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18195" windowHeight="8790" tabRatio="913"/>
  </bookViews>
  <sheets>
    <sheet name="PTRM Inputs" sheetId="11" r:id="rId1"/>
    <sheet name="Capex Incurred Summary" sheetId="9" r:id="rId2"/>
    <sheet name="Capex Commissioned Summary" sheetId="10" r:id="rId3"/>
    <sheet name="Cost Escalators" sheetId="2" r:id="rId4"/>
    <sheet name="Input Data" sheetId="3" r:id="rId5"/>
    <sheet name="Costs ($2014) Excl Real Esc" sheetId="5" r:id="rId6"/>
    <sheet name="Costs ($2014) Incl Real Esc" sheetId="7" r:id="rId7"/>
    <sheet name="Error Checks" sheetId="6" r:id="rId8"/>
  </sheets>
  <definedNames>
    <definedName name="_xlnm._FilterDatabase" localSheetId="5" hidden="1">'Costs ($2014) Excl Real Esc'!$A$4:$W$729</definedName>
    <definedName name="_xlnm._FilterDatabase" localSheetId="6" hidden="1">'Costs ($2014) Incl Real Esc'!$A$4:$AC$729</definedName>
    <definedName name="_xlnm._FilterDatabase" localSheetId="4" hidden="1">'Input Data'!$A$4:$AM$729</definedName>
    <definedName name="_xlnm.Print_Area" localSheetId="2">'Capex Commissioned Summary'!$B$2:$I$58</definedName>
    <definedName name="_xlnm.Print_Area" localSheetId="1">'Capex Incurred Summary'!$B$1:$L$55</definedName>
  </definedNames>
  <calcPr calcId="145621"/>
</workbook>
</file>

<file path=xl/calcChain.xml><?xml version="1.0" encoding="utf-8"?>
<calcChain xmlns="http://schemas.openxmlformats.org/spreadsheetml/2006/main">
  <c r="B56" i="10" l="1"/>
  <c r="B55" i="10"/>
  <c r="B54" i="10"/>
  <c r="B53" i="10"/>
  <c r="B52" i="10"/>
  <c r="B51" i="10"/>
  <c r="B50" i="10"/>
  <c r="B49" i="10"/>
  <c r="B48" i="10"/>
  <c r="B47" i="10"/>
  <c r="B46" i="10"/>
  <c r="B45" i="10"/>
  <c r="B53" i="9"/>
  <c r="B52" i="9"/>
  <c r="B51" i="9"/>
  <c r="B50" i="9"/>
  <c r="B49" i="9"/>
  <c r="B48" i="9"/>
  <c r="B47" i="9"/>
  <c r="B46" i="9"/>
  <c r="B45" i="9"/>
  <c r="B44" i="9"/>
  <c r="B43" i="9"/>
  <c r="B42" i="9"/>
  <c r="L41" i="9"/>
  <c r="I44" i="10"/>
  <c r="P4" i="5" l="1"/>
  <c r="P4" i="7" s="1"/>
  <c r="O4" i="5"/>
  <c r="N4" i="5"/>
  <c r="M4" i="5"/>
  <c r="L4" i="5"/>
  <c r="L4" i="7" s="1"/>
  <c r="K4" i="5"/>
  <c r="K4" i="7" s="1"/>
  <c r="J4" i="5"/>
  <c r="J4" i="7" s="1"/>
  <c r="I4" i="5"/>
  <c r="I4" i="7" s="1"/>
  <c r="H4" i="5"/>
  <c r="H4" i="7" s="1"/>
  <c r="G4" i="5"/>
  <c r="G4" i="7" s="1"/>
  <c r="F4" i="5"/>
  <c r="F4" i="7" s="1"/>
  <c r="E4" i="5"/>
  <c r="E4" i="7" s="1"/>
  <c r="D4" i="5"/>
  <c r="D4" i="7" s="1"/>
  <c r="C4" i="5"/>
  <c r="C4" i="7" s="1"/>
  <c r="B4" i="5"/>
  <c r="B4" i="7" s="1"/>
  <c r="A4" i="5"/>
  <c r="A4" i="7" s="1"/>
  <c r="B9" i="2"/>
  <c r="C9" i="2"/>
  <c r="M4" i="7" l="1"/>
  <c r="R4" i="5"/>
  <c r="W4" i="5" s="1"/>
  <c r="S4" i="5"/>
  <c r="N4" i="7"/>
  <c r="O4" i="7"/>
  <c r="T4" i="5"/>
  <c r="U4" i="5"/>
  <c r="AC3" i="7"/>
  <c r="W3" i="5"/>
  <c r="B67" i="2"/>
  <c r="D67" i="2"/>
  <c r="A67" i="2"/>
  <c r="B641" i="5" l="1"/>
  <c r="B513" i="5"/>
  <c r="B88" i="5"/>
  <c r="B729" i="7"/>
  <c r="B721" i="7"/>
  <c r="B713" i="7"/>
  <c r="B709" i="7"/>
  <c r="B708" i="7"/>
  <c r="B705" i="7"/>
  <c r="B701" i="7"/>
  <c r="B700" i="7"/>
  <c r="B697" i="7"/>
  <c r="B693" i="7"/>
  <c r="B692" i="7"/>
  <c r="B689" i="7"/>
  <c r="B685" i="7"/>
  <c r="B684" i="7"/>
  <c r="B681" i="7"/>
  <c r="B677" i="7"/>
  <c r="B676" i="7"/>
  <c r="B673" i="7"/>
  <c r="B669" i="7"/>
  <c r="B668" i="7"/>
  <c r="B665" i="7"/>
  <c r="B661" i="7"/>
  <c r="B660" i="7"/>
  <c r="B657" i="7"/>
  <c r="B653" i="7"/>
  <c r="B652" i="7"/>
  <c r="B649" i="7"/>
  <c r="B645" i="7"/>
  <c r="B644" i="7"/>
  <c r="B641" i="7"/>
  <c r="B637" i="7"/>
  <c r="B636" i="7"/>
  <c r="B633" i="7"/>
  <c r="B629" i="7"/>
  <c r="B628" i="7"/>
  <c r="B625" i="7"/>
  <c r="B621" i="7"/>
  <c r="B620" i="7"/>
  <c r="B617" i="7"/>
  <c r="B613" i="7"/>
  <c r="B612" i="7"/>
  <c r="B609" i="7"/>
  <c r="B605" i="7"/>
  <c r="B604" i="7"/>
  <c r="B601" i="7"/>
  <c r="B597" i="7"/>
  <c r="B596" i="7"/>
  <c r="B593" i="7"/>
  <c r="B589" i="7"/>
  <c r="B588" i="7"/>
  <c r="B585" i="7"/>
  <c r="B581" i="7"/>
  <c r="B580" i="7"/>
  <c r="B577" i="7"/>
  <c r="B573" i="7"/>
  <c r="B572" i="7"/>
  <c r="B569" i="7"/>
  <c r="B565" i="7"/>
  <c r="B564" i="7"/>
  <c r="B561" i="7"/>
  <c r="B557" i="7"/>
  <c r="B556" i="7"/>
  <c r="B553" i="7"/>
  <c r="B549" i="7"/>
  <c r="B548" i="7"/>
  <c r="B545" i="7"/>
  <c r="B541" i="7"/>
  <c r="B71" i="2" s="1"/>
  <c r="B540" i="7"/>
  <c r="B537" i="7"/>
  <c r="B533" i="7"/>
  <c r="B532" i="7"/>
  <c r="B529" i="7"/>
  <c r="B525" i="7"/>
  <c r="B70" i="2" s="1"/>
  <c r="B524" i="7"/>
  <c r="B521" i="7"/>
  <c r="B517" i="7"/>
  <c r="B516" i="7"/>
  <c r="B513" i="7"/>
  <c r="B509" i="7"/>
  <c r="B508" i="7"/>
  <c r="B505" i="7"/>
  <c r="B501" i="7"/>
  <c r="B500" i="7"/>
  <c r="B497" i="7"/>
  <c r="B493" i="7"/>
  <c r="B492" i="7"/>
  <c r="B489" i="7"/>
  <c r="B485" i="7"/>
  <c r="B484" i="7"/>
  <c r="B481" i="7"/>
  <c r="B477" i="7"/>
  <c r="B476" i="7"/>
  <c r="B473" i="7"/>
  <c r="B469" i="7"/>
  <c r="B468" i="7"/>
  <c r="B465" i="7"/>
  <c r="B461" i="7"/>
  <c r="B460" i="7"/>
  <c r="B457" i="7"/>
  <c r="B453" i="7"/>
  <c r="B452" i="7"/>
  <c r="B449" i="7"/>
  <c r="B445" i="7"/>
  <c r="B444" i="7"/>
  <c r="B441" i="7"/>
  <c r="B437" i="7"/>
  <c r="B436" i="7"/>
  <c r="B433" i="5"/>
  <c r="B429" i="7"/>
  <c r="B428" i="7"/>
  <c r="B425" i="7"/>
  <c r="B421" i="7"/>
  <c r="B420" i="7"/>
  <c r="B417" i="7"/>
  <c r="B413" i="7"/>
  <c r="B412" i="7"/>
  <c r="B409" i="7"/>
  <c r="B405" i="7"/>
  <c r="B404" i="7"/>
  <c r="B401" i="7"/>
  <c r="B397" i="7"/>
  <c r="B396" i="7"/>
  <c r="B393" i="7"/>
  <c r="B389" i="7"/>
  <c r="B388" i="7"/>
  <c r="B385" i="7"/>
  <c r="B381" i="7"/>
  <c r="B380" i="7"/>
  <c r="B377" i="7"/>
  <c r="B373" i="7"/>
  <c r="B372" i="7"/>
  <c r="B369" i="5"/>
  <c r="B365" i="7"/>
  <c r="B364" i="7"/>
  <c r="B361" i="7"/>
  <c r="B357" i="7"/>
  <c r="B356" i="7"/>
  <c r="B353" i="7"/>
  <c r="B349" i="7"/>
  <c r="B348" i="7"/>
  <c r="B345" i="7"/>
  <c r="B341" i="7"/>
  <c r="B340" i="7"/>
  <c r="B337" i="7"/>
  <c r="B333" i="7"/>
  <c r="B332" i="7"/>
  <c r="B329" i="7"/>
  <c r="B325" i="7"/>
  <c r="B69" i="2" s="1"/>
  <c r="B324" i="7"/>
  <c r="B68" i="2" s="1"/>
  <c r="B321" i="7"/>
  <c r="B317" i="7"/>
  <c r="B316" i="7"/>
  <c r="B313" i="7"/>
  <c r="B309" i="7"/>
  <c r="B308" i="7"/>
  <c r="B305" i="5"/>
  <c r="B301" i="7"/>
  <c r="B300" i="7"/>
  <c r="B297" i="7"/>
  <c r="B293" i="7"/>
  <c r="B292" i="7"/>
  <c r="B289" i="7"/>
  <c r="B285" i="7"/>
  <c r="B284" i="7"/>
  <c r="B281" i="7"/>
  <c r="B277" i="7"/>
  <c r="B276" i="7"/>
  <c r="B273" i="7"/>
  <c r="B269" i="7"/>
  <c r="B268" i="7"/>
  <c r="B265" i="7"/>
  <c r="B261" i="7"/>
  <c r="B260" i="7"/>
  <c r="B257" i="7"/>
  <c r="B253" i="7"/>
  <c r="B252" i="7"/>
  <c r="B249" i="7"/>
  <c r="B245" i="7"/>
  <c r="B244" i="7"/>
  <c r="B241" i="5"/>
  <c r="B237" i="7"/>
  <c r="B236" i="7"/>
  <c r="B233" i="7"/>
  <c r="B229" i="7"/>
  <c r="B228" i="7"/>
  <c r="B225" i="7"/>
  <c r="B221" i="7"/>
  <c r="B220" i="7"/>
  <c r="B217" i="7"/>
  <c r="B213" i="7"/>
  <c r="B212" i="7"/>
  <c r="B209" i="7"/>
  <c r="B205" i="7"/>
  <c r="B204" i="7"/>
  <c r="B201" i="7"/>
  <c r="B197" i="7"/>
  <c r="B196" i="7"/>
  <c r="B193" i="7"/>
  <c r="B189" i="7"/>
  <c r="B188" i="7"/>
  <c r="B185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5"/>
  <c r="B35" i="7"/>
  <c r="B34" i="7"/>
  <c r="B33" i="7"/>
  <c r="B32" i="7"/>
  <c r="B31" i="7"/>
  <c r="B30" i="7"/>
  <c r="B29" i="7"/>
  <c r="B28" i="5"/>
  <c r="B27" i="7"/>
  <c r="B26" i="7"/>
  <c r="B25" i="7"/>
  <c r="B24" i="7"/>
  <c r="B23" i="7"/>
  <c r="B22" i="7"/>
  <c r="B21" i="7"/>
  <c r="B20" i="5"/>
  <c r="B19" i="7"/>
  <c r="B18" i="7"/>
  <c r="B17" i="7"/>
  <c r="B16" i="7"/>
  <c r="B15" i="7"/>
  <c r="B14" i="7"/>
  <c r="B13" i="7"/>
  <c r="B12" i="5"/>
  <c r="B11" i="7"/>
  <c r="B10" i="7"/>
  <c r="B9" i="7"/>
  <c r="B8" i="7"/>
  <c r="B7" i="7"/>
  <c r="B6" i="7"/>
  <c r="B5" i="7"/>
  <c r="B152" i="5" l="1"/>
  <c r="B316" i="5"/>
  <c r="B385" i="5"/>
  <c r="B444" i="5"/>
  <c r="B10" i="5"/>
  <c r="B24" i="5"/>
  <c r="B90" i="5"/>
  <c r="B154" i="5"/>
  <c r="B34" i="5"/>
  <c r="B98" i="5"/>
  <c r="B162" i="5"/>
  <c r="B492" i="5"/>
  <c r="B42" i="5"/>
  <c r="B106" i="5"/>
  <c r="B170" i="5"/>
  <c r="B56" i="5"/>
  <c r="B120" i="5"/>
  <c r="B188" i="5"/>
  <c r="B572" i="5"/>
  <c r="B58" i="5"/>
  <c r="B122" i="5"/>
  <c r="B236" i="5"/>
  <c r="B620" i="5"/>
  <c r="B66" i="5"/>
  <c r="B130" i="5"/>
  <c r="B74" i="5"/>
  <c r="B138" i="5"/>
  <c r="B364" i="5"/>
  <c r="B700" i="5"/>
  <c r="B18" i="5"/>
  <c r="B50" i="5"/>
  <c r="B82" i="5"/>
  <c r="B114" i="5"/>
  <c r="B146" i="5"/>
  <c r="B178" i="5"/>
  <c r="B300" i="5"/>
  <c r="B428" i="5"/>
  <c r="B556" i="5"/>
  <c r="B684" i="5"/>
  <c r="B26" i="5"/>
  <c r="B193" i="5"/>
  <c r="B321" i="5"/>
  <c r="B449" i="5"/>
  <c r="B577" i="5"/>
  <c r="B705" i="5"/>
  <c r="B32" i="5"/>
  <c r="B64" i="5"/>
  <c r="B96" i="5"/>
  <c r="B128" i="5"/>
  <c r="B160" i="5"/>
  <c r="B209" i="5"/>
  <c r="B337" i="5"/>
  <c r="B465" i="5"/>
  <c r="B593" i="5"/>
  <c r="B708" i="5"/>
  <c r="B12" i="7"/>
  <c r="B8" i="5"/>
  <c r="B40" i="5"/>
  <c r="B72" i="5"/>
  <c r="B104" i="5"/>
  <c r="B136" i="5"/>
  <c r="B168" i="5"/>
  <c r="B252" i="5"/>
  <c r="B380" i="5"/>
  <c r="B508" i="5"/>
  <c r="B636" i="5"/>
  <c r="B28" i="7"/>
  <c r="B257" i="5"/>
  <c r="B241" i="7"/>
  <c r="B16" i="5"/>
  <c r="B48" i="5"/>
  <c r="B80" i="5"/>
  <c r="B112" i="5"/>
  <c r="B144" i="5"/>
  <c r="B176" i="5"/>
  <c r="B273" i="5"/>
  <c r="B401" i="5"/>
  <c r="B529" i="5"/>
  <c r="B657" i="5"/>
  <c r="B369" i="7"/>
  <c r="B717" i="7"/>
  <c r="B717" i="5"/>
  <c r="B725" i="7"/>
  <c r="B725" i="5"/>
  <c r="B229" i="5"/>
  <c r="B293" i="5"/>
  <c r="B357" i="5"/>
  <c r="B421" i="5"/>
  <c r="B485" i="5"/>
  <c r="B549" i="5"/>
  <c r="B613" i="5"/>
  <c r="B677" i="5"/>
  <c r="B190" i="7"/>
  <c r="B190" i="5"/>
  <c r="B198" i="7"/>
  <c r="B198" i="5"/>
  <c r="B206" i="7"/>
  <c r="B206" i="5"/>
  <c r="B214" i="7"/>
  <c r="B214" i="5"/>
  <c r="B222" i="7"/>
  <c r="B222" i="5"/>
  <c r="B230" i="7"/>
  <c r="B230" i="5"/>
  <c r="B238" i="7"/>
  <c r="B238" i="5"/>
  <c r="B246" i="7"/>
  <c r="B246" i="5"/>
  <c r="B254" i="7"/>
  <c r="B254" i="5"/>
  <c r="B262" i="7"/>
  <c r="B262" i="5"/>
  <c r="B270" i="7"/>
  <c r="B270" i="5"/>
  <c r="B278" i="7"/>
  <c r="B278" i="5"/>
  <c r="B286" i="7"/>
  <c r="B286" i="5"/>
  <c r="B294" i="7"/>
  <c r="B294" i="5"/>
  <c r="B302" i="7"/>
  <c r="B302" i="5"/>
  <c r="B310" i="7"/>
  <c r="B310" i="5"/>
  <c r="B318" i="7"/>
  <c r="B318" i="5"/>
  <c r="B326" i="7"/>
  <c r="B326" i="5"/>
  <c r="B334" i="7"/>
  <c r="B334" i="5"/>
  <c r="B342" i="7"/>
  <c r="B342" i="5"/>
  <c r="B350" i="7"/>
  <c r="B350" i="5"/>
  <c r="B358" i="7"/>
  <c r="B358" i="5"/>
  <c r="B366" i="7"/>
  <c r="B366" i="5"/>
  <c r="B374" i="7"/>
  <c r="B374" i="5"/>
  <c r="B382" i="7"/>
  <c r="B382" i="5"/>
  <c r="B390" i="7"/>
  <c r="B390" i="5"/>
  <c r="B398" i="7"/>
  <c r="B398" i="5"/>
  <c r="B406" i="7"/>
  <c r="B406" i="5"/>
  <c r="B414" i="7"/>
  <c r="B414" i="5"/>
  <c r="B422" i="7"/>
  <c r="B422" i="5"/>
  <c r="B430" i="7"/>
  <c r="B430" i="5"/>
  <c r="B438" i="7"/>
  <c r="B438" i="5"/>
  <c r="B446" i="7"/>
  <c r="B446" i="5"/>
  <c r="B454" i="7"/>
  <c r="B454" i="5"/>
  <c r="B462" i="7"/>
  <c r="B462" i="5"/>
  <c r="B470" i="7"/>
  <c r="B470" i="5"/>
  <c r="B478" i="7"/>
  <c r="B478" i="5"/>
  <c r="B486" i="7"/>
  <c r="B486" i="5"/>
  <c r="B494" i="7"/>
  <c r="B494" i="5"/>
  <c r="B502" i="7"/>
  <c r="B502" i="5"/>
  <c r="B510" i="7"/>
  <c r="B510" i="5"/>
  <c r="B518" i="7"/>
  <c r="B518" i="5"/>
  <c r="B526" i="7"/>
  <c r="B526" i="5"/>
  <c r="B534" i="7"/>
  <c r="B534" i="5"/>
  <c r="B542" i="7"/>
  <c r="B542" i="5"/>
  <c r="B550" i="7"/>
  <c r="B550" i="5"/>
  <c r="B558" i="7"/>
  <c r="B558" i="5"/>
  <c r="B566" i="7"/>
  <c r="B566" i="5"/>
  <c r="B574" i="7"/>
  <c r="B574" i="5"/>
  <c r="B582" i="7"/>
  <c r="B582" i="5"/>
  <c r="B590" i="7"/>
  <c r="B590" i="5"/>
  <c r="B598" i="7"/>
  <c r="B598" i="5"/>
  <c r="B606" i="7"/>
  <c r="B606" i="5"/>
  <c r="B614" i="7"/>
  <c r="B614" i="5"/>
  <c r="B622" i="7"/>
  <c r="B622" i="5"/>
  <c r="B630" i="7"/>
  <c r="B630" i="5"/>
  <c r="B638" i="7"/>
  <c r="B638" i="5"/>
  <c r="B646" i="7"/>
  <c r="B646" i="5"/>
  <c r="B654" i="7"/>
  <c r="B654" i="5"/>
  <c r="B662" i="7"/>
  <c r="B662" i="5"/>
  <c r="B670" i="7"/>
  <c r="B670" i="5"/>
  <c r="B678" i="7"/>
  <c r="B678" i="5"/>
  <c r="B686" i="7"/>
  <c r="B686" i="5"/>
  <c r="B694" i="7"/>
  <c r="B694" i="5"/>
  <c r="B702" i="7"/>
  <c r="B702" i="5"/>
  <c r="B710" i="7"/>
  <c r="B710" i="5"/>
  <c r="B718" i="7"/>
  <c r="B718" i="5"/>
  <c r="B726" i="7"/>
  <c r="B726" i="5"/>
  <c r="B9" i="5"/>
  <c r="B17" i="5"/>
  <c r="B25" i="5"/>
  <c r="B33" i="5"/>
  <c r="B41" i="5"/>
  <c r="B49" i="5"/>
  <c r="B57" i="5"/>
  <c r="B65" i="5"/>
  <c r="B73" i="5"/>
  <c r="B81" i="5"/>
  <c r="B89" i="5"/>
  <c r="B97" i="5"/>
  <c r="B105" i="5"/>
  <c r="B113" i="5"/>
  <c r="B121" i="5"/>
  <c r="B129" i="5"/>
  <c r="B137" i="5"/>
  <c r="B145" i="5"/>
  <c r="B153" i="5"/>
  <c r="B161" i="5"/>
  <c r="B169" i="5"/>
  <c r="B177" i="5"/>
  <c r="B189" i="5"/>
  <c r="B212" i="5"/>
  <c r="B233" i="5"/>
  <c r="B253" i="5"/>
  <c r="B276" i="5"/>
  <c r="B297" i="5"/>
  <c r="B317" i="5"/>
  <c r="B340" i="5"/>
  <c r="B361" i="5"/>
  <c r="B381" i="5"/>
  <c r="B404" i="5"/>
  <c r="B425" i="5"/>
  <c r="B445" i="5"/>
  <c r="B468" i="5"/>
  <c r="B489" i="5"/>
  <c r="B509" i="5"/>
  <c r="B532" i="5"/>
  <c r="B553" i="5"/>
  <c r="B573" i="5"/>
  <c r="B596" i="5"/>
  <c r="B617" i="5"/>
  <c r="B637" i="5"/>
  <c r="B660" i="5"/>
  <c r="B681" i="5"/>
  <c r="B701" i="5"/>
  <c r="B20" i="7"/>
  <c r="B305" i="7"/>
  <c r="B223" i="7"/>
  <c r="B223" i="5"/>
  <c r="B263" i="7"/>
  <c r="B263" i="5"/>
  <c r="B303" i="7"/>
  <c r="B303" i="5"/>
  <c r="B343" i="7"/>
  <c r="B343" i="5"/>
  <c r="B383" i="7"/>
  <c r="B383" i="5"/>
  <c r="B431" i="7"/>
  <c r="B431" i="5"/>
  <c r="B471" i="7"/>
  <c r="B471" i="5"/>
  <c r="B511" i="7"/>
  <c r="B511" i="5"/>
  <c r="B535" i="7"/>
  <c r="B535" i="5"/>
  <c r="B559" i="7"/>
  <c r="B559" i="5"/>
  <c r="B615" i="7"/>
  <c r="B615" i="5"/>
  <c r="B655" i="7"/>
  <c r="B655" i="5"/>
  <c r="B695" i="7"/>
  <c r="B695" i="5"/>
  <c r="B341" i="5"/>
  <c r="B405" i="5"/>
  <c r="B469" i="5"/>
  <c r="B533" i="5"/>
  <c r="B184" i="7"/>
  <c r="B184" i="5"/>
  <c r="B192" i="7"/>
  <c r="B192" i="5"/>
  <c r="B200" i="7"/>
  <c r="B200" i="5"/>
  <c r="B208" i="7"/>
  <c r="B208" i="5"/>
  <c r="B216" i="7"/>
  <c r="B216" i="5"/>
  <c r="B224" i="7"/>
  <c r="B224" i="5"/>
  <c r="B232" i="7"/>
  <c r="B232" i="5"/>
  <c r="B240" i="7"/>
  <c r="B240" i="5"/>
  <c r="B248" i="7"/>
  <c r="B248" i="5"/>
  <c r="B256" i="7"/>
  <c r="B256" i="5"/>
  <c r="B264" i="7"/>
  <c r="B264" i="5"/>
  <c r="B272" i="7"/>
  <c r="B272" i="5"/>
  <c r="B280" i="7"/>
  <c r="B280" i="5"/>
  <c r="B288" i="7"/>
  <c r="B288" i="5"/>
  <c r="B296" i="7"/>
  <c r="B296" i="5"/>
  <c r="B304" i="7"/>
  <c r="B304" i="5"/>
  <c r="B312" i="7"/>
  <c r="B312" i="5"/>
  <c r="B320" i="7"/>
  <c r="B320" i="5"/>
  <c r="B328" i="7"/>
  <c r="B328" i="5"/>
  <c r="B336" i="7"/>
  <c r="B336" i="5"/>
  <c r="B344" i="7"/>
  <c r="B344" i="5"/>
  <c r="B352" i="7"/>
  <c r="B352" i="5"/>
  <c r="B360" i="7"/>
  <c r="B360" i="5"/>
  <c r="B368" i="7"/>
  <c r="B368" i="5"/>
  <c r="B376" i="7"/>
  <c r="B376" i="5"/>
  <c r="B384" i="7"/>
  <c r="B384" i="5"/>
  <c r="B392" i="7"/>
  <c r="B392" i="5"/>
  <c r="B400" i="7"/>
  <c r="B400" i="5"/>
  <c r="B408" i="7"/>
  <c r="B408" i="5"/>
  <c r="B416" i="7"/>
  <c r="B416" i="5"/>
  <c r="B424" i="7"/>
  <c r="B424" i="5"/>
  <c r="B432" i="7"/>
  <c r="B432" i="5"/>
  <c r="B440" i="7"/>
  <c r="B440" i="5"/>
  <c r="B448" i="7"/>
  <c r="B448" i="5"/>
  <c r="B456" i="7"/>
  <c r="B456" i="5"/>
  <c r="B464" i="7"/>
  <c r="B464" i="5"/>
  <c r="B472" i="7"/>
  <c r="B472" i="5"/>
  <c r="B480" i="7"/>
  <c r="B480" i="5"/>
  <c r="B488" i="7"/>
  <c r="B488" i="5"/>
  <c r="B496" i="7"/>
  <c r="B496" i="5"/>
  <c r="B504" i="7"/>
  <c r="B504" i="5"/>
  <c r="B512" i="7"/>
  <c r="B512" i="5"/>
  <c r="B520" i="7"/>
  <c r="B520" i="5"/>
  <c r="B528" i="7"/>
  <c r="B528" i="5"/>
  <c r="B536" i="7"/>
  <c r="B536" i="5"/>
  <c r="B544" i="7"/>
  <c r="B544" i="5"/>
  <c r="B552" i="7"/>
  <c r="B552" i="5"/>
  <c r="B560" i="7"/>
  <c r="B560" i="5"/>
  <c r="B568" i="7"/>
  <c r="B568" i="5"/>
  <c r="B576" i="7"/>
  <c r="B576" i="5"/>
  <c r="B584" i="7"/>
  <c r="B584" i="5"/>
  <c r="B592" i="7"/>
  <c r="B592" i="5"/>
  <c r="B600" i="7"/>
  <c r="B600" i="5"/>
  <c r="B608" i="7"/>
  <c r="B608" i="5"/>
  <c r="B616" i="7"/>
  <c r="B616" i="5"/>
  <c r="B624" i="7"/>
  <c r="B624" i="5"/>
  <c r="B632" i="7"/>
  <c r="B632" i="5"/>
  <c r="B640" i="7"/>
  <c r="B640" i="5"/>
  <c r="B648" i="7"/>
  <c r="B648" i="5"/>
  <c r="B656" i="7"/>
  <c r="B656" i="5"/>
  <c r="B664" i="7"/>
  <c r="B664" i="5"/>
  <c r="B672" i="7"/>
  <c r="B672" i="5"/>
  <c r="B680" i="7"/>
  <c r="B680" i="5"/>
  <c r="B688" i="7"/>
  <c r="B688" i="5"/>
  <c r="B696" i="7"/>
  <c r="B696" i="5"/>
  <c r="B704" i="7"/>
  <c r="B704" i="5"/>
  <c r="B712" i="7"/>
  <c r="B712" i="5"/>
  <c r="B720" i="7"/>
  <c r="B720" i="5"/>
  <c r="B728" i="7"/>
  <c r="B728" i="5"/>
  <c r="B11" i="5"/>
  <c r="B19" i="5"/>
  <c r="B27" i="5"/>
  <c r="B35" i="5"/>
  <c r="B43" i="5"/>
  <c r="B51" i="5"/>
  <c r="B59" i="5"/>
  <c r="B67" i="5"/>
  <c r="B75" i="5"/>
  <c r="B83" i="5"/>
  <c r="B91" i="5"/>
  <c r="B99" i="5"/>
  <c r="B107" i="5"/>
  <c r="B115" i="5"/>
  <c r="B123" i="5"/>
  <c r="B131" i="5"/>
  <c r="B139" i="5"/>
  <c r="B147" i="5"/>
  <c r="B155" i="5"/>
  <c r="B163" i="5"/>
  <c r="B171" i="5"/>
  <c r="B179" i="5"/>
  <c r="B196" i="5"/>
  <c r="B217" i="5"/>
  <c r="B237" i="5"/>
  <c r="B260" i="5"/>
  <c r="B281" i="5"/>
  <c r="B301" i="5"/>
  <c r="B324" i="5"/>
  <c r="B345" i="5"/>
  <c r="B365" i="5"/>
  <c r="B388" i="5"/>
  <c r="B409" i="5"/>
  <c r="B429" i="5"/>
  <c r="B452" i="5"/>
  <c r="B473" i="5"/>
  <c r="B493" i="5"/>
  <c r="B516" i="5"/>
  <c r="B537" i="5"/>
  <c r="B557" i="5"/>
  <c r="B580" i="5"/>
  <c r="B601" i="5"/>
  <c r="B621" i="5"/>
  <c r="B644" i="5"/>
  <c r="B665" i="5"/>
  <c r="B685" i="5"/>
  <c r="B36" i="7"/>
  <c r="B433" i="7"/>
  <c r="B199" i="7"/>
  <c r="B199" i="5"/>
  <c r="B239" i="7"/>
  <c r="B239" i="5"/>
  <c r="B279" i="7"/>
  <c r="B279" i="5"/>
  <c r="B327" i="7"/>
  <c r="B327" i="5"/>
  <c r="B367" i="7"/>
  <c r="B367" i="5"/>
  <c r="B399" i="7"/>
  <c r="B399" i="5"/>
  <c r="B439" i="7"/>
  <c r="B439" i="5"/>
  <c r="B495" i="7"/>
  <c r="B495" i="5"/>
  <c r="B543" i="7"/>
  <c r="B543" i="5"/>
  <c r="B591" i="7"/>
  <c r="B591" i="5"/>
  <c r="B631" i="7"/>
  <c r="B631" i="5"/>
  <c r="B671" i="7"/>
  <c r="B671" i="5"/>
  <c r="B703" i="7"/>
  <c r="B703" i="5"/>
  <c r="B277" i="5"/>
  <c r="B44" i="5"/>
  <c r="B52" i="5"/>
  <c r="B60" i="5"/>
  <c r="B68" i="5"/>
  <c r="B76" i="5"/>
  <c r="B84" i="5"/>
  <c r="B92" i="5"/>
  <c r="B100" i="5"/>
  <c r="B108" i="5"/>
  <c r="B116" i="5"/>
  <c r="B124" i="5"/>
  <c r="B132" i="5"/>
  <c r="B140" i="5"/>
  <c r="B148" i="5"/>
  <c r="B156" i="5"/>
  <c r="B164" i="5"/>
  <c r="B172" i="5"/>
  <c r="B180" i="5"/>
  <c r="B197" i="5"/>
  <c r="B220" i="5"/>
  <c r="B261" i="5"/>
  <c r="B284" i="5"/>
  <c r="B325" i="5"/>
  <c r="B348" i="5"/>
  <c r="B389" i="5"/>
  <c r="B412" i="5"/>
  <c r="B453" i="5"/>
  <c r="B476" i="5"/>
  <c r="B497" i="5"/>
  <c r="B517" i="5"/>
  <c r="B540" i="5"/>
  <c r="B561" i="5"/>
  <c r="B581" i="5"/>
  <c r="B604" i="5"/>
  <c r="B625" i="5"/>
  <c r="B645" i="5"/>
  <c r="B668" i="5"/>
  <c r="B689" i="5"/>
  <c r="B709" i="5"/>
  <c r="B231" i="7"/>
  <c r="B231" i="5"/>
  <c r="B271" i="7"/>
  <c r="B271" i="5"/>
  <c r="B311" i="7"/>
  <c r="B311" i="5"/>
  <c r="B359" i="7"/>
  <c r="B359" i="5"/>
  <c r="B407" i="7"/>
  <c r="B407" i="5"/>
  <c r="B447" i="7"/>
  <c r="B447" i="5"/>
  <c r="B503" i="7"/>
  <c r="B503" i="5"/>
  <c r="B551" i="7"/>
  <c r="B551" i="5"/>
  <c r="B583" i="7"/>
  <c r="B583" i="5"/>
  <c r="B623" i="7"/>
  <c r="B623" i="5"/>
  <c r="B663" i="7"/>
  <c r="B663" i="5"/>
  <c r="B719" i="7"/>
  <c r="B719" i="5"/>
  <c r="B597" i="5"/>
  <c r="B186" i="7"/>
  <c r="B186" i="5"/>
  <c r="B194" i="7"/>
  <c r="B194" i="5"/>
  <c r="B202" i="7"/>
  <c r="B202" i="5"/>
  <c r="B210" i="7"/>
  <c r="B210" i="5"/>
  <c r="B218" i="7"/>
  <c r="B218" i="5"/>
  <c r="B226" i="7"/>
  <c r="B226" i="5"/>
  <c r="B234" i="7"/>
  <c r="B234" i="5"/>
  <c r="B242" i="7"/>
  <c r="B242" i="5"/>
  <c r="B250" i="7"/>
  <c r="B250" i="5"/>
  <c r="B258" i="7"/>
  <c r="B258" i="5"/>
  <c r="B266" i="7"/>
  <c r="B266" i="5"/>
  <c r="B274" i="7"/>
  <c r="B274" i="5"/>
  <c r="B282" i="7"/>
  <c r="B282" i="5"/>
  <c r="B290" i="7"/>
  <c r="B290" i="5"/>
  <c r="B298" i="7"/>
  <c r="B298" i="5"/>
  <c r="B306" i="7"/>
  <c r="B306" i="5"/>
  <c r="B314" i="7"/>
  <c r="B314" i="5"/>
  <c r="B322" i="7"/>
  <c r="B322" i="5"/>
  <c r="B330" i="7"/>
  <c r="B330" i="5"/>
  <c r="B338" i="7"/>
  <c r="B338" i="5"/>
  <c r="B346" i="7"/>
  <c r="B346" i="5"/>
  <c r="B354" i="7"/>
  <c r="B354" i="5"/>
  <c r="B362" i="7"/>
  <c r="B362" i="5"/>
  <c r="B370" i="7"/>
  <c r="B370" i="5"/>
  <c r="B378" i="7"/>
  <c r="B378" i="5"/>
  <c r="B386" i="7"/>
  <c r="B386" i="5"/>
  <c r="B394" i="7"/>
  <c r="B394" i="5"/>
  <c r="B402" i="7"/>
  <c r="B402" i="5"/>
  <c r="B410" i="7"/>
  <c r="B410" i="5"/>
  <c r="B418" i="7"/>
  <c r="B418" i="5"/>
  <c r="B426" i="7"/>
  <c r="B426" i="5"/>
  <c r="B434" i="7"/>
  <c r="B434" i="5"/>
  <c r="B442" i="7"/>
  <c r="B442" i="5"/>
  <c r="B450" i="7"/>
  <c r="B450" i="5"/>
  <c r="B458" i="7"/>
  <c r="B458" i="5"/>
  <c r="B466" i="7"/>
  <c r="B466" i="5"/>
  <c r="B474" i="7"/>
  <c r="B474" i="5"/>
  <c r="B482" i="7"/>
  <c r="B482" i="5"/>
  <c r="B490" i="7"/>
  <c r="B490" i="5"/>
  <c r="B498" i="7"/>
  <c r="B498" i="5"/>
  <c r="B506" i="7"/>
  <c r="B506" i="5"/>
  <c r="B514" i="7"/>
  <c r="B514" i="5"/>
  <c r="B522" i="7"/>
  <c r="B522" i="5"/>
  <c r="B530" i="7"/>
  <c r="B530" i="5"/>
  <c r="B538" i="7"/>
  <c r="B538" i="5"/>
  <c r="B546" i="7"/>
  <c r="B546" i="5"/>
  <c r="B554" i="7"/>
  <c r="B554" i="5"/>
  <c r="B562" i="7"/>
  <c r="B562" i="5"/>
  <c r="B570" i="7"/>
  <c r="B570" i="5"/>
  <c r="B578" i="7"/>
  <c r="B578" i="5"/>
  <c r="B586" i="7"/>
  <c r="B586" i="5"/>
  <c r="B594" i="7"/>
  <c r="B594" i="5"/>
  <c r="B602" i="7"/>
  <c r="B602" i="5"/>
  <c r="B610" i="7"/>
  <c r="B610" i="5"/>
  <c r="B618" i="7"/>
  <c r="B618" i="5"/>
  <c r="B626" i="7"/>
  <c r="B626" i="5"/>
  <c r="B634" i="7"/>
  <c r="B634" i="5"/>
  <c r="B642" i="7"/>
  <c r="B642" i="5"/>
  <c r="B650" i="7"/>
  <c r="B650" i="5"/>
  <c r="B658" i="7"/>
  <c r="B658" i="5"/>
  <c r="B666" i="7"/>
  <c r="B666" i="5"/>
  <c r="B674" i="7"/>
  <c r="B674" i="5"/>
  <c r="B682" i="7"/>
  <c r="B682" i="5"/>
  <c r="B690" i="7"/>
  <c r="B690" i="5"/>
  <c r="B698" i="7"/>
  <c r="B698" i="5"/>
  <c r="B706" i="7"/>
  <c r="B706" i="5"/>
  <c r="B714" i="7"/>
  <c r="B714" i="5"/>
  <c r="B722" i="7"/>
  <c r="B722" i="5"/>
  <c r="B5" i="5"/>
  <c r="B13" i="5"/>
  <c r="B21" i="5"/>
  <c r="B29" i="5"/>
  <c r="B37" i="5"/>
  <c r="B45" i="5"/>
  <c r="B53" i="5"/>
  <c r="B61" i="5"/>
  <c r="B69" i="5"/>
  <c r="B77" i="5"/>
  <c r="B85" i="5"/>
  <c r="B93" i="5"/>
  <c r="B101" i="5"/>
  <c r="B109" i="5"/>
  <c r="B117" i="5"/>
  <c r="B125" i="5"/>
  <c r="B133" i="5"/>
  <c r="B141" i="5"/>
  <c r="B149" i="5"/>
  <c r="B157" i="5"/>
  <c r="B165" i="5"/>
  <c r="B173" i="5"/>
  <c r="B181" i="5"/>
  <c r="B201" i="5"/>
  <c r="B221" i="5"/>
  <c r="B244" i="5"/>
  <c r="B265" i="5"/>
  <c r="B285" i="5"/>
  <c r="B308" i="5"/>
  <c r="B329" i="5"/>
  <c r="B349" i="5"/>
  <c r="B372" i="5"/>
  <c r="B393" i="5"/>
  <c r="B413" i="5"/>
  <c r="B436" i="5"/>
  <c r="B457" i="5"/>
  <c r="B477" i="5"/>
  <c r="B500" i="5"/>
  <c r="B521" i="5"/>
  <c r="B541" i="5"/>
  <c r="B564" i="5"/>
  <c r="B585" i="5"/>
  <c r="B605" i="5"/>
  <c r="B628" i="5"/>
  <c r="B649" i="5"/>
  <c r="B669" i="5"/>
  <c r="B692" i="5"/>
  <c r="B713" i="5"/>
  <c r="B183" i="7"/>
  <c r="B183" i="5"/>
  <c r="B215" i="7"/>
  <c r="B215" i="5"/>
  <c r="B255" i="7"/>
  <c r="B255" i="5"/>
  <c r="B295" i="7"/>
  <c r="B295" i="5"/>
  <c r="B335" i="7"/>
  <c r="B335" i="5"/>
  <c r="B391" i="7"/>
  <c r="B391" i="5"/>
  <c r="B423" i="7"/>
  <c r="B423" i="5"/>
  <c r="B463" i="7"/>
  <c r="B463" i="5"/>
  <c r="B487" i="7"/>
  <c r="B487" i="5"/>
  <c r="B527" i="7"/>
  <c r="B527" i="5"/>
  <c r="B575" i="7"/>
  <c r="B575" i="5"/>
  <c r="B607" i="7"/>
  <c r="B607" i="5"/>
  <c r="B647" i="7"/>
  <c r="B647" i="5"/>
  <c r="B687" i="7"/>
  <c r="B687" i="5"/>
  <c r="B727" i="7"/>
  <c r="B727" i="5"/>
  <c r="B187" i="7"/>
  <c r="B187" i="5"/>
  <c r="B195" i="7"/>
  <c r="B195" i="5"/>
  <c r="B203" i="7"/>
  <c r="B203" i="5"/>
  <c r="B211" i="7"/>
  <c r="B211" i="5"/>
  <c r="B219" i="7"/>
  <c r="B219" i="5"/>
  <c r="B227" i="7"/>
  <c r="B227" i="5"/>
  <c r="B235" i="7"/>
  <c r="B235" i="5"/>
  <c r="B243" i="7"/>
  <c r="B243" i="5"/>
  <c r="B251" i="7"/>
  <c r="B251" i="5"/>
  <c r="B259" i="7"/>
  <c r="B259" i="5"/>
  <c r="B267" i="7"/>
  <c r="B267" i="5"/>
  <c r="B275" i="7"/>
  <c r="B275" i="5"/>
  <c r="B283" i="7"/>
  <c r="B283" i="5"/>
  <c r="B291" i="7"/>
  <c r="B291" i="5"/>
  <c r="B299" i="7"/>
  <c r="B299" i="5"/>
  <c r="B307" i="7"/>
  <c r="B307" i="5"/>
  <c r="B315" i="7"/>
  <c r="B315" i="5"/>
  <c r="B323" i="7"/>
  <c r="B323" i="5"/>
  <c r="B331" i="7"/>
  <c r="B331" i="5"/>
  <c r="B339" i="7"/>
  <c r="B339" i="5"/>
  <c r="B347" i="7"/>
  <c r="B347" i="5"/>
  <c r="B355" i="7"/>
  <c r="B355" i="5"/>
  <c r="B363" i="7"/>
  <c r="B363" i="5"/>
  <c r="B371" i="7"/>
  <c r="B371" i="5"/>
  <c r="B379" i="7"/>
  <c r="B379" i="5"/>
  <c r="B387" i="7"/>
  <c r="B387" i="5"/>
  <c r="B395" i="7"/>
  <c r="B395" i="5"/>
  <c r="B403" i="7"/>
  <c r="B403" i="5"/>
  <c r="B411" i="7"/>
  <c r="B411" i="5"/>
  <c r="B419" i="7"/>
  <c r="B419" i="5"/>
  <c r="B427" i="7"/>
  <c r="B427" i="5"/>
  <c r="B435" i="7"/>
  <c r="B435" i="5"/>
  <c r="B443" i="7"/>
  <c r="B443" i="5"/>
  <c r="B451" i="7"/>
  <c r="B451" i="5"/>
  <c r="B459" i="7"/>
  <c r="B459" i="5"/>
  <c r="B467" i="7"/>
  <c r="B467" i="5"/>
  <c r="B475" i="7"/>
  <c r="B475" i="5"/>
  <c r="B483" i="7"/>
  <c r="B483" i="5"/>
  <c r="B491" i="7"/>
  <c r="B491" i="5"/>
  <c r="B499" i="7"/>
  <c r="B499" i="5"/>
  <c r="B507" i="7"/>
  <c r="B507" i="5"/>
  <c r="B515" i="7"/>
  <c r="B515" i="5"/>
  <c r="B523" i="7"/>
  <c r="B523" i="5"/>
  <c r="B531" i="7"/>
  <c r="B531" i="5"/>
  <c r="B539" i="7"/>
  <c r="B539" i="5"/>
  <c r="B547" i="7"/>
  <c r="B547" i="5"/>
  <c r="B555" i="7"/>
  <c r="B555" i="5"/>
  <c r="B563" i="7"/>
  <c r="B563" i="5"/>
  <c r="B571" i="7"/>
  <c r="B571" i="5"/>
  <c r="B579" i="7"/>
  <c r="B579" i="5"/>
  <c r="B587" i="7"/>
  <c r="B587" i="5"/>
  <c r="B595" i="7"/>
  <c r="B595" i="5"/>
  <c r="B603" i="7"/>
  <c r="B603" i="5"/>
  <c r="B611" i="7"/>
  <c r="B611" i="5"/>
  <c r="B619" i="7"/>
  <c r="B619" i="5"/>
  <c r="B627" i="7"/>
  <c r="B627" i="5"/>
  <c r="B635" i="7"/>
  <c r="B635" i="5"/>
  <c r="B643" i="7"/>
  <c r="B643" i="5"/>
  <c r="B651" i="7"/>
  <c r="B651" i="5"/>
  <c r="B659" i="7"/>
  <c r="B659" i="5"/>
  <c r="B667" i="7"/>
  <c r="B667" i="5"/>
  <c r="B675" i="7"/>
  <c r="B675" i="5"/>
  <c r="B683" i="7"/>
  <c r="B683" i="5"/>
  <c r="B691" i="7"/>
  <c r="B691" i="5"/>
  <c r="B699" i="7"/>
  <c r="B699" i="5"/>
  <c r="B707" i="7"/>
  <c r="B707" i="5"/>
  <c r="B715" i="7"/>
  <c r="B715" i="5"/>
  <c r="B723" i="7"/>
  <c r="B723" i="5"/>
  <c r="B6" i="5"/>
  <c r="B14" i="5"/>
  <c r="B22" i="5"/>
  <c r="B30" i="5"/>
  <c r="B38" i="5"/>
  <c r="B46" i="5"/>
  <c r="B54" i="5"/>
  <c r="B62" i="5"/>
  <c r="B70" i="5"/>
  <c r="B78" i="5"/>
  <c r="B86" i="5"/>
  <c r="B94" i="5"/>
  <c r="B102" i="5"/>
  <c r="B110" i="5"/>
  <c r="B118" i="5"/>
  <c r="B126" i="5"/>
  <c r="B134" i="5"/>
  <c r="B142" i="5"/>
  <c r="B150" i="5"/>
  <c r="B158" i="5"/>
  <c r="B166" i="5"/>
  <c r="B174" i="5"/>
  <c r="B182" i="5"/>
  <c r="B204" i="5"/>
  <c r="B225" i="5"/>
  <c r="B245" i="5"/>
  <c r="B268" i="5"/>
  <c r="B289" i="5"/>
  <c r="B309" i="5"/>
  <c r="B332" i="5"/>
  <c r="B353" i="5"/>
  <c r="B373" i="5"/>
  <c r="B396" i="5"/>
  <c r="B417" i="5"/>
  <c r="B437" i="5"/>
  <c r="B460" i="5"/>
  <c r="B481" i="5"/>
  <c r="B501" i="5"/>
  <c r="B524" i="5"/>
  <c r="B545" i="5"/>
  <c r="B565" i="5"/>
  <c r="B588" i="5"/>
  <c r="B609" i="5"/>
  <c r="B629" i="5"/>
  <c r="B652" i="5"/>
  <c r="B673" i="5"/>
  <c r="B693" i="5"/>
  <c r="B721" i="5"/>
  <c r="B191" i="7"/>
  <c r="B191" i="5"/>
  <c r="B207" i="7"/>
  <c r="B207" i="5"/>
  <c r="B247" i="7"/>
  <c r="B247" i="5"/>
  <c r="B287" i="7"/>
  <c r="B287" i="5"/>
  <c r="B319" i="7"/>
  <c r="B319" i="5"/>
  <c r="B351" i="7"/>
  <c r="B351" i="5"/>
  <c r="B375" i="7"/>
  <c r="B375" i="5"/>
  <c r="B415" i="7"/>
  <c r="B415" i="5"/>
  <c r="B455" i="7"/>
  <c r="B455" i="5"/>
  <c r="B479" i="7"/>
  <c r="B479" i="5"/>
  <c r="B519" i="7"/>
  <c r="B519" i="5"/>
  <c r="B567" i="7"/>
  <c r="B567" i="5"/>
  <c r="B599" i="7"/>
  <c r="B599" i="5"/>
  <c r="B639" i="7"/>
  <c r="B639" i="5"/>
  <c r="B679" i="7"/>
  <c r="B679" i="5"/>
  <c r="B711" i="7"/>
  <c r="B711" i="5"/>
  <c r="B213" i="5"/>
  <c r="B661" i="5"/>
  <c r="B716" i="7"/>
  <c r="B716" i="5"/>
  <c r="B724" i="7"/>
  <c r="B724" i="5"/>
  <c r="B7" i="5"/>
  <c r="B15" i="5"/>
  <c r="B23" i="5"/>
  <c r="B31" i="5"/>
  <c r="B39" i="5"/>
  <c r="B47" i="5"/>
  <c r="B55" i="5"/>
  <c r="B63" i="5"/>
  <c r="B71" i="5"/>
  <c r="B79" i="5"/>
  <c r="B87" i="5"/>
  <c r="B95" i="5"/>
  <c r="B103" i="5"/>
  <c r="B111" i="5"/>
  <c r="B119" i="5"/>
  <c r="B127" i="5"/>
  <c r="B135" i="5"/>
  <c r="B143" i="5"/>
  <c r="B151" i="5"/>
  <c r="B159" i="5"/>
  <c r="B167" i="5"/>
  <c r="B175" i="5"/>
  <c r="B185" i="5"/>
  <c r="B205" i="5"/>
  <c r="B228" i="5"/>
  <c r="B249" i="5"/>
  <c r="B269" i="5"/>
  <c r="B292" i="5"/>
  <c r="B313" i="5"/>
  <c r="B333" i="5"/>
  <c r="B356" i="5"/>
  <c r="B377" i="5"/>
  <c r="B397" i="5"/>
  <c r="B420" i="5"/>
  <c r="B441" i="5"/>
  <c r="B461" i="5"/>
  <c r="B484" i="5"/>
  <c r="B505" i="5"/>
  <c r="B525" i="5"/>
  <c r="B548" i="5"/>
  <c r="B569" i="5"/>
  <c r="B589" i="5"/>
  <c r="B612" i="5"/>
  <c r="B633" i="5"/>
  <c r="B653" i="5"/>
  <c r="B676" i="5"/>
  <c r="B697" i="5"/>
  <c r="B729" i="5"/>
  <c r="A15" i="10" l="1"/>
  <c r="A14" i="10"/>
  <c r="A13" i="10"/>
  <c r="A12" i="10"/>
  <c r="A11" i="10"/>
  <c r="A10" i="10"/>
  <c r="A9" i="10"/>
  <c r="A8" i="10"/>
  <c r="A7" i="10"/>
  <c r="A14" i="9"/>
  <c r="A13" i="9"/>
  <c r="A12" i="9"/>
  <c r="A11" i="9"/>
  <c r="A10" i="9"/>
  <c r="A9" i="9"/>
  <c r="A8" i="9"/>
  <c r="A7" i="9"/>
  <c r="A6" i="9"/>
  <c r="B18" i="2"/>
  <c r="M18" i="2"/>
  <c r="L18" i="2"/>
  <c r="K18" i="2"/>
  <c r="J18" i="2"/>
  <c r="I18" i="2"/>
  <c r="H18" i="2"/>
  <c r="G18" i="2"/>
  <c r="F18" i="2"/>
  <c r="E18" i="2"/>
  <c r="D18" i="2"/>
  <c r="C18" i="2"/>
  <c r="F12" i="11" l="1"/>
  <c r="M12" i="11"/>
  <c r="I26" i="10"/>
  <c r="L24" i="9"/>
  <c r="B37" i="10"/>
  <c r="A37" i="10"/>
  <c r="B36" i="10"/>
  <c r="A36" i="10"/>
  <c r="B35" i="10"/>
  <c r="A35" i="10"/>
  <c r="B34" i="10"/>
  <c r="A34" i="10"/>
  <c r="B33" i="10"/>
  <c r="A33" i="10"/>
  <c r="B32" i="10"/>
  <c r="A32" i="10"/>
  <c r="B31" i="10"/>
  <c r="A31" i="10"/>
  <c r="B30" i="10"/>
  <c r="A30" i="10"/>
  <c r="B29" i="10"/>
  <c r="A29" i="10"/>
  <c r="B28" i="10"/>
  <c r="A28" i="10"/>
  <c r="B27" i="10"/>
  <c r="A27" i="10"/>
  <c r="B15" i="10"/>
  <c r="B14" i="10"/>
  <c r="B13" i="10"/>
  <c r="B12" i="10"/>
  <c r="B11" i="10"/>
  <c r="B10" i="10"/>
  <c r="B9" i="10"/>
  <c r="B8" i="10"/>
  <c r="B7" i="10"/>
  <c r="B35" i="9"/>
  <c r="A35" i="9"/>
  <c r="B34" i="9"/>
  <c r="A34" i="9"/>
  <c r="B33" i="9"/>
  <c r="A33" i="9"/>
  <c r="B32" i="9"/>
  <c r="A32" i="9"/>
  <c r="B31" i="9"/>
  <c r="A31" i="9"/>
  <c r="B30" i="9"/>
  <c r="A30" i="9"/>
  <c r="B29" i="9"/>
  <c r="A29" i="9"/>
  <c r="B28" i="9"/>
  <c r="A28" i="9"/>
  <c r="B27" i="9"/>
  <c r="A27" i="9"/>
  <c r="B26" i="9"/>
  <c r="A26" i="9"/>
  <c r="B25" i="9"/>
  <c r="A25" i="9"/>
  <c r="B14" i="9"/>
  <c r="B13" i="9"/>
  <c r="B12" i="9"/>
  <c r="B11" i="9"/>
  <c r="B10" i="9"/>
  <c r="B9" i="9"/>
  <c r="B8" i="9"/>
  <c r="B7" i="9"/>
  <c r="B6" i="9"/>
  <c r="M19" i="2" l="1"/>
  <c r="M20" i="2" s="1"/>
  <c r="M21" i="2" s="1"/>
  <c r="M22" i="2" s="1"/>
  <c r="L19" i="2"/>
  <c r="L20" i="2" s="1"/>
  <c r="L21" i="2" s="1"/>
  <c r="L22" i="2" s="1"/>
  <c r="K19" i="2"/>
  <c r="K20" i="2" s="1"/>
  <c r="K21" i="2" s="1"/>
  <c r="K22" i="2" s="1"/>
  <c r="J19" i="2"/>
  <c r="J20" i="2" s="1"/>
  <c r="J21" i="2" s="1"/>
  <c r="J22" i="2" s="1"/>
  <c r="I19" i="2"/>
  <c r="I20" i="2" s="1"/>
  <c r="I21" i="2" s="1"/>
  <c r="I22" i="2" s="1"/>
  <c r="H19" i="2"/>
  <c r="H20" i="2" s="1"/>
  <c r="H21" i="2" s="1"/>
  <c r="H22" i="2" s="1"/>
  <c r="G19" i="2"/>
  <c r="G20" i="2" s="1"/>
  <c r="G21" i="2" s="1"/>
  <c r="G22" i="2" s="1"/>
  <c r="F19" i="2"/>
  <c r="F20" i="2" s="1"/>
  <c r="F21" i="2" s="1"/>
  <c r="F22" i="2" s="1"/>
  <c r="E19" i="2"/>
  <c r="E20" i="2" s="1"/>
  <c r="E21" i="2" s="1"/>
  <c r="E22" i="2" s="1"/>
  <c r="D19" i="2"/>
  <c r="D20" i="2" s="1"/>
  <c r="D21" i="2" s="1"/>
  <c r="D22" i="2" s="1"/>
  <c r="C19" i="2"/>
  <c r="C20" i="2" s="1"/>
  <c r="C21" i="2" s="1"/>
  <c r="C22" i="2" s="1"/>
  <c r="B19" i="2"/>
  <c r="B20" i="2" s="1"/>
  <c r="B21" i="2" s="1"/>
  <c r="B22" i="2" s="1"/>
  <c r="E729" i="7" l="1"/>
  <c r="E728" i="7"/>
  <c r="E727" i="7"/>
  <c r="E726" i="7"/>
  <c r="E725" i="7"/>
  <c r="E724" i="7"/>
  <c r="E723" i="7"/>
  <c r="E722" i="7"/>
  <c r="E721" i="7"/>
  <c r="E720" i="7"/>
  <c r="E719" i="7"/>
  <c r="E718" i="7"/>
  <c r="E717" i="7"/>
  <c r="E716" i="7"/>
  <c r="E715" i="7"/>
  <c r="E714" i="7"/>
  <c r="E713" i="7"/>
  <c r="E712" i="7"/>
  <c r="E711" i="7"/>
  <c r="E710" i="7"/>
  <c r="E709" i="7"/>
  <c r="E708" i="7"/>
  <c r="E707" i="7"/>
  <c r="E706" i="7"/>
  <c r="E705" i="7"/>
  <c r="E704" i="7"/>
  <c r="E703" i="7"/>
  <c r="E702" i="7"/>
  <c r="E701" i="7"/>
  <c r="E700" i="7"/>
  <c r="E699" i="7"/>
  <c r="E698" i="7"/>
  <c r="E697" i="7"/>
  <c r="E696" i="7"/>
  <c r="E695" i="7"/>
  <c r="E694" i="7"/>
  <c r="E693" i="7"/>
  <c r="E692" i="7"/>
  <c r="E691" i="7"/>
  <c r="E690" i="7"/>
  <c r="E689" i="7"/>
  <c r="E688" i="7"/>
  <c r="E687" i="7"/>
  <c r="E686" i="7"/>
  <c r="E685" i="7"/>
  <c r="E684" i="7"/>
  <c r="E683" i="7"/>
  <c r="E682" i="7"/>
  <c r="E681" i="7"/>
  <c r="E680" i="7"/>
  <c r="E679" i="7"/>
  <c r="E678" i="7"/>
  <c r="E677" i="7"/>
  <c r="E676" i="7"/>
  <c r="E675" i="7"/>
  <c r="E674" i="7"/>
  <c r="E673" i="7"/>
  <c r="E672" i="7"/>
  <c r="E671" i="7"/>
  <c r="E670" i="7"/>
  <c r="E669" i="7"/>
  <c r="E668" i="7"/>
  <c r="E667" i="7"/>
  <c r="E666" i="7"/>
  <c r="E665" i="7"/>
  <c r="E664" i="7"/>
  <c r="E663" i="7"/>
  <c r="E662" i="7"/>
  <c r="E661" i="7"/>
  <c r="E660" i="7"/>
  <c r="E659" i="7"/>
  <c r="E658" i="7"/>
  <c r="E657" i="7"/>
  <c r="E656" i="7"/>
  <c r="E655" i="7"/>
  <c r="E654" i="7"/>
  <c r="E653" i="7"/>
  <c r="E652" i="7"/>
  <c r="E651" i="7"/>
  <c r="E650" i="7"/>
  <c r="E649" i="7"/>
  <c r="E648" i="7"/>
  <c r="E647" i="7"/>
  <c r="E646" i="7"/>
  <c r="E645" i="7"/>
  <c r="E644" i="7"/>
  <c r="E643" i="7"/>
  <c r="E642" i="7"/>
  <c r="E641" i="7"/>
  <c r="E640" i="7"/>
  <c r="E639" i="7"/>
  <c r="E638" i="7"/>
  <c r="E637" i="7"/>
  <c r="E636" i="7"/>
  <c r="E635" i="7"/>
  <c r="E634" i="7"/>
  <c r="E633" i="7"/>
  <c r="E632" i="7"/>
  <c r="E631" i="7"/>
  <c r="E630" i="7"/>
  <c r="E629" i="7"/>
  <c r="E628" i="7"/>
  <c r="E627" i="7"/>
  <c r="E626" i="7"/>
  <c r="E625" i="7"/>
  <c r="E624" i="7"/>
  <c r="E623" i="7"/>
  <c r="E622" i="7"/>
  <c r="E621" i="7"/>
  <c r="E620" i="7"/>
  <c r="E619" i="7"/>
  <c r="E618" i="7"/>
  <c r="E617" i="7"/>
  <c r="E616" i="7"/>
  <c r="E615" i="7"/>
  <c r="E614" i="7"/>
  <c r="E613" i="7"/>
  <c r="E612" i="7"/>
  <c r="E611" i="7"/>
  <c r="E610" i="7"/>
  <c r="E609" i="7"/>
  <c r="E608" i="7"/>
  <c r="E607" i="7"/>
  <c r="E606" i="7"/>
  <c r="E605" i="7"/>
  <c r="E604" i="7"/>
  <c r="E603" i="7"/>
  <c r="E602" i="7"/>
  <c r="E601" i="7"/>
  <c r="E600" i="7"/>
  <c r="E599" i="7"/>
  <c r="E598" i="7"/>
  <c r="E597" i="7"/>
  <c r="E596" i="7"/>
  <c r="E595" i="7"/>
  <c r="E594" i="7"/>
  <c r="E593" i="7"/>
  <c r="E592" i="7"/>
  <c r="E591" i="7"/>
  <c r="E590" i="7"/>
  <c r="E589" i="7"/>
  <c r="E588" i="7"/>
  <c r="E587" i="7"/>
  <c r="E586" i="7"/>
  <c r="E585" i="7"/>
  <c r="E584" i="7"/>
  <c r="E583" i="7"/>
  <c r="E582" i="7"/>
  <c r="E581" i="7"/>
  <c r="E580" i="7"/>
  <c r="E579" i="7"/>
  <c r="E578" i="7"/>
  <c r="E577" i="7"/>
  <c r="E576" i="7"/>
  <c r="E575" i="7"/>
  <c r="E574" i="7"/>
  <c r="E573" i="7"/>
  <c r="E572" i="7"/>
  <c r="E571" i="7"/>
  <c r="E570" i="7"/>
  <c r="E569" i="7"/>
  <c r="E568" i="7"/>
  <c r="E567" i="7"/>
  <c r="E566" i="7"/>
  <c r="E565" i="7"/>
  <c r="E564" i="7"/>
  <c r="E563" i="7"/>
  <c r="E562" i="7"/>
  <c r="E561" i="7"/>
  <c r="E560" i="7"/>
  <c r="E559" i="7"/>
  <c r="E558" i="7"/>
  <c r="E557" i="7"/>
  <c r="E556" i="7"/>
  <c r="E555" i="7"/>
  <c r="E554" i="7"/>
  <c r="E553" i="7"/>
  <c r="E552" i="7"/>
  <c r="E551" i="7"/>
  <c r="E550" i="7"/>
  <c r="E549" i="7"/>
  <c r="E548" i="7"/>
  <c r="E547" i="7"/>
  <c r="E546" i="7"/>
  <c r="E545" i="7"/>
  <c r="E544" i="7"/>
  <c r="E543" i="7"/>
  <c r="E542" i="7"/>
  <c r="E541" i="7"/>
  <c r="E540" i="7"/>
  <c r="E539" i="7"/>
  <c r="E538" i="7"/>
  <c r="E537" i="7"/>
  <c r="E536" i="7"/>
  <c r="E535" i="7"/>
  <c r="E534" i="7"/>
  <c r="E533" i="7"/>
  <c r="E532" i="7"/>
  <c r="E531" i="7"/>
  <c r="E530" i="7"/>
  <c r="E529" i="7"/>
  <c r="E528" i="7"/>
  <c r="E527" i="7"/>
  <c r="E526" i="7"/>
  <c r="E525" i="7"/>
  <c r="E524" i="7"/>
  <c r="E523" i="7"/>
  <c r="E522" i="7"/>
  <c r="E521" i="7"/>
  <c r="E520" i="7"/>
  <c r="E519" i="7"/>
  <c r="E518" i="7"/>
  <c r="E517" i="7"/>
  <c r="E516" i="7"/>
  <c r="E515" i="7"/>
  <c r="E514" i="7"/>
  <c r="E513" i="7"/>
  <c r="E512" i="7"/>
  <c r="E511" i="7"/>
  <c r="E510" i="7"/>
  <c r="E509" i="7"/>
  <c r="E508" i="7"/>
  <c r="E507" i="7"/>
  <c r="E506" i="7"/>
  <c r="E505" i="7"/>
  <c r="E504" i="7"/>
  <c r="E503" i="7"/>
  <c r="E502" i="7"/>
  <c r="E501" i="7"/>
  <c r="E500" i="7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F132" i="7"/>
  <c r="E132" i="7"/>
  <c r="F131" i="7"/>
  <c r="E131" i="7"/>
  <c r="F130" i="7"/>
  <c r="E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F123" i="7"/>
  <c r="E123" i="7"/>
  <c r="F122" i="7"/>
  <c r="E122" i="7"/>
  <c r="F121" i="7"/>
  <c r="E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102" i="7"/>
  <c r="E102" i="7"/>
  <c r="F101" i="7"/>
  <c r="E101" i="7"/>
  <c r="F100" i="7"/>
  <c r="E100" i="7"/>
  <c r="F99" i="7"/>
  <c r="E99" i="7"/>
  <c r="F98" i="7"/>
  <c r="E98" i="7"/>
  <c r="F97" i="7"/>
  <c r="E97" i="7"/>
  <c r="F96" i="7"/>
  <c r="E96" i="7"/>
  <c r="F95" i="7"/>
  <c r="E95" i="7"/>
  <c r="F94" i="7"/>
  <c r="E94" i="7"/>
  <c r="F93" i="7"/>
  <c r="E93" i="7"/>
  <c r="F92" i="7"/>
  <c r="E92" i="7"/>
  <c r="F91" i="7"/>
  <c r="E91" i="7"/>
  <c r="F90" i="7"/>
  <c r="E90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F61" i="7"/>
  <c r="E61" i="7"/>
  <c r="F60" i="7"/>
  <c r="E60" i="7"/>
  <c r="F59" i="7"/>
  <c r="E59" i="7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F37" i="7"/>
  <c r="E37" i="7"/>
  <c r="F36" i="7"/>
  <c r="E36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T4" i="7"/>
  <c r="S4" i="7"/>
  <c r="G5" i="9"/>
  <c r="G41" i="9" s="1"/>
  <c r="F5" i="9" l="1"/>
  <c r="F41" i="9" s="1"/>
  <c r="I734" i="7"/>
  <c r="D5" i="9"/>
  <c r="D41" i="9" s="1"/>
  <c r="G24" i="9"/>
  <c r="J5" i="9"/>
  <c r="J41" i="9" s="1"/>
  <c r="G6" i="10"/>
  <c r="G44" i="10" s="1"/>
  <c r="J734" i="7"/>
  <c r="E5" i="9"/>
  <c r="E41" i="9" s="1"/>
  <c r="H5" i="9"/>
  <c r="H41" i="9" s="1"/>
  <c r="C6" i="10"/>
  <c r="I5" i="9"/>
  <c r="I41" i="9" s="1"/>
  <c r="F6" i="10"/>
  <c r="F44" i="10" s="1"/>
  <c r="H734" i="7"/>
  <c r="C5" i="9"/>
  <c r="C41" i="9" s="1"/>
  <c r="K5" i="9"/>
  <c r="K41" i="9" s="1"/>
  <c r="H6" i="10"/>
  <c r="H44" i="10" s="1"/>
  <c r="K734" i="7"/>
  <c r="L734" i="7"/>
  <c r="W4" i="7"/>
  <c r="N734" i="7"/>
  <c r="Y4" i="7"/>
  <c r="O734" i="7"/>
  <c r="Z4" i="7"/>
  <c r="M734" i="7"/>
  <c r="X4" i="7"/>
  <c r="AC4" i="7" s="1"/>
  <c r="P734" i="7"/>
  <c r="AA4" i="7"/>
  <c r="R4" i="7"/>
  <c r="S734" i="7"/>
  <c r="T734" i="7"/>
  <c r="U4" i="7"/>
  <c r="D6" i="10" l="1"/>
  <c r="D44" i="10" s="1"/>
  <c r="C44" i="10"/>
  <c r="F24" i="9"/>
  <c r="F26" i="10"/>
  <c r="G26" i="10"/>
  <c r="I24" i="9"/>
  <c r="J24" i="9"/>
  <c r="C26" i="10"/>
  <c r="K24" i="9"/>
  <c r="C24" i="9"/>
  <c r="E24" i="9"/>
  <c r="H24" i="9"/>
  <c r="H26" i="10"/>
  <c r="D24" i="9"/>
  <c r="U734" i="7"/>
  <c r="R734" i="7"/>
  <c r="AC734" i="7" s="1"/>
  <c r="E6" i="10" l="1"/>
  <c r="E26" i="10" s="1"/>
  <c r="D26" i="10"/>
  <c r="E44" i="10" l="1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E139" i="5"/>
  <c r="F138" i="5"/>
  <c r="E138" i="5"/>
  <c r="F137" i="5"/>
  <c r="E137" i="5"/>
  <c r="F136" i="5"/>
  <c r="E136" i="5"/>
  <c r="F135" i="5"/>
  <c r="E135" i="5"/>
  <c r="F134" i="5"/>
  <c r="E134" i="5"/>
  <c r="F133" i="5"/>
  <c r="E133" i="5"/>
  <c r="F132" i="5"/>
  <c r="E132" i="5"/>
  <c r="F131" i="5"/>
  <c r="E131" i="5"/>
  <c r="F130" i="5"/>
  <c r="E130" i="5"/>
  <c r="F129" i="5"/>
  <c r="E129" i="5"/>
  <c r="F128" i="5"/>
  <c r="E128" i="5"/>
  <c r="F127" i="5"/>
  <c r="E127" i="5"/>
  <c r="F126" i="5"/>
  <c r="E126" i="5"/>
  <c r="F125" i="5"/>
  <c r="E125" i="5"/>
  <c r="F124" i="5"/>
  <c r="E124" i="5"/>
  <c r="F123" i="5"/>
  <c r="E123" i="5"/>
  <c r="F122" i="5"/>
  <c r="E122" i="5"/>
  <c r="F121" i="5"/>
  <c r="E121" i="5"/>
  <c r="F120" i="5"/>
  <c r="E120" i="5"/>
  <c r="F119" i="5"/>
  <c r="E119" i="5"/>
  <c r="F118" i="5"/>
  <c r="E118" i="5"/>
  <c r="F117" i="5"/>
  <c r="E117" i="5"/>
  <c r="F116" i="5"/>
  <c r="E116" i="5"/>
  <c r="F115" i="5"/>
  <c r="E115" i="5"/>
  <c r="F114" i="5"/>
  <c r="E114" i="5"/>
  <c r="F113" i="5"/>
  <c r="E113" i="5"/>
  <c r="F112" i="5"/>
  <c r="E112" i="5"/>
  <c r="F111" i="5"/>
  <c r="E111" i="5"/>
  <c r="F110" i="5"/>
  <c r="E110" i="5"/>
  <c r="F109" i="5"/>
  <c r="E109" i="5"/>
  <c r="F108" i="5"/>
  <c r="E108" i="5"/>
  <c r="F107" i="5"/>
  <c r="E107" i="5"/>
  <c r="F106" i="5"/>
  <c r="E106" i="5"/>
  <c r="F105" i="5"/>
  <c r="E105" i="5"/>
  <c r="F104" i="5"/>
  <c r="E104" i="5"/>
  <c r="F103" i="5"/>
  <c r="E103" i="5"/>
  <c r="F102" i="5"/>
  <c r="E102" i="5"/>
  <c r="F101" i="5"/>
  <c r="E101" i="5"/>
  <c r="F100" i="5"/>
  <c r="E100" i="5"/>
  <c r="F99" i="5"/>
  <c r="E99" i="5"/>
  <c r="F98" i="5"/>
  <c r="E98" i="5"/>
  <c r="F97" i="5"/>
  <c r="E97" i="5"/>
  <c r="F96" i="5"/>
  <c r="E96" i="5"/>
  <c r="F95" i="5"/>
  <c r="E95" i="5"/>
  <c r="F94" i="5"/>
  <c r="E94" i="5"/>
  <c r="F93" i="5"/>
  <c r="E93" i="5"/>
  <c r="F92" i="5"/>
  <c r="E92" i="5"/>
  <c r="F91" i="5"/>
  <c r="E91" i="5"/>
  <c r="F90" i="5"/>
  <c r="E90" i="5"/>
  <c r="F89" i="5"/>
  <c r="E89" i="5"/>
  <c r="F88" i="5"/>
  <c r="E88" i="5"/>
  <c r="F87" i="5"/>
  <c r="E87" i="5"/>
  <c r="F86" i="5"/>
  <c r="E86" i="5"/>
  <c r="F85" i="5"/>
  <c r="E85" i="5"/>
  <c r="F84" i="5"/>
  <c r="E84" i="5"/>
  <c r="F83" i="5"/>
  <c r="E83" i="5"/>
  <c r="F82" i="5"/>
  <c r="E82" i="5"/>
  <c r="F81" i="5"/>
  <c r="E81" i="5"/>
  <c r="F80" i="5"/>
  <c r="E80" i="5"/>
  <c r="F79" i="5"/>
  <c r="E79" i="5"/>
  <c r="F78" i="5"/>
  <c r="E78" i="5"/>
  <c r="F77" i="5"/>
  <c r="E77" i="5"/>
  <c r="F76" i="5"/>
  <c r="E76" i="5"/>
  <c r="F75" i="5"/>
  <c r="E75" i="5"/>
  <c r="F74" i="5"/>
  <c r="E74" i="5"/>
  <c r="F73" i="5"/>
  <c r="E73" i="5"/>
  <c r="F72" i="5"/>
  <c r="E72" i="5"/>
  <c r="F71" i="5"/>
  <c r="E71" i="5"/>
  <c r="F70" i="5"/>
  <c r="E70" i="5"/>
  <c r="F69" i="5"/>
  <c r="E69" i="5"/>
  <c r="F68" i="5"/>
  <c r="E68" i="5"/>
  <c r="F67" i="5"/>
  <c r="E67" i="5"/>
  <c r="F66" i="5"/>
  <c r="E66" i="5"/>
  <c r="F65" i="5"/>
  <c r="E65" i="5"/>
  <c r="F64" i="5"/>
  <c r="E64" i="5"/>
  <c r="F63" i="5"/>
  <c r="E63" i="5"/>
  <c r="F62" i="5"/>
  <c r="E62" i="5"/>
  <c r="F61" i="5"/>
  <c r="E61" i="5"/>
  <c r="F60" i="5"/>
  <c r="E60" i="5"/>
  <c r="F59" i="5"/>
  <c r="E59" i="5"/>
  <c r="F58" i="5"/>
  <c r="E58" i="5"/>
  <c r="F57" i="5"/>
  <c r="E57" i="5"/>
  <c r="F56" i="5"/>
  <c r="E56" i="5"/>
  <c r="F55" i="5"/>
  <c r="E55" i="5"/>
  <c r="F54" i="5"/>
  <c r="E54" i="5"/>
  <c r="F53" i="5"/>
  <c r="E53" i="5"/>
  <c r="F52" i="5"/>
  <c r="E52" i="5"/>
  <c r="F51" i="5"/>
  <c r="E51" i="5"/>
  <c r="F50" i="5"/>
  <c r="E50" i="5"/>
  <c r="F49" i="5"/>
  <c r="E49" i="5"/>
  <c r="F48" i="5"/>
  <c r="E48" i="5"/>
  <c r="F47" i="5"/>
  <c r="E47" i="5"/>
  <c r="F46" i="5"/>
  <c r="E46" i="5"/>
  <c r="F45" i="5"/>
  <c r="E45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L734" i="5"/>
  <c r="K734" i="5"/>
  <c r="J734" i="5"/>
  <c r="I734" i="5"/>
  <c r="H734" i="5"/>
  <c r="N734" i="5" l="1"/>
  <c r="S734" i="5"/>
  <c r="M734" i="5"/>
  <c r="O734" i="5"/>
  <c r="T734" i="5"/>
  <c r="P734" i="5"/>
  <c r="U734" i="5"/>
  <c r="R734" i="5" l="1"/>
  <c r="W734" i="5" s="1"/>
  <c r="X169" i="7" l="1"/>
  <c r="W169" i="7"/>
  <c r="AA169" i="7"/>
  <c r="Z169" i="7"/>
  <c r="Y169" i="7"/>
  <c r="Y172" i="7"/>
  <c r="Z172" i="7"/>
  <c r="X172" i="7"/>
  <c r="AA172" i="7"/>
  <c r="W172" i="7"/>
  <c r="AA167" i="7"/>
  <c r="Z167" i="7"/>
  <c r="W167" i="7"/>
  <c r="Y167" i="7"/>
  <c r="X167" i="7"/>
  <c r="Y168" i="7"/>
  <c r="X168" i="7"/>
  <c r="W168" i="7"/>
  <c r="Z168" i="7"/>
  <c r="AA168" i="7"/>
  <c r="Z170" i="7"/>
  <c r="Y170" i="7"/>
  <c r="X170" i="7"/>
  <c r="AA170" i="7"/>
  <c r="W170" i="7"/>
  <c r="X165" i="7"/>
  <c r="W165" i="7"/>
  <c r="AA165" i="7"/>
  <c r="Z165" i="7"/>
  <c r="Y165" i="7"/>
  <c r="Y140" i="7"/>
  <c r="Z140" i="7"/>
  <c r="X140" i="7"/>
  <c r="AA140" i="7"/>
  <c r="W140" i="7"/>
  <c r="X141" i="7"/>
  <c r="W141" i="7"/>
  <c r="AA141" i="7"/>
  <c r="Z141" i="7"/>
  <c r="Y141" i="7"/>
  <c r="Z142" i="7"/>
  <c r="Y142" i="7"/>
  <c r="X142" i="7"/>
  <c r="AA142" i="7"/>
  <c r="W142" i="7"/>
  <c r="AA143" i="7"/>
  <c r="Z143" i="7"/>
  <c r="W143" i="7"/>
  <c r="Y143" i="7"/>
  <c r="X143" i="7"/>
  <c r="Y144" i="7"/>
  <c r="X144" i="7"/>
  <c r="Z144" i="7"/>
  <c r="W144" i="7"/>
  <c r="AA144" i="7"/>
  <c r="X145" i="7"/>
  <c r="W145" i="7"/>
  <c r="AA145" i="7"/>
  <c r="Z145" i="7"/>
  <c r="Y145" i="7"/>
  <c r="Z146" i="7"/>
  <c r="Y146" i="7"/>
  <c r="X146" i="7"/>
  <c r="AA146" i="7"/>
  <c r="W146" i="7"/>
  <c r="AA147" i="7"/>
  <c r="Z147" i="7"/>
  <c r="W147" i="7"/>
  <c r="X147" i="7"/>
  <c r="Y147" i="7"/>
  <c r="Y148" i="7"/>
  <c r="Z148" i="7"/>
  <c r="X148" i="7"/>
  <c r="AA148" i="7"/>
  <c r="W148" i="7"/>
  <c r="X149" i="7"/>
  <c r="W149" i="7"/>
  <c r="AA149" i="7"/>
  <c r="Z149" i="7"/>
  <c r="Y149" i="7"/>
  <c r="Z150" i="7"/>
  <c r="Y150" i="7"/>
  <c r="X150" i="7"/>
  <c r="AA150" i="7"/>
  <c r="W150" i="7"/>
  <c r="AA151" i="7"/>
  <c r="Z151" i="7"/>
  <c r="W151" i="7"/>
  <c r="Y151" i="7"/>
  <c r="X151" i="7"/>
  <c r="Y152" i="7"/>
  <c r="X152" i="7"/>
  <c r="W152" i="7"/>
  <c r="Z152" i="7"/>
  <c r="AA152" i="7"/>
  <c r="X153" i="7"/>
  <c r="W153" i="7"/>
  <c r="AA153" i="7"/>
  <c r="Z153" i="7"/>
  <c r="Y153" i="7"/>
  <c r="Z154" i="7"/>
  <c r="Y154" i="7"/>
  <c r="X154" i="7"/>
  <c r="AA154" i="7"/>
  <c r="W154" i="7"/>
  <c r="AA155" i="7"/>
  <c r="Z155" i="7"/>
  <c r="W155" i="7"/>
  <c r="X155" i="7"/>
  <c r="Y155" i="7"/>
  <c r="Y156" i="7"/>
  <c r="Z156" i="7"/>
  <c r="X156" i="7"/>
  <c r="AA156" i="7"/>
  <c r="W156" i="7"/>
  <c r="X157" i="7"/>
  <c r="W157" i="7"/>
  <c r="AA157" i="7"/>
  <c r="Z157" i="7"/>
  <c r="Y157" i="7"/>
  <c r="Z158" i="7"/>
  <c r="Y158" i="7"/>
  <c r="X158" i="7"/>
  <c r="AA158" i="7"/>
  <c r="W158" i="7"/>
  <c r="AA159" i="7"/>
  <c r="Z159" i="7"/>
  <c r="W159" i="7"/>
  <c r="Y159" i="7"/>
  <c r="X159" i="7"/>
  <c r="Y160" i="7"/>
  <c r="X160" i="7"/>
  <c r="W160" i="7"/>
  <c r="AA160" i="7"/>
  <c r="Z160" i="7"/>
  <c r="X161" i="7"/>
  <c r="W161" i="7"/>
  <c r="AA161" i="7"/>
  <c r="Z161" i="7"/>
  <c r="Y161" i="7"/>
  <c r="Z162" i="7"/>
  <c r="Y162" i="7"/>
  <c r="X162" i="7"/>
  <c r="AA162" i="7"/>
  <c r="W162" i="7"/>
  <c r="AA163" i="7"/>
  <c r="Z163" i="7"/>
  <c r="W163" i="7"/>
  <c r="X163" i="7"/>
  <c r="Y163" i="7"/>
  <c r="Y164" i="7"/>
  <c r="Z164" i="7"/>
  <c r="X164" i="7"/>
  <c r="AA164" i="7"/>
  <c r="W164" i="7"/>
  <c r="AA171" i="7"/>
  <c r="Z171" i="7"/>
  <c r="W171" i="7"/>
  <c r="Y171" i="7"/>
  <c r="X171" i="7"/>
  <c r="X173" i="7"/>
  <c r="W173" i="7"/>
  <c r="AA173" i="7"/>
  <c r="Z173" i="7"/>
  <c r="Y173" i="7"/>
  <c r="Z166" i="7"/>
  <c r="Y166" i="7"/>
  <c r="X166" i="7"/>
  <c r="AA166" i="7"/>
  <c r="W166" i="7"/>
  <c r="D144" i="5"/>
  <c r="D144" i="7"/>
  <c r="C155" i="5"/>
  <c r="C155" i="7"/>
  <c r="E165" i="5"/>
  <c r="E165" i="7"/>
  <c r="A166" i="5"/>
  <c r="A166" i="7"/>
  <c r="C171" i="5"/>
  <c r="C171" i="7"/>
  <c r="D187" i="5"/>
  <c r="D187" i="7"/>
  <c r="G192" i="5"/>
  <c r="G192" i="7"/>
  <c r="D195" i="5"/>
  <c r="D195" i="7"/>
  <c r="G196" i="5"/>
  <c r="G196" i="7"/>
  <c r="A198" i="5"/>
  <c r="A198" i="7"/>
  <c r="G200" i="5"/>
  <c r="G200" i="7"/>
  <c r="D203" i="5"/>
  <c r="D203" i="7"/>
  <c r="D207" i="5"/>
  <c r="D207" i="7"/>
  <c r="D215" i="5"/>
  <c r="D215" i="7"/>
  <c r="A218" i="5"/>
  <c r="A218" i="7"/>
  <c r="G220" i="5"/>
  <c r="G220" i="7"/>
  <c r="A222" i="5"/>
  <c r="A222" i="7"/>
  <c r="G228" i="5"/>
  <c r="G228" i="7"/>
  <c r="G232" i="5"/>
  <c r="G232" i="7"/>
  <c r="A242" i="5"/>
  <c r="A242" i="7"/>
  <c r="G244" i="5"/>
  <c r="G244" i="7"/>
  <c r="A274" i="5"/>
  <c r="A274" i="7"/>
  <c r="G292" i="5"/>
  <c r="G292" i="7"/>
  <c r="D295" i="5"/>
  <c r="D295" i="7"/>
  <c r="D299" i="5"/>
  <c r="D299" i="7"/>
  <c r="G304" i="5"/>
  <c r="G304" i="7"/>
  <c r="D307" i="5"/>
  <c r="D307" i="7"/>
  <c r="G316" i="5"/>
  <c r="G316" i="7"/>
  <c r="D323" i="5"/>
  <c r="D323" i="7"/>
  <c r="D335" i="5"/>
  <c r="D335" i="7"/>
  <c r="G336" i="5"/>
  <c r="G336" i="7"/>
  <c r="G340" i="5"/>
  <c r="G340" i="7"/>
  <c r="G344" i="5"/>
  <c r="G344" i="7"/>
  <c r="A350" i="5"/>
  <c r="A350" i="7"/>
  <c r="G352" i="5"/>
  <c r="G352" i="7"/>
  <c r="D355" i="5"/>
  <c r="D355" i="7"/>
  <c r="A362" i="5"/>
  <c r="A362" i="7"/>
  <c r="G372" i="5"/>
  <c r="G372" i="7"/>
  <c r="D375" i="5"/>
  <c r="D375" i="7"/>
  <c r="D391" i="5"/>
  <c r="D391" i="7"/>
  <c r="A394" i="5"/>
  <c r="A394" i="7"/>
  <c r="G396" i="5"/>
  <c r="G396" i="7"/>
  <c r="A145" i="5"/>
  <c r="A145" i="7"/>
  <c r="C158" i="5"/>
  <c r="C158" i="7"/>
  <c r="G165" i="5"/>
  <c r="G165" i="7"/>
  <c r="G173" i="5"/>
  <c r="G173" i="7"/>
  <c r="C174" i="5"/>
  <c r="C174" i="7"/>
  <c r="G141" i="5"/>
  <c r="G141" i="7"/>
  <c r="G142" i="5"/>
  <c r="G142" i="7"/>
  <c r="G152" i="5"/>
  <c r="G152" i="7"/>
  <c r="G153" i="5"/>
  <c r="G153" i="7"/>
  <c r="G154" i="5"/>
  <c r="G154" i="7"/>
  <c r="G159" i="5"/>
  <c r="G159" i="7"/>
  <c r="G164" i="5"/>
  <c r="G164" i="7"/>
  <c r="A143" i="5"/>
  <c r="A143" i="7"/>
  <c r="A151" i="5"/>
  <c r="A151" i="7"/>
  <c r="C164" i="5"/>
  <c r="C164" i="7"/>
  <c r="C185" i="5"/>
  <c r="C185" i="7"/>
  <c r="F198" i="5"/>
  <c r="F198" i="7"/>
  <c r="F202" i="5"/>
  <c r="F202" i="7"/>
  <c r="F210" i="5"/>
  <c r="U210" i="5" s="1"/>
  <c r="F210" i="7"/>
  <c r="F214" i="5"/>
  <c r="U214" i="5" s="1"/>
  <c r="F214" i="7"/>
  <c r="F222" i="5"/>
  <c r="R222" i="5" s="1"/>
  <c r="F222" i="7"/>
  <c r="F226" i="5"/>
  <c r="F226" i="7"/>
  <c r="F230" i="5"/>
  <c r="S230" i="5" s="1"/>
  <c r="F230" i="7"/>
  <c r="C233" i="5"/>
  <c r="C233" i="7"/>
  <c r="C249" i="5"/>
  <c r="C249" i="7"/>
  <c r="F262" i="5"/>
  <c r="U262" i="5" s="1"/>
  <c r="F262" i="7"/>
  <c r="C273" i="5"/>
  <c r="C273" i="7"/>
  <c r="F286" i="5"/>
  <c r="U286" i="5" s="1"/>
  <c r="F286" i="7"/>
  <c r="F290" i="5"/>
  <c r="U290" i="5" s="1"/>
  <c r="F290" i="7"/>
  <c r="C293" i="5"/>
  <c r="C293" i="7"/>
  <c r="F298" i="5"/>
  <c r="S298" i="5" s="1"/>
  <c r="F298" i="7"/>
  <c r="C301" i="5"/>
  <c r="C301" i="7"/>
  <c r="C317" i="5"/>
  <c r="C317" i="7"/>
  <c r="C333" i="5"/>
  <c r="C333" i="7"/>
  <c r="F346" i="5"/>
  <c r="T346" i="5" s="1"/>
  <c r="F346" i="7"/>
  <c r="C349" i="5"/>
  <c r="C349" i="7"/>
  <c r="F350" i="5"/>
  <c r="U350" i="5" s="1"/>
  <c r="F350" i="7"/>
  <c r="C357" i="5"/>
  <c r="C357" i="7"/>
  <c r="C381" i="5"/>
  <c r="C381" i="7"/>
  <c r="F390" i="5"/>
  <c r="F390" i="7"/>
  <c r="F398" i="5"/>
  <c r="F398" i="7"/>
  <c r="F414" i="5"/>
  <c r="F414" i="7"/>
  <c r="C425" i="5"/>
  <c r="C425" i="7"/>
  <c r="C453" i="5"/>
  <c r="C453" i="7"/>
  <c r="C477" i="5"/>
  <c r="C477" i="7"/>
  <c r="F486" i="5"/>
  <c r="F486" i="7"/>
  <c r="F490" i="5"/>
  <c r="F490" i="7"/>
  <c r="C493" i="5"/>
  <c r="C493" i="7"/>
  <c r="F514" i="5"/>
  <c r="T514" i="5" s="1"/>
  <c r="F514" i="7"/>
  <c r="C517" i="5"/>
  <c r="C517" i="7"/>
  <c r="C529" i="5"/>
  <c r="C529" i="7"/>
  <c r="F530" i="5"/>
  <c r="U530" i="5" s="1"/>
  <c r="F530" i="7"/>
  <c r="C533" i="5"/>
  <c r="C533" i="7"/>
  <c r="F534" i="5"/>
  <c r="F534" i="7"/>
  <c r="C537" i="5"/>
  <c r="C537" i="7"/>
  <c r="F538" i="5"/>
  <c r="R538" i="5" s="1"/>
  <c r="F538" i="7"/>
  <c r="C541" i="5"/>
  <c r="C541" i="7"/>
  <c r="D71" i="2" s="1"/>
  <c r="F542" i="5"/>
  <c r="S542" i="5" s="1"/>
  <c r="F542" i="7"/>
  <c r="C545" i="5"/>
  <c r="C545" i="7"/>
  <c r="F546" i="5"/>
  <c r="S546" i="5" s="1"/>
  <c r="F546" i="7"/>
  <c r="C549" i="5"/>
  <c r="C549" i="7"/>
  <c r="F550" i="5"/>
  <c r="T550" i="5" s="1"/>
  <c r="F550" i="7"/>
  <c r="C553" i="5"/>
  <c r="C553" i="7"/>
  <c r="F554" i="5"/>
  <c r="T554" i="5" s="1"/>
  <c r="F554" i="7"/>
  <c r="C557" i="5"/>
  <c r="C557" i="7"/>
  <c r="F558" i="5"/>
  <c r="F558" i="7"/>
  <c r="C561" i="5"/>
  <c r="C561" i="7"/>
  <c r="F562" i="5"/>
  <c r="S562" i="5" s="1"/>
  <c r="F562" i="7"/>
  <c r="C565" i="5"/>
  <c r="C565" i="7"/>
  <c r="F566" i="5"/>
  <c r="S566" i="5" s="1"/>
  <c r="F566" i="7"/>
  <c r="C569" i="5"/>
  <c r="C569" i="7"/>
  <c r="F570" i="5"/>
  <c r="R570" i="5" s="1"/>
  <c r="F570" i="7"/>
  <c r="C573" i="5"/>
  <c r="C573" i="7"/>
  <c r="F574" i="5"/>
  <c r="T574" i="5" s="1"/>
  <c r="F574" i="7"/>
  <c r="C577" i="5"/>
  <c r="C577" i="7"/>
  <c r="C581" i="5"/>
  <c r="C581" i="7"/>
  <c r="F582" i="5"/>
  <c r="F582" i="7"/>
  <c r="C585" i="5"/>
  <c r="C585" i="7"/>
  <c r="F586" i="5"/>
  <c r="S586" i="5" s="1"/>
  <c r="F586" i="7"/>
  <c r="C589" i="5"/>
  <c r="C589" i="7"/>
  <c r="F590" i="5"/>
  <c r="U590" i="5" s="1"/>
  <c r="F590" i="7"/>
  <c r="C593" i="5"/>
  <c r="C593" i="7"/>
  <c r="F594" i="5"/>
  <c r="S594" i="5" s="1"/>
  <c r="F594" i="7"/>
  <c r="C597" i="5"/>
  <c r="C597" i="7"/>
  <c r="F598" i="5"/>
  <c r="S598" i="5" s="1"/>
  <c r="F598" i="7"/>
  <c r="C601" i="5"/>
  <c r="C601" i="7"/>
  <c r="F602" i="5"/>
  <c r="U602" i="5" s="1"/>
  <c r="F602" i="7"/>
  <c r="C605" i="5"/>
  <c r="C605" i="7"/>
  <c r="F606" i="5"/>
  <c r="T606" i="5" s="1"/>
  <c r="F606" i="7"/>
  <c r="C609" i="5"/>
  <c r="C609" i="7"/>
  <c r="F610" i="5"/>
  <c r="T610" i="5" s="1"/>
  <c r="F610" i="7"/>
  <c r="C613" i="5"/>
  <c r="C613" i="7"/>
  <c r="F614" i="5"/>
  <c r="T614" i="5" s="1"/>
  <c r="F614" i="7"/>
  <c r="C617" i="5"/>
  <c r="C617" i="7"/>
  <c r="F618" i="5"/>
  <c r="S618" i="5" s="1"/>
  <c r="F618" i="7"/>
  <c r="C621" i="5"/>
  <c r="C621" i="7"/>
  <c r="F622" i="5"/>
  <c r="T622" i="5" s="1"/>
  <c r="F622" i="7"/>
  <c r="C625" i="5"/>
  <c r="C625" i="7"/>
  <c r="F626" i="5"/>
  <c r="F626" i="7"/>
  <c r="C629" i="5"/>
  <c r="C629" i="7"/>
  <c r="F630" i="5"/>
  <c r="F630" i="7"/>
  <c r="C633" i="5"/>
  <c r="C633" i="7"/>
  <c r="F634" i="5"/>
  <c r="T634" i="5" s="1"/>
  <c r="F634" i="7"/>
  <c r="C637" i="5"/>
  <c r="C637" i="7"/>
  <c r="G638" i="5"/>
  <c r="G638" i="7"/>
  <c r="C639" i="5"/>
  <c r="C639" i="7"/>
  <c r="C643" i="5"/>
  <c r="C643" i="7"/>
  <c r="C647" i="5"/>
  <c r="C647" i="7"/>
  <c r="C651" i="5"/>
  <c r="C651" i="7"/>
  <c r="C655" i="5"/>
  <c r="C655" i="7"/>
  <c r="C659" i="5"/>
  <c r="C659" i="7"/>
  <c r="C663" i="5"/>
  <c r="C663" i="7"/>
  <c r="C667" i="5"/>
  <c r="C667" i="7"/>
  <c r="C671" i="5"/>
  <c r="C671" i="7"/>
  <c r="C675" i="5"/>
  <c r="C675" i="7"/>
  <c r="C679" i="5"/>
  <c r="C679" i="7"/>
  <c r="C683" i="5"/>
  <c r="C683" i="7"/>
  <c r="C687" i="5"/>
  <c r="C687" i="7"/>
  <c r="C691" i="5"/>
  <c r="C691" i="7"/>
  <c r="C695" i="5"/>
  <c r="C695" i="7"/>
  <c r="C699" i="5"/>
  <c r="C699" i="7"/>
  <c r="C703" i="5"/>
  <c r="C703" i="7"/>
  <c r="C707" i="5"/>
  <c r="C707" i="7"/>
  <c r="C711" i="5"/>
  <c r="C711" i="7"/>
  <c r="C715" i="5"/>
  <c r="C715" i="7"/>
  <c r="C719" i="5"/>
  <c r="C719" i="7"/>
  <c r="C723" i="5"/>
  <c r="C723" i="7"/>
  <c r="C727" i="5"/>
  <c r="C727" i="7"/>
  <c r="A142" i="5"/>
  <c r="A142" i="7"/>
  <c r="A150" i="5"/>
  <c r="A150" i="7"/>
  <c r="D160" i="5"/>
  <c r="D160" i="7"/>
  <c r="A178" i="5"/>
  <c r="A178" i="7"/>
  <c r="A182" i="5"/>
  <c r="A182" i="7"/>
  <c r="G184" i="5"/>
  <c r="G184" i="7"/>
  <c r="D191" i="5"/>
  <c r="D191" i="7"/>
  <c r="A194" i="5"/>
  <c r="A194" i="7"/>
  <c r="A210" i="5"/>
  <c r="A210" i="7"/>
  <c r="D219" i="5"/>
  <c r="D219" i="7"/>
  <c r="A226" i="5"/>
  <c r="A226" i="7"/>
  <c r="D239" i="5"/>
  <c r="D239" i="7"/>
  <c r="D247" i="5"/>
  <c r="D247" i="7"/>
  <c r="G248" i="5"/>
  <c r="G248" i="7"/>
  <c r="A250" i="5"/>
  <c r="A250" i="7"/>
  <c r="G252" i="5"/>
  <c r="G252" i="7"/>
  <c r="D255" i="5"/>
  <c r="D255" i="7"/>
  <c r="A258" i="5"/>
  <c r="A258" i="7"/>
  <c r="G260" i="5"/>
  <c r="G260" i="7"/>
  <c r="D263" i="5"/>
  <c r="D263" i="7"/>
  <c r="A266" i="5"/>
  <c r="A266" i="7"/>
  <c r="G268" i="5"/>
  <c r="G268" i="7"/>
  <c r="D279" i="5"/>
  <c r="D279" i="7"/>
  <c r="A282" i="5"/>
  <c r="A282" i="7"/>
  <c r="G284" i="5"/>
  <c r="G284" i="7"/>
  <c r="A290" i="5"/>
  <c r="A290" i="7"/>
  <c r="A298" i="5"/>
  <c r="A298" i="7"/>
  <c r="A306" i="5"/>
  <c r="A306" i="7"/>
  <c r="A322" i="5"/>
  <c r="A322" i="7"/>
  <c r="G324" i="5"/>
  <c r="G324" i="7"/>
  <c r="D327" i="5"/>
  <c r="D327" i="7"/>
  <c r="A330" i="5"/>
  <c r="A330" i="7"/>
  <c r="A334" i="5"/>
  <c r="A334" i="7"/>
  <c r="D339" i="5"/>
  <c r="D339" i="7"/>
  <c r="A346" i="5"/>
  <c r="A346" i="7"/>
  <c r="A358" i="5"/>
  <c r="A358" i="7"/>
  <c r="D363" i="5"/>
  <c r="D363" i="7"/>
  <c r="G364" i="5"/>
  <c r="G364" i="7"/>
  <c r="D379" i="5"/>
  <c r="D379" i="7"/>
  <c r="A382" i="5"/>
  <c r="A382" i="7"/>
  <c r="G384" i="5"/>
  <c r="G384" i="7"/>
  <c r="D387" i="5"/>
  <c r="D387" i="7"/>
  <c r="G388" i="5"/>
  <c r="G388" i="7"/>
  <c r="A398" i="5"/>
  <c r="A398" i="7"/>
  <c r="C142" i="5"/>
  <c r="C142" i="7"/>
  <c r="D155" i="5"/>
  <c r="D155" i="7"/>
  <c r="A169" i="5"/>
  <c r="A169" i="7"/>
  <c r="G148" i="5"/>
  <c r="G148" i="7"/>
  <c r="G149" i="5"/>
  <c r="G149" i="7"/>
  <c r="G150" i="5"/>
  <c r="G150" i="7"/>
  <c r="G155" i="5"/>
  <c r="G155" i="7"/>
  <c r="G157" i="5"/>
  <c r="G157" i="7"/>
  <c r="G158" i="5"/>
  <c r="G158" i="7"/>
  <c r="G160" i="5"/>
  <c r="G160" i="7"/>
  <c r="D145" i="5"/>
  <c r="D145" i="7"/>
  <c r="D153" i="5"/>
  <c r="D153" i="7"/>
  <c r="A159" i="5"/>
  <c r="A159" i="7"/>
  <c r="A167" i="5"/>
  <c r="A167" i="7"/>
  <c r="G171" i="5"/>
  <c r="G171" i="7"/>
  <c r="F174" i="5"/>
  <c r="U174" i="5" s="1"/>
  <c r="F174" i="7"/>
  <c r="C177" i="5"/>
  <c r="C177" i="7"/>
  <c r="F178" i="5"/>
  <c r="F178" i="7"/>
  <c r="C181" i="5"/>
  <c r="C181" i="7"/>
  <c r="F182" i="5"/>
  <c r="S182" i="5" s="1"/>
  <c r="F182" i="7"/>
  <c r="F190" i="5"/>
  <c r="U190" i="5" s="1"/>
  <c r="F190" i="7"/>
  <c r="C193" i="5"/>
  <c r="C193" i="7"/>
  <c r="C201" i="5"/>
  <c r="C201" i="7"/>
  <c r="C213" i="5"/>
  <c r="C213" i="7"/>
  <c r="C225" i="5"/>
  <c r="C225" i="7"/>
  <c r="F234" i="5"/>
  <c r="T234" i="5" s="1"/>
  <c r="F234" i="7"/>
  <c r="C241" i="5"/>
  <c r="C241" i="7"/>
  <c r="F242" i="5"/>
  <c r="U242" i="5" s="1"/>
  <c r="F242" i="7"/>
  <c r="F246" i="5"/>
  <c r="U246" i="5" s="1"/>
  <c r="F246" i="7"/>
  <c r="F254" i="5"/>
  <c r="F254" i="7"/>
  <c r="C257" i="5"/>
  <c r="C257" i="7"/>
  <c r="F270" i="5"/>
  <c r="R270" i="5" s="1"/>
  <c r="F270" i="7"/>
  <c r="C277" i="5"/>
  <c r="C277" i="7"/>
  <c r="F278" i="5"/>
  <c r="U278" i="5" s="1"/>
  <c r="F278" i="7"/>
  <c r="C281" i="5"/>
  <c r="C281" i="7"/>
  <c r="C289" i="5"/>
  <c r="C289" i="7"/>
  <c r="F302" i="5"/>
  <c r="U302" i="5" s="1"/>
  <c r="F302" i="7"/>
  <c r="C305" i="5"/>
  <c r="C305" i="7"/>
  <c r="C313" i="5"/>
  <c r="C313" i="7"/>
  <c r="C321" i="5"/>
  <c r="C321" i="7"/>
  <c r="F338" i="5"/>
  <c r="U338" i="5" s="1"/>
  <c r="F338" i="7"/>
  <c r="C341" i="5"/>
  <c r="C341" i="7"/>
  <c r="C361" i="5"/>
  <c r="C361" i="7"/>
  <c r="F378" i="5"/>
  <c r="S378" i="5" s="1"/>
  <c r="F378" i="7"/>
  <c r="C385" i="5"/>
  <c r="C385" i="7"/>
  <c r="F394" i="5"/>
  <c r="T394" i="5" s="1"/>
  <c r="F394" i="7"/>
  <c r="C397" i="5"/>
  <c r="C397" i="7"/>
  <c r="F406" i="5"/>
  <c r="R406" i="5" s="1"/>
  <c r="F406" i="7"/>
  <c r="C409" i="5"/>
  <c r="C409" i="7"/>
  <c r="C417" i="5"/>
  <c r="C417" i="7"/>
  <c r="F422" i="5"/>
  <c r="T422" i="5" s="1"/>
  <c r="F422" i="7"/>
  <c r="F426" i="5"/>
  <c r="R426" i="5" s="1"/>
  <c r="F426" i="7"/>
  <c r="C441" i="5"/>
  <c r="C441" i="7"/>
  <c r="C449" i="5"/>
  <c r="C449" i="7"/>
  <c r="F450" i="5"/>
  <c r="U450" i="5" s="1"/>
  <c r="F450" i="7"/>
  <c r="F454" i="5"/>
  <c r="U454" i="5" s="1"/>
  <c r="F454" i="7"/>
  <c r="C457" i="5"/>
  <c r="C457" i="7"/>
  <c r="C469" i="5"/>
  <c r="C469" i="7"/>
  <c r="F470" i="5"/>
  <c r="F470" i="7"/>
  <c r="F474" i="5"/>
  <c r="T474" i="5" s="1"/>
  <c r="F474" i="7"/>
  <c r="C485" i="5"/>
  <c r="C485" i="7"/>
  <c r="C497" i="5"/>
  <c r="C497" i="7"/>
  <c r="C501" i="5"/>
  <c r="C501" i="7"/>
  <c r="F502" i="5"/>
  <c r="T502" i="5" s="1"/>
  <c r="F502" i="7"/>
  <c r="F506" i="5"/>
  <c r="S506" i="5" s="1"/>
  <c r="F506" i="7"/>
  <c r="F510" i="5"/>
  <c r="R510" i="5" s="1"/>
  <c r="F510" i="7"/>
  <c r="F526" i="5"/>
  <c r="S526" i="5" s="1"/>
  <c r="F526" i="7"/>
  <c r="D148" i="5"/>
  <c r="D148" i="7"/>
  <c r="C159" i="5"/>
  <c r="C159" i="7"/>
  <c r="D172" i="5"/>
  <c r="D172" i="7"/>
  <c r="G178" i="5"/>
  <c r="G178" i="7"/>
  <c r="A180" i="5"/>
  <c r="A180" i="7"/>
  <c r="G186" i="5"/>
  <c r="G186" i="7"/>
  <c r="D189" i="5"/>
  <c r="D189" i="7"/>
  <c r="D197" i="5"/>
  <c r="D197" i="7"/>
  <c r="G198" i="5"/>
  <c r="G198" i="7"/>
  <c r="D201" i="5"/>
  <c r="D201" i="7"/>
  <c r="D205" i="5"/>
  <c r="D205" i="7"/>
  <c r="G206" i="5"/>
  <c r="G206" i="7"/>
  <c r="D213" i="5"/>
  <c r="D213" i="7"/>
  <c r="G214" i="5"/>
  <c r="G214" i="7"/>
  <c r="A216" i="5"/>
  <c r="A216" i="7"/>
  <c r="A220" i="5"/>
  <c r="A220" i="7"/>
  <c r="D229" i="5"/>
  <c r="D229" i="7"/>
  <c r="D233" i="5"/>
  <c r="D233" i="7"/>
  <c r="D237" i="5"/>
  <c r="D237" i="7"/>
  <c r="D241" i="5"/>
  <c r="D241" i="7"/>
  <c r="A244" i="5"/>
  <c r="A244" i="7"/>
  <c r="A248" i="5"/>
  <c r="A248" i="7"/>
  <c r="G250" i="5"/>
  <c r="G250" i="7"/>
  <c r="A252" i="5"/>
  <c r="A252" i="7"/>
  <c r="A256" i="5"/>
  <c r="A256" i="7"/>
  <c r="G258" i="5"/>
  <c r="G258" i="7"/>
  <c r="A260" i="5"/>
  <c r="A260" i="7"/>
  <c r="D265" i="5"/>
  <c r="D265" i="7"/>
  <c r="G266" i="5"/>
  <c r="G266" i="7"/>
  <c r="D269" i="5"/>
  <c r="D269" i="7"/>
  <c r="D273" i="5"/>
  <c r="D273" i="7"/>
  <c r="G274" i="5"/>
  <c r="G274" i="7"/>
  <c r="A276" i="5"/>
  <c r="A276" i="7"/>
  <c r="D285" i="5"/>
  <c r="D285" i="7"/>
  <c r="G290" i="5"/>
  <c r="G290" i="7"/>
  <c r="A292" i="5"/>
  <c r="A292" i="7"/>
  <c r="D305" i="5"/>
  <c r="D305" i="7"/>
  <c r="G310" i="5"/>
  <c r="G310" i="7"/>
  <c r="D313" i="5"/>
  <c r="D313" i="7"/>
  <c r="G322" i="5"/>
  <c r="G322" i="7"/>
  <c r="A324" i="5"/>
  <c r="A324" i="7"/>
  <c r="D329" i="5"/>
  <c r="D329" i="7"/>
  <c r="D333" i="5"/>
  <c r="D333" i="7"/>
  <c r="G338" i="5"/>
  <c r="G338" i="7"/>
  <c r="A340" i="5"/>
  <c r="A340" i="7"/>
  <c r="D345" i="5"/>
  <c r="D345" i="7"/>
  <c r="G346" i="5"/>
  <c r="G346" i="7"/>
  <c r="A348" i="5"/>
  <c r="A348" i="7"/>
  <c r="G350" i="5"/>
  <c r="G350" i="7"/>
  <c r="A352" i="5"/>
  <c r="A352" i="7"/>
  <c r="D357" i="5"/>
  <c r="D357" i="7"/>
  <c r="D361" i="5"/>
  <c r="D361" i="7"/>
  <c r="G362" i="5"/>
  <c r="G362" i="7"/>
  <c r="A364" i="5"/>
  <c r="A364" i="7"/>
  <c r="G366" i="5"/>
  <c r="G366" i="7"/>
  <c r="D369" i="5"/>
  <c r="D369" i="7"/>
  <c r="A372" i="5"/>
  <c r="A372" i="7"/>
  <c r="G374" i="5"/>
  <c r="G374" i="7"/>
  <c r="A376" i="5"/>
  <c r="A376" i="7"/>
  <c r="D381" i="5"/>
  <c r="D381" i="7"/>
  <c r="A384" i="5"/>
  <c r="A384" i="7"/>
  <c r="G394" i="5"/>
  <c r="G394" i="7"/>
  <c r="A396" i="5"/>
  <c r="A396" i="7"/>
  <c r="G398" i="5"/>
  <c r="G398" i="7"/>
  <c r="A400" i="5"/>
  <c r="A400" i="7"/>
  <c r="A404" i="5"/>
  <c r="A404" i="7"/>
  <c r="A408" i="5"/>
  <c r="A408" i="7"/>
  <c r="A412" i="5"/>
  <c r="A412" i="7"/>
  <c r="D417" i="5"/>
  <c r="D417" i="7"/>
  <c r="G418" i="5"/>
  <c r="G418" i="7"/>
  <c r="D421" i="5"/>
  <c r="D421" i="7"/>
  <c r="A428" i="5"/>
  <c r="A428" i="7"/>
  <c r="G430" i="5"/>
  <c r="G430" i="7"/>
  <c r="A436" i="5"/>
  <c r="A436" i="7"/>
  <c r="G442" i="5"/>
  <c r="G442" i="7"/>
  <c r="A444" i="5"/>
  <c r="A444" i="7"/>
  <c r="D449" i="5"/>
  <c r="D449" i="7"/>
  <c r="G454" i="5"/>
  <c r="G454" i="7"/>
  <c r="D457" i="5"/>
  <c r="D457" i="7"/>
  <c r="G458" i="5"/>
  <c r="G458" i="7"/>
  <c r="A460" i="5"/>
  <c r="A460" i="7"/>
  <c r="C147" i="5"/>
  <c r="C147" i="7"/>
  <c r="A158" i="5"/>
  <c r="A158" i="7"/>
  <c r="A174" i="5"/>
  <c r="A174" i="7"/>
  <c r="G176" i="5"/>
  <c r="G176" i="7"/>
  <c r="D179" i="5"/>
  <c r="D179" i="7"/>
  <c r="G180" i="5"/>
  <c r="G180" i="7"/>
  <c r="A202" i="5"/>
  <c r="A202" i="7"/>
  <c r="G204" i="5"/>
  <c r="G204" i="7"/>
  <c r="G212" i="5"/>
  <c r="G212" i="7"/>
  <c r="A214" i="5"/>
  <c r="A214" i="7"/>
  <c r="G224" i="5"/>
  <c r="G224" i="7"/>
  <c r="D227" i="5"/>
  <c r="D227" i="7"/>
  <c r="A230" i="5"/>
  <c r="A230" i="7"/>
  <c r="D235" i="5"/>
  <c r="D235" i="7"/>
  <c r="A246" i="5"/>
  <c r="A246" i="7"/>
  <c r="D251" i="5"/>
  <c r="D251" i="7"/>
  <c r="A254" i="5"/>
  <c r="A254" i="7"/>
  <c r="G256" i="5"/>
  <c r="G256" i="7"/>
  <c r="D259" i="5"/>
  <c r="D259" i="7"/>
  <c r="A270" i="5"/>
  <c r="A270" i="7"/>
  <c r="D275" i="5"/>
  <c r="D275" i="7"/>
  <c r="A278" i="5"/>
  <c r="A278" i="7"/>
  <c r="G280" i="5"/>
  <c r="G280" i="7"/>
  <c r="D283" i="5"/>
  <c r="D283" i="7"/>
  <c r="A286" i="5"/>
  <c r="A286" i="7"/>
  <c r="G288" i="5"/>
  <c r="G288" i="7"/>
  <c r="D291" i="5"/>
  <c r="D291" i="7"/>
  <c r="G296" i="5"/>
  <c r="G296" i="7"/>
  <c r="G300" i="5"/>
  <c r="G300" i="7"/>
  <c r="A302" i="5"/>
  <c r="A302" i="7"/>
  <c r="G308" i="5"/>
  <c r="G308" i="7"/>
  <c r="A310" i="5"/>
  <c r="A310" i="7"/>
  <c r="G312" i="5"/>
  <c r="G312" i="7"/>
  <c r="D315" i="5"/>
  <c r="D315" i="7"/>
  <c r="D319" i="5"/>
  <c r="D319" i="7"/>
  <c r="A338" i="5"/>
  <c r="A338" i="7"/>
  <c r="A342" i="5"/>
  <c r="A342" i="7"/>
  <c r="D347" i="5"/>
  <c r="D347" i="7"/>
  <c r="G348" i="5"/>
  <c r="G348" i="7"/>
  <c r="D359" i="5"/>
  <c r="D359" i="7"/>
  <c r="D367" i="5"/>
  <c r="D367" i="7"/>
  <c r="A370" i="5"/>
  <c r="A370" i="7"/>
  <c r="A374" i="5"/>
  <c r="A374" i="7"/>
  <c r="G376" i="5"/>
  <c r="G376" i="7"/>
  <c r="G380" i="5"/>
  <c r="G380" i="7"/>
  <c r="A386" i="5"/>
  <c r="A386" i="7"/>
  <c r="D147" i="5"/>
  <c r="D147" i="7"/>
  <c r="A153" i="5"/>
  <c r="A153" i="7"/>
  <c r="D163" i="5"/>
  <c r="D163" i="7"/>
  <c r="D171" i="5"/>
  <c r="D171" i="7"/>
  <c r="F175" i="5"/>
  <c r="R175" i="5" s="1"/>
  <c r="F175" i="7"/>
  <c r="C178" i="5"/>
  <c r="C178" i="7"/>
  <c r="G144" i="5"/>
  <c r="G144" i="7"/>
  <c r="G161" i="5"/>
  <c r="G161" i="7"/>
  <c r="C140" i="5"/>
  <c r="C140" i="7"/>
  <c r="C156" i="5"/>
  <c r="C156" i="7"/>
  <c r="C172" i="5"/>
  <c r="C172" i="7"/>
  <c r="F186" i="5"/>
  <c r="S186" i="5" s="1"/>
  <c r="F186" i="7"/>
  <c r="C197" i="5"/>
  <c r="C197" i="7"/>
  <c r="C205" i="5"/>
  <c r="C205" i="7"/>
  <c r="F218" i="5"/>
  <c r="R218" i="5" s="1"/>
  <c r="F218" i="7"/>
  <c r="C221" i="5"/>
  <c r="C221" i="7"/>
  <c r="C237" i="5"/>
  <c r="C237" i="7"/>
  <c r="F238" i="5"/>
  <c r="U238" i="5" s="1"/>
  <c r="F238" i="7"/>
  <c r="C245" i="5"/>
  <c r="C245" i="7"/>
  <c r="F258" i="5"/>
  <c r="F258" i="7"/>
  <c r="C265" i="5"/>
  <c r="C265" i="7"/>
  <c r="F266" i="5"/>
  <c r="U266" i="5" s="1"/>
  <c r="F266" i="7"/>
  <c r="F274" i="5"/>
  <c r="U274" i="5" s="1"/>
  <c r="F274" i="7"/>
  <c r="F282" i="5"/>
  <c r="S282" i="5" s="1"/>
  <c r="F282" i="7"/>
  <c r="C285" i="5"/>
  <c r="C285" i="7"/>
  <c r="F294" i="5"/>
  <c r="T294" i="5" s="1"/>
  <c r="F294" i="7"/>
  <c r="C309" i="5"/>
  <c r="C309" i="7"/>
  <c r="F310" i="5"/>
  <c r="S310" i="5" s="1"/>
  <c r="F310" i="7"/>
  <c r="F318" i="5"/>
  <c r="R318" i="5" s="1"/>
  <c r="F318" i="7"/>
  <c r="F322" i="5"/>
  <c r="U322" i="5" s="1"/>
  <c r="F322" i="7"/>
  <c r="F326" i="5"/>
  <c r="U326" i="5" s="1"/>
  <c r="F326" i="7"/>
  <c r="C329" i="5"/>
  <c r="C329" i="7"/>
  <c r="F342" i="5"/>
  <c r="F342" i="7"/>
  <c r="F354" i="5"/>
  <c r="F354" i="7"/>
  <c r="F358" i="5"/>
  <c r="T358" i="5" s="1"/>
  <c r="F358" i="7"/>
  <c r="F366" i="5"/>
  <c r="S366" i="5" s="1"/>
  <c r="F366" i="7"/>
  <c r="F370" i="5"/>
  <c r="T370" i="5" s="1"/>
  <c r="F370" i="7"/>
  <c r="C373" i="5"/>
  <c r="C373" i="7"/>
  <c r="F374" i="5"/>
  <c r="U374" i="5" s="1"/>
  <c r="F374" i="7"/>
  <c r="C377" i="5"/>
  <c r="C377" i="7"/>
  <c r="F386" i="5"/>
  <c r="U386" i="5" s="1"/>
  <c r="F386" i="7"/>
  <c r="C393" i="5"/>
  <c r="C393" i="7"/>
  <c r="F410" i="5"/>
  <c r="T410" i="5" s="1"/>
  <c r="F410" i="7"/>
  <c r="C413" i="5"/>
  <c r="C413" i="7"/>
  <c r="C429" i="5"/>
  <c r="C429" i="7"/>
  <c r="F430" i="5"/>
  <c r="R430" i="5" s="1"/>
  <c r="F430" i="7"/>
  <c r="C433" i="5"/>
  <c r="C433" i="7"/>
  <c r="F434" i="5"/>
  <c r="R434" i="5" s="1"/>
  <c r="F434" i="7"/>
  <c r="C437" i="5"/>
  <c r="C437" i="7"/>
  <c r="F438" i="5"/>
  <c r="S438" i="5" s="1"/>
  <c r="F438" i="7"/>
  <c r="F442" i="5"/>
  <c r="R442" i="5" s="1"/>
  <c r="F442" i="7"/>
  <c r="C445" i="5"/>
  <c r="C445" i="7"/>
  <c r="F446" i="5"/>
  <c r="R446" i="5" s="1"/>
  <c r="F446" i="7"/>
  <c r="C461" i="5"/>
  <c r="C461" i="7"/>
  <c r="F462" i="5"/>
  <c r="S462" i="5" s="1"/>
  <c r="F462" i="7"/>
  <c r="C473" i="5"/>
  <c r="C473" i="7"/>
  <c r="F482" i="5"/>
  <c r="T482" i="5" s="1"/>
  <c r="F482" i="7"/>
  <c r="C489" i="5"/>
  <c r="C489" i="7"/>
  <c r="C509" i="5"/>
  <c r="C509" i="7"/>
  <c r="F518" i="5"/>
  <c r="S518" i="5" s="1"/>
  <c r="F518" i="7"/>
  <c r="C521" i="5"/>
  <c r="C521" i="7"/>
  <c r="C143" i="5"/>
  <c r="C143" i="7"/>
  <c r="A146" i="5"/>
  <c r="A146" i="7"/>
  <c r="A154" i="5"/>
  <c r="A154" i="7"/>
  <c r="D164" i="5"/>
  <c r="D164" i="7"/>
  <c r="C167" i="5"/>
  <c r="C167" i="7"/>
  <c r="E169" i="5"/>
  <c r="E169" i="7"/>
  <c r="A176" i="5"/>
  <c r="A176" i="7"/>
  <c r="D181" i="5"/>
  <c r="D181" i="7"/>
  <c r="D185" i="5"/>
  <c r="D185" i="7"/>
  <c r="D209" i="5"/>
  <c r="D209" i="7"/>
  <c r="G210" i="5"/>
  <c r="G210" i="7"/>
  <c r="G222" i="5"/>
  <c r="G222" i="7"/>
  <c r="A224" i="5"/>
  <c r="A224" i="7"/>
  <c r="D225" i="5"/>
  <c r="D225" i="7"/>
  <c r="G226" i="5"/>
  <c r="G226" i="7"/>
  <c r="G230" i="5"/>
  <c r="G230" i="7"/>
  <c r="D245" i="5"/>
  <c r="D245" i="7"/>
  <c r="D249" i="5"/>
  <c r="D249" i="7"/>
  <c r="G254" i="5"/>
  <c r="G254" i="7"/>
  <c r="D257" i="5"/>
  <c r="D257" i="7"/>
  <c r="G270" i="5"/>
  <c r="G270" i="7"/>
  <c r="D281" i="5"/>
  <c r="D281" i="7"/>
  <c r="G282" i="5"/>
  <c r="G282" i="7"/>
  <c r="D289" i="5"/>
  <c r="D289" i="7"/>
  <c r="D293" i="5"/>
  <c r="D293" i="7"/>
  <c r="G294" i="5"/>
  <c r="G294" i="7"/>
  <c r="A296" i="5"/>
  <c r="A296" i="7"/>
  <c r="D301" i="5"/>
  <c r="D301" i="7"/>
  <c r="G302" i="5"/>
  <c r="G302" i="7"/>
  <c r="A304" i="5"/>
  <c r="A304" i="7"/>
  <c r="G306" i="5"/>
  <c r="G306" i="7"/>
  <c r="A308" i="5"/>
  <c r="A308" i="7"/>
  <c r="A312" i="5"/>
  <c r="A312" i="7"/>
  <c r="G314" i="5"/>
  <c r="G314" i="7"/>
  <c r="A316" i="5"/>
  <c r="A316" i="7"/>
  <c r="D317" i="5"/>
  <c r="D317" i="7"/>
  <c r="D321" i="5"/>
  <c r="D321" i="7"/>
  <c r="D325" i="5"/>
  <c r="D325" i="7"/>
  <c r="G330" i="5"/>
  <c r="G330" i="7"/>
  <c r="D337" i="5"/>
  <c r="D337" i="7"/>
  <c r="D341" i="5"/>
  <c r="D341" i="7"/>
  <c r="G342" i="5"/>
  <c r="G342" i="7"/>
  <c r="A344" i="5"/>
  <c r="A344" i="7"/>
  <c r="D353" i="5"/>
  <c r="D353" i="7"/>
  <c r="G354" i="5"/>
  <c r="G354" i="7"/>
  <c r="A356" i="5"/>
  <c r="A356" i="7"/>
  <c r="A360" i="5"/>
  <c r="A360" i="7"/>
  <c r="G370" i="5"/>
  <c r="G370" i="7"/>
  <c r="G378" i="5"/>
  <c r="G378" i="7"/>
  <c r="A380" i="5"/>
  <c r="A380" i="7"/>
  <c r="G382" i="5"/>
  <c r="G382" i="7"/>
  <c r="D385" i="5"/>
  <c r="D385" i="7"/>
  <c r="G386" i="5"/>
  <c r="G386" i="7"/>
  <c r="A388" i="5"/>
  <c r="A388" i="7"/>
  <c r="A392" i="5"/>
  <c r="A392" i="7"/>
  <c r="G402" i="5"/>
  <c r="G402" i="7"/>
  <c r="D409" i="5"/>
  <c r="D409" i="7"/>
  <c r="G410" i="5"/>
  <c r="G410" i="7"/>
  <c r="A432" i="5"/>
  <c r="A432" i="7"/>
  <c r="G434" i="5"/>
  <c r="G434" i="7"/>
  <c r="G438" i="5"/>
  <c r="G438" i="7"/>
  <c r="A440" i="5"/>
  <c r="A440" i="7"/>
  <c r="D445" i="5"/>
  <c r="D445" i="7"/>
  <c r="G446" i="5"/>
  <c r="G446" i="7"/>
  <c r="A448" i="5"/>
  <c r="A448" i="7"/>
  <c r="A452" i="5"/>
  <c r="A452" i="7"/>
  <c r="A456" i="5"/>
  <c r="A456" i="7"/>
  <c r="D461" i="5"/>
  <c r="D461" i="7"/>
  <c r="G462" i="5"/>
  <c r="G462" i="7"/>
  <c r="A464" i="5"/>
  <c r="A464" i="7"/>
  <c r="G466" i="5"/>
  <c r="G466" i="7"/>
  <c r="D152" i="5"/>
  <c r="D152" i="7"/>
  <c r="C163" i="5"/>
  <c r="C163" i="7"/>
  <c r="D168" i="5"/>
  <c r="D168" i="7"/>
  <c r="G170" i="5"/>
  <c r="G170" i="7"/>
  <c r="E173" i="5"/>
  <c r="E173" i="7"/>
  <c r="D175" i="5"/>
  <c r="D175" i="7"/>
  <c r="D183" i="5"/>
  <c r="D183" i="7"/>
  <c r="A186" i="5"/>
  <c r="A186" i="7"/>
  <c r="G188" i="5"/>
  <c r="G188" i="7"/>
  <c r="A190" i="5"/>
  <c r="A190" i="7"/>
  <c r="D199" i="5"/>
  <c r="D199" i="7"/>
  <c r="A206" i="5"/>
  <c r="A206" i="7"/>
  <c r="G208" i="5"/>
  <c r="G208" i="7"/>
  <c r="D211" i="5"/>
  <c r="D211" i="7"/>
  <c r="G216" i="5"/>
  <c r="G216" i="7"/>
  <c r="D223" i="5"/>
  <c r="D223" i="7"/>
  <c r="D231" i="5"/>
  <c r="D231" i="7"/>
  <c r="A234" i="5"/>
  <c r="A234" i="7"/>
  <c r="G236" i="5"/>
  <c r="G236" i="7"/>
  <c r="A238" i="5"/>
  <c r="A238" i="7"/>
  <c r="G240" i="5"/>
  <c r="G240" i="7"/>
  <c r="D243" i="5"/>
  <c r="D243" i="7"/>
  <c r="A262" i="5"/>
  <c r="A262" i="7"/>
  <c r="G264" i="5"/>
  <c r="G264" i="7"/>
  <c r="D267" i="5"/>
  <c r="D267" i="7"/>
  <c r="D271" i="5"/>
  <c r="D271" i="7"/>
  <c r="G272" i="5"/>
  <c r="G272" i="7"/>
  <c r="G276" i="5"/>
  <c r="G276" i="7"/>
  <c r="D287" i="5"/>
  <c r="D287" i="7"/>
  <c r="A294" i="5"/>
  <c r="A294" i="7"/>
  <c r="D303" i="5"/>
  <c r="D303" i="7"/>
  <c r="D311" i="5"/>
  <c r="D311" i="7"/>
  <c r="A314" i="5"/>
  <c r="A314" i="7"/>
  <c r="A318" i="5"/>
  <c r="A318" i="7"/>
  <c r="G320" i="5"/>
  <c r="G320" i="7"/>
  <c r="A326" i="5"/>
  <c r="A326" i="7"/>
  <c r="G328" i="5"/>
  <c r="G328" i="7"/>
  <c r="D331" i="5"/>
  <c r="D331" i="7"/>
  <c r="G332" i="5"/>
  <c r="G332" i="7"/>
  <c r="D343" i="5"/>
  <c r="D343" i="7"/>
  <c r="D351" i="5"/>
  <c r="D351" i="7"/>
  <c r="A354" i="5"/>
  <c r="A354" i="7"/>
  <c r="G356" i="5"/>
  <c r="G356" i="7"/>
  <c r="G360" i="5"/>
  <c r="G360" i="7"/>
  <c r="A366" i="5"/>
  <c r="A366" i="7"/>
  <c r="G368" i="5"/>
  <c r="G368" i="7"/>
  <c r="D371" i="5"/>
  <c r="D371" i="7"/>
  <c r="A378" i="5"/>
  <c r="A378" i="7"/>
  <c r="D383" i="5"/>
  <c r="D383" i="7"/>
  <c r="A390" i="5"/>
  <c r="A390" i="7"/>
  <c r="G392" i="5"/>
  <c r="G392" i="7"/>
  <c r="D395" i="5"/>
  <c r="D395" i="7"/>
  <c r="C150" i="5"/>
  <c r="C150" i="7"/>
  <c r="A161" i="5"/>
  <c r="A161" i="7"/>
  <c r="C166" i="5"/>
  <c r="C166" i="7"/>
  <c r="E168" i="5"/>
  <c r="E168" i="7"/>
  <c r="F179" i="5"/>
  <c r="R179" i="5" s="1"/>
  <c r="F179" i="7"/>
  <c r="C182" i="5"/>
  <c r="C182" i="7"/>
  <c r="F183" i="5"/>
  <c r="R183" i="5" s="1"/>
  <c r="F183" i="7"/>
  <c r="G140" i="5"/>
  <c r="G140" i="7"/>
  <c r="G143" i="5"/>
  <c r="G143" i="7"/>
  <c r="G145" i="5"/>
  <c r="G145" i="7"/>
  <c r="G146" i="5"/>
  <c r="G146" i="7"/>
  <c r="G147" i="5"/>
  <c r="G147" i="7"/>
  <c r="G151" i="5"/>
  <c r="G151" i="7"/>
  <c r="G156" i="5"/>
  <c r="G156" i="7"/>
  <c r="G162" i="5"/>
  <c r="G162" i="7"/>
  <c r="G163" i="5"/>
  <c r="G163" i="7"/>
  <c r="C148" i="5"/>
  <c r="C148" i="7"/>
  <c r="D161" i="5"/>
  <c r="D161" i="7"/>
  <c r="E166" i="5"/>
  <c r="E166" i="7"/>
  <c r="D169" i="5"/>
  <c r="D169" i="7"/>
  <c r="C189" i="5"/>
  <c r="C189" i="7"/>
  <c r="F194" i="5"/>
  <c r="F194" i="7"/>
  <c r="F206" i="5"/>
  <c r="U206" i="5" s="1"/>
  <c r="F206" i="7"/>
  <c r="C209" i="5"/>
  <c r="C209" i="7"/>
  <c r="C217" i="5"/>
  <c r="C217" i="7"/>
  <c r="C229" i="5"/>
  <c r="C229" i="7"/>
  <c r="F250" i="5"/>
  <c r="T250" i="5" s="1"/>
  <c r="F250" i="7"/>
  <c r="C253" i="5"/>
  <c r="C253" i="7"/>
  <c r="C261" i="5"/>
  <c r="C261" i="7"/>
  <c r="C269" i="5"/>
  <c r="C269" i="7"/>
  <c r="C297" i="5"/>
  <c r="C297" i="7"/>
  <c r="F306" i="5"/>
  <c r="U306" i="5" s="1"/>
  <c r="F306" i="7"/>
  <c r="F314" i="5"/>
  <c r="S314" i="5" s="1"/>
  <c r="F314" i="7"/>
  <c r="C325" i="5"/>
  <c r="C325" i="7"/>
  <c r="D69" i="2" s="1"/>
  <c r="F330" i="5"/>
  <c r="T330" i="5" s="1"/>
  <c r="F330" i="7"/>
  <c r="F334" i="5"/>
  <c r="T334" i="5" s="1"/>
  <c r="F334" i="7"/>
  <c r="C337" i="5"/>
  <c r="C337" i="7"/>
  <c r="C345" i="5"/>
  <c r="C345" i="7"/>
  <c r="C353" i="5"/>
  <c r="C353" i="7"/>
  <c r="F362" i="5"/>
  <c r="F362" i="7"/>
  <c r="C365" i="5"/>
  <c r="C365" i="7"/>
  <c r="C369" i="5"/>
  <c r="C369" i="7"/>
  <c r="F382" i="5"/>
  <c r="S382" i="5" s="1"/>
  <c r="F382" i="7"/>
  <c r="C389" i="5"/>
  <c r="C389" i="7"/>
  <c r="C401" i="5"/>
  <c r="C401" i="7"/>
  <c r="F402" i="5"/>
  <c r="S402" i="5" s="1"/>
  <c r="F402" i="7"/>
  <c r="C405" i="5"/>
  <c r="C405" i="7"/>
  <c r="F418" i="5"/>
  <c r="R418" i="5" s="1"/>
  <c r="F418" i="7"/>
  <c r="C421" i="5"/>
  <c r="C421" i="7"/>
  <c r="F458" i="5"/>
  <c r="S458" i="5" s="1"/>
  <c r="F458" i="7"/>
  <c r="C465" i="5"/>
  <c r="C465" i="7"/>
  <c r="F466" i="5"/>
  <c r="S466" i="5" s="1"/>
  <c r="F466" i="7"/>
  <c r="F478" i="5"/>
  <c r="T478" i="5" s="1"/>
  <c r="F478" i="7"/>
  <c r="C481" i="5"/>
  <c r="C481" i="7"/>
  <c r="F494" i="5"/>
  <c r="S494" i="5" s="1"/>
  <c r="F494" i="7"/>
  <c r="F498" i="5"/>
  <c r="S498" i="5" s="1"/>
  <c r="F498" i="7"/>
  <c r="C505" i="5"/>
  <c r="C505" i="7"/>
  <c r="C513" i="5"/>
  <c r="C513" i="7"/>
  <c r="F522" i="5"/>
  <c r="U522" i="5" s="1"/>
  <c r="F522" i="7"/>
  <c r="C525" i="5"/>
  <c r="C525" i="7"/>
  <c r="D70" i="2" s="1"/>
  <c r="F578" i="5"/>
  <c r="T578" i="5" s="1"/>
  <c r="F578" i="7"/>
  <c r="D140" i="5"/>
  <c r="D140" i="7"/>
  <c r="C151" i="5"/>
  <c r="C151" i="7"/>
  <c r="D156" i="5"/>
  <c r="D156" i="7"/>
  <c r="A162" i="5"/>
  <c r="A162" i="7"/>
  <c r="G166" i="5"/>
  <c r="G166" i="7"/>
  <c r="A170" i="5"/>
  <c r="A170" i="7"/>
  <c r="G174" i="5"/>
  <c r="G174" i="7"/>
  <c r="D177" i="5"/>
  <c r="D177" i="7"/>
  <c r="G182" i="5"/>
  <c r="G182" i="7"/>
  <c r="A184" i="5"/>
  <c r="A184" i="7"/>
  <c r="A188" i="5"/>
  <c r="A188" i="7"/>
  <c r="G190" i="5"/>
  <c r="G190" i="7"/>
  <c r="A192" i="5"/>
  <c r="A192" i="7"/>
  <c r="D193" i="5"/>
  <c r="D193" i="7"/>
  <c r="G194" i="5"/>
  <c r="G194" i="7"/>
  <c r="A196" i="5"/>
  <c r="A196" i="7"/>
  <c r="A200" i="5"/>
  <c r="A200" i="7"/>
  <c r="G202" i="5"/>
  <c r="G202" i="7"/>
  <c r="A204" i="5"/>
  <c r="A204" i="7"/>
  <c r="A208" i="5"/>
  <c r="A208" i="7"/>
  <c r="A212" i="5"/>
  <c r="A212" i="7"/>
  <c r="D217" i="5"/>
  <c r="D217" i="7"/>
  <c r="G218" i="5"/>
  <c r="G218" i="7"/>
  <c r="D221" i="5"/>
  <c r="D221" i="7"/>
  <c r="A228" i="5"/>
  <c r="A228" i="7"/>
  <c r="A232" i="5"/>
  <c r="A232" i="7"/>
  <c r="G234" i="5"/>
  <c r="G234" i="7"/>
  <c r="A236" i="5"/>
  <c r="A236" i="7"/>
  <c r="G238" i="5"/>
  <c r="G238" i="7"/>
  <c r="A240" i="5"/>
  <c r="A240" i="7"/>
  <c r="G242" i="5"/>
  <c r="G242" i="7"/>
  <c r="G246" i="5"/>
  <c r="G246" i="7"/>
  <c r="D253" i="5"/>
  <c r="D253" i="7"/>
  <c r="D261" i="5"/>
  <c r="D261" i="7"/>
  <c r="G262" i="5"/>
  <c r="G262" i="7"/>
  <c r="A264" i="5"/>
  <c r="A264" i="7"/>
  <c r="A268" i="5"/>
  <c r="A268" i="7"/>
  <c r="A272" i="5"/>
  <c r="A272" i="7"/>
  <c r="D277" i="5"/>
  <c r="D277" i="7"/>
  <c r="G278" i="5"/>
  <c r="G278" i="7"/>
  <c r="A280" i="5"/>
  <c r="A280" i="7"/>
  <c r="A284" i="5"/>
  <c r="A284" i="7"/>
  <c r="G286" i="5"/>
  <c r="G286" i="7"/>
  <c r="A288" i="5"/>
  <c r="A288" i="7"/>
  <c r="D297" i="5"/>
  <c r="D297" i="7"/>
  <c r="G298" i="5"/>
  <c r="G298" i="7"/>
  <c r="A300" i="5"/>
  <c r="A300" i="7"/>
  <c r="D309" i="5"/>
  <c r="D309" i="7"/>
  <c r="G318" i="5"/>
  <c r="G318" i="7"/>
  <c r="A320" i="5"/>
  <c r="A320" i="7"/>
  <c r="G326" i="5"/>
  <c r="G326" i="7"/>
  <c r="A328" i="5"/>
  <c r="A328" i="7"/>
  <c r="A332" i="5"/>
  <c r="A332" i="7"/>
  <c r="G334" i="5"/>
  <c r="G334" i="7"/>
  <c r="A336" i="5"/>
  <c r="A336" i="7"/>
  <c r="D349" i="5"/>
  <c r="D349" i="7"/>
  <c r="G358" i="5"/>
  <c r="G358" i="7"/>
  <c r="D365" i="5"/>
  <c r="D365" i="7"/>
  <c r="A368" i="5"/>
  <c r="A368" i="7"/>
  <c r="D373" i="5"/>
  <c r="D373" i="7"/>
  <c r="D377" i="5"/>
  <c r="D377" i="7"/>
  <c r="D389" i="5"/>
  <c r="D389" i="7"/>
  <c r="G390" i="5"/>
  <c r="G390" i="7"/>
  <c r="D393" i="5"/>
  <c r="D393" i="7"/>
  <c r="D397" i="5"/>
  <c r="D397" i="7"/>
  <c r="D401" i="5"/>
  <c r="D401" i="7"/>
  <c r="D405" i="5"/>
  <c r="D405" i="7"/>
  <c r="G406" i="5"/>
  <c r="G406" i="7"/>
  <c r="D413" i="5"/>
  <c r="D413" i="7"/>
  <c r="G414" i="5"/>
  <c r="G414" i="7"/>
  <c r="A416" i="5"/>
  <c r="A416" i="7"/>
  <c r="A420" i="5"/>
  <c r="A420" i="7"/>
  <c r="G422" i="5"/>
  <c r="G422" i="7"/>
  <c r="A424" i="5"/>
  <c r="A424" i="7"/>
  <c r="D425" i="5"/>
  <c r="D425" i="7"/>
  <c r="G426" i="5"/>
  <c r="G426" i="7"/>
  <c r="D429" i="5"/>
  <c r="D429" i="7"/>
  <c r="D433" i="5"/>
  <c r="D433" i="7"/>
  <c r="D437" i="5"/>
  <c r="D437" i="7"/>
  <c r="D441" i="5"/>
  <c r="D441" i="7"/>
  <c r="G450" i="5"/>
  <c r="G450" i="7"/>
  <c r="D453" i="5"/>
  <c r="D453" i="7"/>
  <c r="D465" i="5"/>
  <c r="D465" i="7"/>
  <c r="C186" i="5"/>
  <c r="C186" i="7"/>
  <c r="F187" i="5"/>
  <c r="U187" i="5" s="1"/>
  <c r="F187" i="7"/>
  <c r="C190" i="5"/>
  <c r="C190" i="7"/>
  <c r="F191" i="5"/>
  <c r="U191" i="5" s="1"/>
  <c r="F191" i="7"/>
  <c r="C194" i="5"/>
  <c r="C194" i="7"/>
  <c r="F195" i="5"/>
  <c r="R195" i="5" s="1"/>
  <c r="F195" i="7"/>
  <c r="C198" i="5"/>
  <c r="C198" i="7"/>
  <c r="F199" i="5"/>
  <c r="R199" i="5" s="1"/>
  <c r="F199" i="7"/>
  <c r="C202" i="5"/>
  <c r="C202" i="7"/>
  <c r="F203" i="5"/>
  <c r="R203" i="5" s="1"/>
  <c r="F203" i="7"/>
  <c r="C206" i="5"/>
  <c r="C206" i="7"/>
  <c r="F207" i="5"/>
  <c r="U207" i="5" s="1"/>
  <c r="F207" i="7"/>
  <c r="C210" i="5"/>
  <c r="C210" i="7"/>
  <c r="F211" i="5"/>
  <c r="R211" i="5" s="1"/>
  <c r="F211" i="7"/>
  <c r="C214" i="5"/>
  <c r="C214" i="7"/>
  <c r="F215" i="5"/>
  <c r="T215" i="5" s="1"/>
  <c r="F215" i="7"/>
  <c r="C218" i="5"/>
  <c r="C218" i="7"/>
  <c r="F219" i="5"/>
  <c r="T219" i="5" s="1"/>
  <c r="F219" i="7"/>
  <c r="C222" i="5"/>
  <c r="C222" i="7"/>
  <c r="F223" i="5"/>
  <c r="S223" i="5" s="1"/>
  <c r="F223" i="7"/>
  <c r="C226" i="5"/>
  <c r="C226" i="7"/>
  <c r="F227" i="5"/>
  <c r="R227" i="5" s="1"/>
  <c r="F227" i="7"/>
  <c r="C230" i="5"/>
  <c r="C230" i="7"/>
  <c r="F231" i="5"/>
  <c r="T231" i="5" s="1"/>
  <c r="F231" i="7"/>
  <c r="C234" i="5"/>
  <c r="C234" i="7"/>
  <c r="F235" i="5"/>
  <c r="R235" i="5" s="1"/>
  <c r="F235" i="7"/>
  <c r="C238" i="5"/>
  <c r="C238" i="7"/>
  <c r="F239" i="5"/>
  <c r="T239" i="5" s="1"/>
  <c r="F239" i="7"/>
  <c r="C242" i="5"/>
  <c r="C242" i="7"/>
  <c r="F243" i="5"/>
  <c r="S243" i="5" s="1"/>
  <c r="F243" i="7"/>
  <c r="C246" i="5"/>
  <c r="C246" i="7"/>
  <c r="F247" i="5"/>
  <c r="S247" i="5" s="1"/>
  <c r="F247" i="7"/>
  <c r="C250" i="5"/>
  <c r="C250" i="7"/>
  <c r="F251" i="5"/>
  <c r="R251" i="5" s="1"/>
  <c r="F251" i="7"/>
  <c r="C254" i="5"/>
  <c r="C254" i="7"/>
  <c r="F255" i="5"/>
  <c r="T255" i="5" s="1"/>
  <c r="F255" i="7"/>
  <c r="C258" i="5"/>
  <c r="C258" i="7"/>
  <c r="F259" i="5"/>
  <c r="S259" i="5" s="1"/>
  <c r="F259" i="7"/>
  <c r="C262" i="5"/>
  <c r="C262" i="7"/>
  <c r="F263" i="5"/>
  <c r="U263" i="5" s="1"/>
  <c r="F263" i="7"/>
  <c r="C266" i="5"/>
  <c r="C266" i="7"/>
  <c r="F267" i="5"/>
  <c r="U267" i="5" s="1"/>
  <c r="F267" i="7"/>
  <c r="C270" i="5"/>
  <c r="C270" i="7"/>
  <c r="F271" i="5"/>
  <c r="U271" i="5" s="1"/>
  <c r="F271" i="7"/>
  <c r="C274" i="5"/>
  <c r="C274" i="7"/>
  <c r="F275" i="5"/>
  <c r="U275" i="5" s="1"/>
  <c r="F275" i="7"/>
  <c r="C278" i="5"/>
  <c r="C278" i="7"/>
  <c r="F279" i="5"/>
  <c r="R279" i="5" s="1"/>
  <c r="F279" i="7"/>
  <c r="C282" i="5"/>
  <c r="C282" i="7"/>
  <c r="F283" i="5"/>
  <c r="F283" i="7"/>
  <c r="C286" i="5"/>
  <c r="C286" i="7"/>
  <c r="F287" i="5"/>
  <c r="T287" i="5" s="1"/>
  <c r="F287" i="7"/>
  <c r="C290" i="5"/>
  <c r="C290" i="7"/>
  <c r="F291" i="5"/>
  <c r="U291" i="5" s="1"/>
  <c r="F291" i="7"/>
  <c r="C294" i="5"/>
  <c r="C294" i="7"/>
  <c r="F295" i="5"/>
  <c r="U295" i="5" s="1"/>
  <c r="F295" i="7"/>
  <c r="C298" i="5"/>
  <c r="C298" i="7"/>
  <c r="F299" i="5"/>
  <c r="U299" i="5" s="1"/>
  <c r="F299" i="7"/>
  <c r="C302" i="5"/>
  <c r="C302" i="7"/>
  <c r="F303" i="5"/>
  <c r="T303" i="5" s="1"/>
  <c r="F303" i="7"/>
  <c r="C306" i="5"/>
  <c r="C306" i="7"/>
  <c r="F307" i="5"/>
  <c r="T307" i="5" s="1"/>
  <c r="F307" i="7"/>
  <c r="C310" i="5"/>
  <c r="C310" i="7"/>
  <c r="F311" i="5"/>
  <c r="U311" i="5" s="1"/>
  <c r="F311" i="7"/>
  <c r="C314" i="5"/>
  <c r="C314" i="7"/>
  <c r="F315" i="5"/>
  <c r="R315" i="5" s="1"/>
  <c r="F315" i="7"/>
  <c r="C318" i="5"/>
  <c r="C318" i="7"/>
  <c r="F319" i="5"/>
  <c r="T319" i="5" s="1"/>
  <c r="F319" i="7"/>
  <c r="C322" i="5"/>
  <c r="C322" i="7"/>
  <c r="F323" i="5"/>
  <c r="S323" i="5" s="1"/>
  <c r="F323" i="7"/>
  <c r="C326" i="5"/>
  <c r="C326" i="7"/>
  <c r="F327" i="5"/>
  <c r="S327" i="5" s="1"/>
  <c r="F327" i="7"/>
  <c r="C330" i="5"/>
  <c r="C330" i="7"/>
  <c r="F331" i="5"/>
  <c r="U331" i="5" s="1"/>
  <c r="F331" i="7"/>
  <c r="C334" i="5"/>
  <c r="C334" i="7"/>
  <c r="F335" i="5"/>
  <c r="F335" i="7"/>
  <c r="C338" i="5"/>
  <c r="C338" i="7"/>
  <c r="F339" i="5"/>
  <c r="F339" i="7"/>
  <c r="C342" i="5"/>
  <c r="C342" i="7"/>
  <c r="F343" i="5"/>
  <c r="R343" i="5" s="1"/>
  <c r="F343" i="7"/>
  <c r="C346" i="5"/>
  <c r="C346" i="7"/>
  <c r="F347" i="5"/>
  <c r="R347" i="5" s="1"/>
  <c r="F347" i="7"/>
  <c r="C350" i="5"/>
  <c r="C350" i="7"/>
  <c r="F351" i="5"/>
  <c r="T351" i="5" s="1"/>
  <c r="F351" i="7"/>
  <c r="C354" i="5"/>
  <c r="C354" i="7"/>
  <c r="F355" i="5"/>
  <c r="F355" i="7"/>
  <c r="C358" i="5"/>
  <c r="C358" i="7"/>
  <c r="F359" i="5"/>
  <c r="R359" i="5" s="1"/>
  <c r="F359" i="7"/>
  <c r="C362" i="5"/>
  <c r="C362" i="7"/>
  <c r="F363" i="5"/>
  <c r="R363" i="5" s="1"/>
  <c r="F363" i="7"/>
  <c r="C366" i="5"/>
  <c r="C366" i="7"/>
  <c r="F367" i="5"/>
  <c r="R367" i="5" s="1"/>
  <c r="F367" i="7"/>
  <c r="C370" i="5"/>
  <c r="C370" i="7"/>
  <c r="F371" i="5"/>
  <c r="T371" i="5" s="1"/>
  <c r="F371" i="7"/>
  <c r="C374" i="5"/>
  <c r="C374" i="7"/>
  <c r="F375" i="5"/>
  <c r="S375" i="5" s="1"/>
  <c r="F375" i="7"/>
  <c r="C378" i="5"/>
  <c r="C378" i="7"/>
  <c r="F379" i="5"/>
  <c r="T379" i="5" s="1"/>
  <c r="F379" i="7"/>
  <c r="C382" i="5"/>
  <c r="C382" i="7"/>
  <c r="F383" i="5"/>
  <c r="S383" i="5" s="1"/>
  <c r="F383" i="7"/>
  <c r="C386" i="5"/>
  <c r="C386" i="7"/>
  <c r="F387" i="5"/>
  <c r="R387" i="5" s="1"/>
  <c r="F387" i="7"/>
  <c r="C390" i="5"/>
  <c r="C390" i="7"/>
  <c r="F391" i="5"/>
  <c r="F391" i="7"/>
  <c r="C394" i="5"/>
  <c r="C394" i="7"/>
  <c r="F395" i="5"/>
  <c r="U395" i="5" s="1"/>
  <c r="F395" i="7"/>
  <c r="C398" i="5"/>
  <c r="C398" i="7"/>
  <c r="E140" i="5"/>
  <c r="E140" i="7"/>
  <c r="E141" i="5"/>
  <c r="E141" i="7"/>
  <c r="E142" i="5"/>
  <c r="E142" i="7"/>
  <c r="E143" i="5"/>
  <c r="E143" i="7"/>
  <c r="E144" i="5"/>
  <c r="E144" i="7"/>
  <c r="E145" i="5"/>
  <c r="E145" i="7"/>
  <c r="E146" i="5"/>
  <c r="E146" i="7"/>
  <c r="E147" i="5"/>
  <c r="E147" i="7"/>
  <c r="E148" i="5"/>
  <c r="E148" i="7"/>
  <c r="E149" i="5"/>
  <c r="E149" i="7"/>
  <c r="E150" i="5"/>
  <c r="E150" i="7"/>
  <c r="E151" i="5"/>
  <c r="E151" i="7"/>
  <c r="E152" i="5"/>
  <c r="E152" i="7"/>
  <c r="E153" i="5"/>
  <c r="E153" i="7"/>
  <c r="E154" i="5"/>
  <c r="E154" i="7"/>
  <c r="E155" i="5"/>
  <c r="E155" i="7"/>
  <c r="E156" i="5"/>
  <c r="E156" i="7"/>
  <c r="E157" i="5"/>
  <c r="E157" i="7"/>
  <c r="E158" i="5"/>
  <c r="E158" i="7"/>
  <c r="E159" i="5"/>
  <c r="E159" i="7"/>
  <c r="E160" i="5"/>
  <c r="E160" i="7"/>
  <c r="E161" i="5"/>
  <c r="E161" i="7"/>
  <c r="E162" i="5"/>
  <c r="E162" i="7"/>
  <c r="E163" i="5"/>
  <c r="E163" i="7"/>
  <c r="E164" i="5"/>
  <c r="E164" i="7"/>
  <c r="A140" i="5"/>
  <c r="A140" i="7"/>
  <c r="D142" i="5"/>
  <c r="D142" i="7"/>
  <c r="C145" i="5"/>
  <c r="C145" i="7"/>
  <c r="A148" i="5"/>
  <c r="A148" i="7"/>
  <c r="D150" i="5"/>
  <c r="D150" i="7"/>
  <c r="C153" i="5"/>
  <c r="C153" i="7"/>
  <c r="A156" i="5"/>
  <c r="A156" i="7"/>
  <c r="D158" i="5"/>
  <c r="D158" i="7"/>
  <c r="C161" i="5"/>
  <c r="C161" i="7"/>
  <c r="A164" i="5"/>
  <c r="A164" i="7"/>
  <c r="D166" i="5"/>
  <c r="D166" i="7"/>
  <c r="G168" i="5"/>
  <c r="G168" i="7"/>
  <c r="C169" i="5"/>
  <c r="C169" i="7"/>
  <c r="E171" i="5"/>
  <c r="E171" i="7"/>
  <c r="A172" i="5"/>
  <c r="A172" i="7"/>
  <c r="D174" i="5"/>
  <c r="D174" i="7"/>
  <c r="G175" i="5"/>
  <c r="G175" i="7"/>
  <c r="A177" i="5"/>
  <c r="A177" i="7"/>
  <c r="D178" i="5"/>
  <c r="D178" i="7"/>
  <c r="G179" i="5"/>
  <c r="G179" i="7"/>
  <c r="A181" i="5"/>
  <c r="A181" i="7"/>
  <c r="D182" i="5"/>
  <c r="D182" i="7"/>
  <c r="G183" i="5"/>
  <c r="G183" i="7"/>
  <c r="A185" i="5"/>
  <c r="A185" i="7"/>
  <c r="D186" i="5"/>
  <c r="D186" i="7"/>
  <c r="G187" i="5"/>
  <c r="G187" i="7"/>
  <c r="A189" i="5"/>
  <c r="A189" i="7"/>
  <c r="D190" i="5"/>
  <c r="D190" i="7"/>
  <c r="G191" i="5"/>
  <c r="G191" i="7"/>
  <c r="A193" i="5"/>
  <c r="A193" i="7"/>
  <c r="D194" i="5"/>
  <c r="D194" i="7"/>
  <c r="G195" i="5"/>
  <c r="G195" i="7"/>
  <c r="A197" i="5"/>
  <c r="A197" i="7"/>
  <c r="D198" i="5"/>
  <c r="D198" i="7"/>
  <c r="G199" i="5"/>
  <c r="G199" i="7"/>
  <c r="A201" i="5"/>
  <c r="A201" i="7"/>
  <c r="D202" i="5"/>
  <c r="D202" i="7"/>
  <c r="G203" i="5"/>
  <c r="G203" i="7"/>
  <c r="A205" i="5"/>
  <c r="A205" i="7"/>
  <c r="D206" i="5"/>
  <c r="D206" i="7"/>
  <c r="G207" i="5"/>
  <c r="G207" i="7"/>
  <c r="A209" i="5"/>
  <c r="A209" i="7"/>
  <c r="D210" i="5"/>
  <c r="D210" i="7"/>
  <c r="G211" i="5"/>
  <c r="G211" i="7"/>
  <c r="A213" i="5"/>
  <c r="A213" i="7"/>
  <c r="D214" i="5"/>
  <c r="D214" i="7"/>
  <c r="G215" i="5"/>
  <c r="G215" i="7"/>
  <c r="A217" i="5"/>
  <c r="A217" i="7"/>
  <c r="D218" i="5"/>
  <c r="D218" i="7"/>
  <c r="G219" i="5"/>
  <c r="G219" i="7"/>
  <c r="A221" i="5"/>
  <c r="A221" i="7"/>
  <c r="D222" i="5"/>
  <c r="D222" i="7"/>
  <c r="G223" i="5"/>
  <c r="G223" i="7"/>
  <c r="A225" i="5"/>
  <c r="A225" i="7"/>
  <c r="D226" i="5"/>
  <c r="D226" i="7"/>
  <c r="G227" i="5"/>
  <c r="G227" i="7"/>
  <c r="A229" i="5"/>
  <c r="A229" i="7"/>
  <c r="D230" i="5"/>
  <c r="D230" i="7"/>
  <c r="G231" i="5"/>
  <c r="G231" i="7"/>
  <c r="A233" i="5"/>
  <c r="A233" i="7"/>
  <c r="D234" i="5"/>
  <c r="D234" i="7"/>
  <c r="G235" i="5"/>
  <c r="G235" i="7"/>
  <c r="A237" i="5"/>
  <c r="A237" i="7"/>
  <c r="D238" i="5"/>
  <c r="D238" i="7"/>
  <c r="G239" i="5"/>
  <c r="G239" i="7"/>
  <c r="A241" i="5"/>
  <c r="A241" i="7"/>
  <c r="D242" i="5"/>
  <c r="D242" i="7"/>
  <c r="G243" i="5"/>
  <c r="G243" i="7"/>
  <c r="A245" i="5"/>
  <c r="A245" i="7"/>
  <c r="D246" i="5"/>
  <c r="D246" i="7"/>
  <c r="G247" i="5"/>
  <c r="G247" i="7"/>
  <c r="A249" i="5"/>
  <c r="A249" i="7"/>
  <c r="D250" i="5"/>
  <c r="D250" i="7"/>
  <c r="G251" i="5"/>
  <c r="G251" i="7"/>
  <c r="A253" i="5"/>
  <c r="A253" i="7"/>
  <c r="D254" i="5"/>
  <c r="D254" i="7"/>
  <c r="G255" i="5"/>
  <c r="G255" i="7"/>
  <c r="A257" i="5"/>
  <c r="A257" i="7"/>
  <c r="D258" i="5"/>
  <c r="D258" i="7"/>
  <c r="G259" i="5"/>
  <c r="G259" i="7"/>
  <c r="A261" i="5"/>
  <c r="A261" i="7"/>
  <c r="D262" i="5"/>
  <c r="D262" i="7"/>
  <c r="G263" i="5"/>
  <c r="G263" i="7"/>
  <c r="A265" i="5"/>
  <c r="A265" i="7"/>
  <c r="D266" i="5"/>
  <c r="D266" i="7"/>
  <c r="G267" i="5"/>
  <c r="G267" i="7"/>
  <c r="A269" i="5"/>
  <c r="A269" i="7"/>
  <c r="D270" i="5"/>
  <c r="D270" i="7"/>
  <c r="G271" i="5"/>
  <c r="G271" i="7"/>
  <c r="A273" i="5"/>
  <c r="A273" i="7"/>
  <c r="D274" i="5"/>
  <c r="D274" i="7"/>
  <c r="G275" i="5"/>
  <c r="G275" i="7"/>
  <c r="A277" i="5"/>
  <c r="A277" i="7"/>
  <c r="D278" i="5"/>
  <c r="D278" i="7"/>
  <c r="G279" i="5"/>
  <c r="G279" i="7"/>
  <c r="A281" i="5"/>
  <c r="A281" i="7"/>
  <c r="D282" i="5"/>
  <c r="D282" i="7"/>
  <c r="G283" i="5"/>
  <c r="G283" i="7"/>
  <c r="A285" i="5"/>
  <c r="A285" i="7"/>
  <c r="D286" i="5"/>
  <c r="D286" i="7"/>
  <c r="G287" i="5"/>
  <c r="G287" i="7"/>
  <c r="A289" i="5"/>
  <c r="A289" i="7"/>
  <c r="D290" i="5"/>
  <c r="D290" i="7"/>
  <c r="G291" i="5"/>
  <c r="G291" i="7"/>
  <c r="A293" i="5"/>
  <c r="A293" i="7"/>
  <c r="D294" i="5"/>
  <c r="D294" i="7"/>
  <c r="G295" i="5"/>
  <c r="G295" i="7"/>
  <c r="A297" i="5"/>
  <c r="A297" i="7"/>
  <c r="D298" i="5"/>
  <c r="D298" i="7"/>
  <c r="G299" i="5"/>
  <c r="G299" i="7"/>
  <c r="A301" i="5"/>
  <c r="A301" i="7"/>
  <c r="D302" i="5"/>
  <c r="D302" i="7"/>
  <c r="G303" i="5"/>
  <c r="G303" i="7"/>
  <c r="A305" i="5"/>
  <c r="A305" i="7"/>
  <c r="D306" i="5"/>
  <c r="D306" i="7"/>
  <c r="G307" i="5"/>
  <c r="G307" i="7"/>
  <c r="A309" i="5"/>
  <c r="A309" i="7"/>
  <c r="D310" i="5"/>
  <c r="D310" i="7"/>
  <c r="G311" i="5"/>
  <c r="G311" i="7"/>
  <c r="A313" i="5"/>
  <c r="A313" i="7"/>
  <c r="D314" i="5"/>
  <c r="D314" i="7"/>
  <c r="G315" i="5"/>
  <c r="G315" i="7"/>
  <c r="A317" i="5"/>
  <c r="A317" i="7"/>
  <c r="D318" i="5"/>
  <c r="D318" i="7"/>
  <c r="G319" i="5"/>
  <c r="G319" i="7"/>
  <c r="A321" i="5"/>
  <c r="A321" i="7"/>
  <c r="D322" i="5"/>
  <c r="D322" i="7"/>
  <c r="G323" i="5"/>
  <c r="G323" i="7"/>
  <c r="A325" i="5"/>
  <c r="A325" i="7"/>
  <c r="D326" i="5"/>
  <c r="D326" i="7"/>
  <c r="G327" i="5"/>
  <c r="G327" i="7"/>
  <c r="A329" i="5"/>
  <c r="A329" i="7"/>
  <c r="D330" i="5"/>
  <c r="D330" i="7"/>
  <c r="G331" i="5"/>
  <c r="G331" i="7"/>
  <c r="A333" i="5"/>
  <c r="A333" i="7"/>
  <c r="D334" i="5"/>
  <c r="D334" i="7"/>
  <c r="G335" i="5"/>
  <c r="G335" i="7"/>
  <c r="A337" i="5"/>
  <c r="A337" i="7"/>
  <c r="D338" i="5"/>
  <c r="D338" i="7"/>
  <c r="G339" i="5"/>
  <c r="G339" i="7"/>
  <c r="A341" i="5"/>
  <c r="A341" i="7"/>
  <c r="D342" i="5"/>
  <c r="D342" i="7"/>
  <c r="G343" i="5"/>
  <c r="G343" i="7"/>
  <c r="A345" i="5"/>
  <c r="A345" i="7"/>
  <c r="D346" i="5"/>
  <c r="D346" i="7"/>
  <c r="G347" i="5"/>
  <c r="G347" i="7"/>
  <c r="A349" i="5"/>
  <c r="A349" i="7"/>
  <c r="D350" i="5"/>
  <c r="D350" i="7"/>
  <c r="G351" i="5"/>
  <c r="G351" i="7"/>
  <c r="A353" i="5"/>
  <c r="A353" i="7"/>
  <c r="D354" i="5"/>
  <c r="D354" i="7"/>
  <c r="G355" i="5"/>
  <c r="G355" i="7"/>
  <c r="A357" i="5"/>
  <c r="A357" i="7"/>
  <c r="D358" i="5"/>
  <c r="D358" i="7"/>
  <c r="G359" i="5"/>
  <c r="G359" i="7"/>
  <c r="A361" i="5"/>
  <c r="A361" i="7"/>
  <c r="D362" i="5"/>
  <c r="D362" i="7"/>
  <c r="G363" i="5"/>
  <c r="G363" i="7"/>
  <c r="A365" i="5"/>
  <c r="A365" i="7"/>
  <c r="D366" i="5"/>
  <c r="D366" i="7"/>
  <c r="G367" i="5"/>
  <c r="G367" i="7"/>
  <c r="A369" i="5"/>
  <c r="A369" i="7"/>
  <c r="D370" i="5"/>
  <c r="D370" i="7"/>
  <c r="G371" i="5"/>
  <c r="G371" i="7"/>
  <c r="A373" i="5"/>
  <c r="A373" i="7"/>
  <c r="D374" i="5"/>
  <c r="D374" i="7"/>
  <c r="G375" i="5"/>
  <c r="G375" i="7"/>
  <c r="A377" i="5"/>
  <c r="A377" i="7"/>
  <c r="D378" i="5"/>
  <c r="D378" i="7"/>
  <c r="G379" i="5"/>
  <c r="G379" i="7"/>
  <c r="A381" i="5"/>
  <c r="A381" i="7"/>
  <c r="D382" i="5"/>
  <c r="D382" i="7"/>
  <c r="G383" i="5"/>
  <c r="G383" i="7"/>
  <c r="A385" i="5"/>
  <c r="A385" i="7"/>
  <c r="D386" i="5"/>
  <c r="D386" i="7"/>
  <c r="G387" i="5"/>
  <c r="G387" i="7"/>
  <c r="A389" i="5"/>
  <c r="A389" i="7"/>
  <c r="D390" i="5"/>
  <c r="D390" i="7"/>
  <c r="G391" i="5"/>
  <c r="G391" i="7"/>
  <c r="A393" i="5"/>
  <c r="A393" i="7"/>
  <c r="D394" i="5"/>
  <c r="D394" i="7"/>
  <c r="G395" i="5"/>
  <c r="G395" i="7"/>
  <c r="A397" i="5"/>
  <c r="A397" i="7"/>
  <c r="D398" i="5"/>
  <c r="D398" i="7"/>
  <c r="D469" i="5"/>
  <c r="D469" i="7"/>
  <c r="G470" i="5"/>
  <c r="G470" i="7"/>
  <c r="A472" i="5"/>
  <c r="A472" i="7"/>
  <c r="G478" i="5"/>
  <c r="G478" i="7"/>
  <c r="D489" i="5"/>
  <c r="D489" i="7"/>
  <c r="G494" i="5"/>
  <c r="G494" i="7"/>
  <c r="A496" i="5"/>
  <c r="A496" i="7"/>
  <c r="D497" i="5"/>
  <c r="D497" i="7"/>
  <c r="G498" i="5"/>
  <c r="G498" i="7"/>
  <c r="A504" i="5"/>
  <c r="A504" i="7"/>
  <c r="D505" i="5"/>
  <c r="D505" i="7"/>
  <c r="G506" i="5"/>
  <c r="G506" i="7"/>
  <c r="A508" i="5"/>
  <c r="A508" i="7"/>
  <c r="D509" i="5"/>
  <c r="D509" i="7"/>
  <c r="G510" i="5"/>
  <c r="G510" i="7"/>
  <c r="A512" i="5"/>
  <c r="A512" i="7"/>
  <c r="D513" i="5"/>
  <c r="D513" i="7"/>
  <c r="G514" i="5"/>
  <c r="G514" i="7"/>
  <c r="A516" i="5"/>
  <c r="A516" i="7"/>
  <c r="D517" i="5"/>
  <c r="D517" i="7"/>
  <c r="G518" i="5"/>
  <c r="G518" i="7"/>
  <c r="A524" i="5"/>
  <c r="A524" i="7"/>
  <c r="D525" i="5"/>
  <c r="D525" i="7"/>
  <c r="G526" i="5"/>
  <c r="G526" i="7"/>
  <c r="A528" i="5"/>
  <c r="A528" i="7"/>
  <c r="D529" i="5"/>
  <c r="D529" i="7"/>
  <c r="G530" i="5"/>
  <c r="G530" i="7"/>
  <c r="G534" i="5"/>
  <c r="G534" i="7"/>
  <c r="A536" i="5"/>
  <c r="A536" i="7"/>
  <c r="G538" i="5"/>
  <c r="G538" i="7"/>
  <c r="A540" i="5"/>
  <c r="A540" i="7"/>
  <c r="D541" i="5"/>
  <c r="D541" i="7"/>
  <c r="G542" i="5"/>
  <c r="G542" i="7"/>
  <c r="A544" i="5"/>
  <c r="A544" i="7"/>
  <c r="D545" i="5"/>
  <c r="D545" i="7"/>
  <c r="G546" i="5"/>
  <c r="G546" i="7"/>
  <c r="A548" i="5"/>
  <c r="A548" i="7"/>
  <c r="D549" i="5"/>
  <c r="D549" i="7"/>
  <c r="G550" i="5"/>
  <c r="G550" i="7"/>
  <c r="A552" i="5"/>
  <c r="A552" i="7"/>
  <c r="D553" i="5"/>
  <c r="D553" i="7"/>
  <c r="G554" i="5"/>
  <c r="G554" i="7"/>
  <c r="A556" i="5"/>
  <c r="A556" i="7"/>
  <c r="D557" i="5"/>
  <c r="D557" i="7"/>
  <c r="G558" i="5"/>
  <c r="G558" i="7"/>
  <c r="A560" i="5"/>
  <c r="A560" i="7"/>
  <c r="D561" i="5"/>
  <c r="D561" i="7"/>
  <c r="G562" i="5"/>
  <c r="G562" i="7"/>
  <c r="A564" i="5"/>
  <c r="A564" i="7"/>
  <c r="D565" i="5"/>
  <c r="D565" i="7"/>
  <c r="G566" i="5"/>
  <c r="G566" i="7"/>
  <c r="A568" i="5"/>
  <c r="A568" i="7"/>
  <c r="D569" i="5"/>
  <c r="D569" i="7"/>
  <c r="G570" i="5"/>
  <c r="G570" i="7"/>
  <c r="A572" i="5"/>
  <c r="A572" i="7"/>
  <c r="D573" i="5"/>
  <c r="D573" i="7"/>
  <c r="G574" i="5"/>
  <c r="G574" i="7"/>
  <c r="A576" i="5"/>
  <c r="A576" i="7"/>
  <c r="D577" i="5"/>
  <c r="D577" i="7"/>
  <c r="G578" i="5"/>
  <c r="G578" i="7"/>
  <c r="A580" i="5"/>
  <c r="A580" i="7"/>
  <c r="D581" i="5"/>
  <c r="D581" i="7"/>
  <c r="G582" i="5"/>
  <c r="G582" i="7"/>
  <c r="A584" i="5"/>
  <c r="A584" i="7"/>
  <c r="D585" i="5"/>
  <c r="D585" i="7"/>
  <c r="G586" i="5"/>
  <c r="G586" i="7"/>
  <c r="A588" i="5"/>
  <c r="A588" i="7"/>
  <c r="D589" i="5"/>
  <c r="D589" i="7"/>
  <c r="G590" i="5"/>
  <c r="G590" i="7"/>
  <c r="A592" i="5"/>
  <c r="A592" i="7"/>
  <c r="D593" i="5"/>
  <c r="D593" i="7"/>
  <c r="G594" i="5"/>
  <c r="G594" i="7"/>
  <c r="A596" i="5"/>
  <c r="A596" i="7"/>
  <c r="D597" i="5"/>
  <c r="D597" i="7"/>
  <c r="G598" i="5"/>
  <c r="G598" i="7"/>
  <c r="A600" i="5"/>
  <c r="A600" i="7"/>
  <c r="D601" i="5"/>
  <c r="D601" i="7"/>
  <c r="G602" i="5"/>
  <c r="G602" i="7"/>
  <c r="A604" i="5"/>
  <c r="A604" i="7"/>
  <c r="D605" i="5"/>
  <c r="D605" i="7"/>
  <c r="G606" i="5"/>
  <c r="G606" i="7"/>
  <c r="A608" i="5"/>
  <c r="A608" i="7"/>
  <c r="D609" i="5"/>
  <c r="D609" i="7"/>
  <c r="G610" i="5"/>
  <c r="G610" i="7"/>
  <c r="A612" i="5"/>
  <c r="A612" i="7"/>
  <c r="D613" i="5"/>
  <c r="D613" i="7"/>
  <c r="G614" i="5"/>
  <c r="G614" i="7"/>
  <c r="A616" i="5"/>
  <c r="A616" i="7"/>
  <c r="D617" i="5"/>
  <c r="D617" i="7"/>
  <c r="G618" i="5"/>
  <c r="G618" i="7"/>
  <c r="A620" i="5"/>
  <c r="A620" i="7"/>
  <c r="D621" i="5"/>
  <c r="D621" i="7"/>
  <c r="G622" i="5"/>
  <c r="G622" i="7"/>
  <c r="A624" i="5"/>
  <c r="A624" i="7"/>
  <c r="D625" i="5"/>
  <c r="D625" i="7"/>
  <c r="G626" i="5"/>
  <c r="G626" i="7"/>
  <c r="A628" i="5"/>
  <c r="A628" i="7"/>
  <c r="D629" i="5"/>
  <c r="D629" i="7"/>
  <c r="G630" i="5"/>
  <c r="G630" i="7"/>
  <c r="A632" i="5"/>
  <c r="A632" i="7"/>
  <c r="D633" i="5"/>
  <c r="D633" i="7"/>
  <c r="G634" i="5"/>
  <c r="G634" i="7"/>
  <c r="A636" i="5"/>
  <c r="A636" i="7"/>
  <c r="D637" i="5"/>
  <c r="D637" i="7"/>
  <c r="D639" i="5"/>
  <c r="D639" i="7"/>
  <c r="A640" i="5"/>
  <c r="A640" i="7"/>
  <c r="G642" i="5"/>
  <c r="G642" i="7"/>
  <c r="D643" i="5"/>
  <c r="D643" i="7"/>
  <c r="A644" i="5"/>
  <c r="A644" i="7"/>
  <c r="G646" i="5"/>
  <c r="G646" i="7"/>
  <c r="D647" i="5"/>
  <c r="D647" i="7"/>
  <c r="A648" i="5"/>
  <c r="A648" i="7"/>
  <c r="G650" i="5"/>
  <c r="G650" i="7"/>
  <c r="D651" i="5"/>
  <c r="D651" i="7"/>
  <c r="A652" i="5"/>
  <c r="A652" i="7"/>
  <c r="G654" i="5"/>
  <c r="G654" i="7"/>
  <c r="D655" i="5"/>
  <c r="D655" i="7"/>
  <c r="A656" i="5"/>
  <c r="A656" i="7"/>
  <c r="G658" i="5"/>
  <c r="G658" i="7"/>
  <c r="D659" i="5"/>
  <c r="D659" i="7"/>
  <c r="A660" i="5"/>
  <c r="A660" i="7"/>
  <c r="G662" i="5"/>
  <c r="G662" i="7"/>
  <c r="D663" i="5"/>
  <c r="D663" i="7"/>
  <c r="A664" i="5"/>
  <c r="A664" i="7"/>
  <c r="G666" i="5"/>
  <c r="G666" i="7"/>
  <c r="D667" i="5"/>
  <c r="D667" i="7"/>
  <c r="A668" i="5"/>
  <c r="A668" i="7"/>
  <c r="G670" i="5"/>
  <c r="G670" i="7"/>
  <c r="D671" i="5"/>
  <c r="D671" i="7"/>
  <c r="A672" i="5"/>
  <c r="A672" i="7"/>
  <c r="G674" i="5"/>
  <c r="G674" i="7"/>
  <c r="D675" i="5"/>
  <c r="D675" i="7"/>
  <c r="A676" i="5"/>
  <c r="A676" i="7"/>
  <c r="G678" i="5"/>
  <c r="G678" i="7"/>
  <c r="D679" i="5"/>
  <c r="D679" i="7"/>
  <c r="A680" i="5"/>
  <c r="A680" i="7"/>
  <c r="G682" i="5"/>
  <c r="G682" i="7"/>
  <c r="D683" i="5"/>
  <c r="D683" i="7"/>
  <c r="A684" i="5"/>
  <c r="A684" i="7"/>
  <c r="G686" i="5"/>
  <c r="G686" i="7"/>
  <c r="D687" i="5"/>
  <c r="D687" i="7"/>
  <c r="A688" i="5"/>
  <c r="A688" i="7"/>
  <c r="G690" i="5"/>
  <c r="G690" i="7"/>
  <c r="D691" i="5"/>
  <c r="D691" i="7"/>
  <c r="A692" i="5"/>
  <c r="A692" i="7"/>
  <c r="G694" i="5"/>
  <c r="G694" i="7"/>
  <c r="D695" i="5"/>
  <c r="D695" i="7"/>
  <c r="A696" i="5"/>
  <c r="A696" i="7"/>
  <c r="G698" i="5"/>
  <c r="G698" i="7"/>
  <c r="D699" i="5"/>
  <c r="D699" i="7"/>
  <c r="A700" i="5"/>
  <c r="A700" i="7"/>
  <c r="G702" i="5"/>
  <c r="G702" i="7"/>
  <c r="D703" i="5"/>
  <c r="D703" i="7"/>
  <c r="A704" i="5"/>
  <c r="A704" i="7"/>
  <c r="G706" i="5"/>
  <c r="G706" i="7"/>
  <c r="D707" i="5"/>
  <c r="D707" i="7"/>
  <c r="A708" i="5"/>
  <c r="A708" i="7"/>
  <c r="G710" i="5"/>
  <c r="G710" i="7"/>
  <c r="D711" i="5"/>
  <c r="D711" i="7"/>
  <c r="A712" i="5"/>
  <c r="A712" i="7"/>
  <c r="G714" i="5"/>
  <c r="G714" i="7"/>
  <c r="D715" i="5"/>
  <c r="D715" i="7"/>
  <c r="A716" i="5"/>
  <c r="A716" i="7"/>
  <c r="G718" i="5"/>
  <c r="G718" i="7"/>
  <c r="D719" i="5"/>
  <c r="D719" i="7"/>
  <c r="A720" i="5"/>
  <c r="A720" i="7"/>
  <c r="G722" i="5"/>
  <c r="G722" i="7"/>
  <c r="D723" i="5"/>
  <c r="D723" i="7"/>
  <c r="A724" i="5"/>
  <c r="A724" i="7"/>
  <c r="G726" i="5"/>
  <c r="G726" i="7"/>
  <c r="D727" i="5"/>
  <c r="D727" i="7"/>
  <c r="A728" i="5"/>
  <c r="A728" i="7"/>
  <c r="A141" i="5"/>
  <c r="A141" i="7"/>
  <c r="D143" i="5"/>
  <c r="D143" i="7"/>
  <c r="C146" i="5"/>
  <c r="C146" i="7"/>
  <c r="A149" i="5"/>
  <c r="A149" i="7"/>
  <c r="D151" i="5"/>
  <c r="D151" i="7"/>
  <c r="C154" i="5"/>
  <c r="C154" i="7"/>
  <c r="A157" i="5"/>
  <c r="A157" i="7"/>
  <c r="D159" i="5"/>
  <c r="D159" i="7"/>
  <c r="C162" i="5"/>
  <c r="C162" i="7"/>
  <c r="A165" i="5"/>
  <c r="A165" i="7"/>
  <c r="D167" i="5"/>
  <c r="D167" i="7"/>
  <c r="G169" i="5"/>
  <c r="G169" i="7"/>
  <c r="C170" i="5"/>
  <c r="C170" i="7"/>
  <c r="E172" i="5"/>
  <c r="E172" i="7"/>
  <c r="A173" i="5"/>
  <c r="A173" i="7"/>
  <c r="C176" i="5"/>
  <c r="C176" i="7"/>
  <c r="F177" i="5"/>
  <c r="U177" i="5" s="1"/>
  <c r="F177" i="7"/>
  <c r="C180" i="5"/>
  <c r="C180" i="7"/>
  <c r="F181" i="5"/>
  <c r="U181" i="5" s="1"/>
  <c r="F181" i="7"/>
  <c r="C184" i="5"/>
  <c r="C184" i="7"/>
  <c r="F185" i="5"/>
  <c r="S185" i="5" s="1"/>
  <c r="F185" i="7"/>
  <c r="C188" i="5"/>
  <c r="C188" i="7"/>
  <c r="F189" i="5"/>
  <c r="R189" i="5" s="1"/>
  <c r="F189" i="7"/>
  <c r="C192" i="5"/>
  <c r="C192" i="7"/>
  <c r="F193" i="5"/>
  <c r="S193" i="5" s="1"/>
  <c r="F193" i="7"/>
  <c r="C196" i="5"/>
  <c r="C196" i="7"/>
  <c r="F197" i="5"/>
  <c r="T197" i="5" s="1"/>
  <c r="F197" i="7"/>
  <c r="C200" i="5"/>
  <c r="C200" i="7"/>
  <c r="F201" i="5"/>
  <c r="R201" i="5" s="1"/>
  <c r="F201" i="7"/>
  <c r="C204" i="5"/>
  <c r="C204" i="7"/>
  <c r="F205" i="5"/>
  <c r="F205" i="7"/>
  <c r="C208" i="5"/>
  <c r="C208" i="7"/>
  <c r="F209" i="5"/>
  <c r="T209" i="5" s="1"/>
  <c r="F209" i="7"/>
  <c r="C212" i="5"/>
  <c r="C212" i="7"/>
  <c r="F213" i="5"/>
  <c r="S213" i="5" s="1"/>
  <c r="F213" i="7"/>
  <c r="C216" i="5"/>
  <c r="C216" i="7"/>
  <c r="F217" i="5"/>
  <c r="U217" i="5" s="1"/>
  <c r="F217" i="7"/>
  <c r="C220" i="5"/>
  <c r="C220" i="7"/>
  <c r="F221" i="5"/>
  <c r="T221" i="5" s="1"/>
  <c r="F221" i="7"/>
  <c r="C224" i="5"/>
  <c r="C224" i="7"/>
  <c r="F225" i="5"/>
  <c r="R225" i="5" s="1"/>
  <c r="F225" i="7"/>
  <c r="C228" i="5"/>
  <c r="C228" i="7"/>
  <c r="F229" i="5"/>
  <c r="R229" i="5" s="1"/>
  <c r="F229" i="7"/>
  <c r="C232" i="5"/>
  <c r="C232" i="7"/>
  <c r="F233" i="5"/>
  <c r="T233" i="5" s="1"/>
  <c r="F233" i="7"/>
  <c r="C236" i="5"/>
  <c r="C236" i="7"/>
  <c r="F237" i="5"/>
  <c r="S237" i="5" s="1"/>
  <c r="F237" i="7"/>
  <c r="C240" i="5"/>
  <c r="C240" i="7"/>
  <c r="F241" i="5"/>
  <c r="U241" i="5" s="1"/>
  <c r="F241" i="7"/>
  <c r="C244" i="5"/>
  <c r="C244" i="7"/>
  <c r="F245" i="5"/>
  <c r="F245" i="7"/>
  <c r="C248" i="5"/>
  <c r="C248" i="7"/>
  <c r="F249" i="5"/>
  <c r="S249" i="5" s="1"/>
  <c r="F249" i="7"/>
  <c r="C252" i="5"/>
  <c r="C252" i="7"/>
  <c r="F253" i="5"/>
  <c r="F253" i="7"/>
  <c r="C256" i="5"/>
  <c r="C256" i="7"/>
  <c r="F257" i="5"/>
  <c r="T257" i="5" s="1"/>
  <c r="F257" i="7"/>
  <c r="C260" i="5"/>
  <c r="C260" i="7"/>
  <c r="F261" i="5"/>
  <c r="U261" i="5" s="1"/>
  <c r="F261" i="7"/>
  <c r="C264" i="5"/>
  <c r="C264" i="7"/>
  <c r="F265" i="5"/>
  <c r="S265" i="5" s="1"/>
  <c r="F265" i="7"/>
  <c r="C268" i="5"/>
  <c r="C268" i="7"/>
  <c r="F269" i="5"/>
  <c r="S269" i="5" s="1"/>
  <c r="F269" i="7"/>
  <c r="C272" i="5"/>
  <c r="C272" i="7"/>
  <c r="F273" i="5"/>
  <c r="F273" i="7"/>
  <c r="C276" i="5"/>
  <c r="C276" i="7"/>
  <c r="F277" i="5"/>
  <c r="R277" i="5" s="1"/>
  <c r="F277" i="7"/>
  <c r="C280" i="5"/>
  <c r="C280" i="7"/>
  <c r="F281" i="5"/>
  <c r="T281" i="5" s="1"/>
  <c r="F281" i="7"/>
  <c r="C284" i="5"/>
  <c r="C284" i="7"/>
  <c r="F285" i="5"/>
  <c r="F285" i="7"/>
  <c r="C288" i="5"/>
  <c r="C288" i="7"/>
  <c r="F289" i="5"/>
  <c r="U289" i="5" s="1"/>
  <c r="F289" i="7"/>
  <c r="C292" i="5"/>
  <c r="C292" i="7"/>
  <c r="F293" i="5"/>
  <c r="T293" i="5" s="1"/>
  <c r="F293" i="7"/>
  <c r="C296" i="5"/>
  <c r="C296" i="7"/>
  <c r="F297" i="5"/>
  <c r="U297" i="5" s="1"/>
  <c r="F297" i="7"/>
  <c r="C300" i="5"/>
  <c r="C300" i="7"/>
  <c r="F301" i="5"/>
  <c r="U301" i="5" s="1"/>
  <c r="F301" i="7"/>
  <c r="C304" i="5"/>
  <c r="C304" i="7"/>
  <c r="F305" i="5"/>
  <c r="U305" i="5" s="1"/>
  <c r="F305" i="7"/>
  <c r="C308" i="5"/>
  <c r="C308" i="7"/>
  <c r="F309" i="5"/>
  <c r="R309" i="5" s="1"/>
  <c r="F309" i="7"/>
  <c r="C312" i="5"/>
  <c r="C312" i="7"/>
  <c r="F313" i="5"/>
  <c r="S313" i="5" s="1"/>
  <c r="F313" i="7"/>
  <c r="C316" i="5"/>
  <c r="C316" i="7"/>
  <c r="F317" i="5"/>
  <c r="U317" i="5" s="1"/>
  <c r="F317" i="7"/>
  <c r="C320" i="5"/>
  <c r="C320" i="7"/>
  <c r="F321" i="5"/>
  <c r="U321" i="5" s="1"/>
  <c r="F321" i="7"/>
  <c r="C324" i="5"/>
  <c r="C324" i="7"/>
  <c r="D68" i="2" s="1"/>
  <c r="F325" i="5"/>
  <c r="U325" i="5" s="1"/>
  <c r="F325" i="7"/>
  <c r="C328" i="5"/>
  <c r="C328" i="7"/>
  <c r="F329" i="5"/>
  <c r="S329" i="5" s="1"/>
  <c r="F329" i="7"/>
  <c r="C332" i="5"/>
  <c r="C332" i="7"/>
  <c r="F333" i="5"/>
  <c r="T333" i="5" s="1"/>
  <c r="F333" i="7"/>
  <c r="C336" i="5"/>
  <c r="C336" i="7"/>
  <c r="F337" i="5"/>
  <c r="T337" i="5" s="1"/>
  <c r="F337" i="7"/>
  <c r="C340" i="5"/>
  <c r="C340" i="7"/>
  <c r="F341" i="5"/>
  <c r="T341" i="5" s="1"/>
  <c r="F341" i="7"/>
  <c r="C344" i="5"/>
  <c r="C344" i="7"/>
  <c r="F345" i="5"/>
  <c r="R345" i="5" s="1"/>
  <c r="F345" i="7"/>
  <c r="C348" i="5"/>
  <c r="C348" i="7"/>
  <c r="F349" i="5"/>
  <c r="S349" i="5" s="1"/>
  <c r="F349" i="7"/>
  <c r="C352" i="5"/>
  <c r="C352" i="7"/>
  <c r="F353" i="5"/>
  <c r="S353" i="5" s="1"/>
  <c r="F353" i="7"/>
  <c r="C356" i="5"/>
  <c r="C356" i="7"/>
  <c r="F357" i="5"/>
  <c r="F357" i="7"/>
  <c r="C360" i="5"/>
  <c r="C360" i="7"/>
  <c r="F361" i="5"/>
  <c r="U361" i="5" s="1"/>
  <c r="F361" i="7"/>
  <c r="C364" i="5"/>
  <c r="C364" i="7"/>
  <c r="F365" i="5"/>
  <c r="T365" i="5" s="1"/>
  <c r="F365" i="7"/>
  <c r="C368" i="5"/>
  <c r="C368" i="7"/>
  <c r="F369" i="5"/>
  <c r="T369" i="5" s="1"/>
  <c r="F369" i="7"/>
  <c r="C372" i="5"/>
  <c r="C372" i="7"/>
  <c r="F373" i="5"/>
  <c r="U373" i="5" s="1"/>
  <c r="F373" i="7"/>
  <c r="C376" i="5"/>
  <c r="C376" i="7"/>
  <c r="F377" i="5"/>
  <c r="F377" i="7"/>
  <c r="C380" i="5"/>
  <c r="C380" i="7"/>
  <c r="F381" i="5"/>
  <c r="F381" i="7"/>
  <c r="C384" i="5"/>
  <c r="C384" i="7"/>
  <c r="F385" i="5"/>
  <c r="U385" i="5" s="1"/>
  <c r="F385" i="7"/>
  <c r="C388" i="5"/>
  <c r="C388" i="7"/>
  <c r="F389" i="5"/>
  <c r="R389" i="5" s="1"/>
  <c r="F389" i="7"/>
  <c r="C392" i="5"/>
  <c r="C392" i="7"/>
  <c r="F393" i="5"/>
  <c r="R393" i="5" s="1"/>
  <c r="F393" i="7"/>
  <c r="C396" i="5"/>
  <c r="C396" i="7"/>
  <c r="F397" i="5"/>
  <c r="U397" i="5" s="1"/>
  <c r="F397" i="7"/>
  <c r="A468" i="5"/>
  <c r="A468" i="7"/>
  <c r="G474" i="5"/>
  <c r="G474" i="7"/>
  <c r="A476" i="5"/>
  <c r="A476" i="7"/>
  <c r="D481" i="5"/>
  <c r="D481" i="7"/>
  <c r="G482" i="5"/>
  <c r="G482" i="7"/>
  <c r="A484" i="5"/>
  <c r="A484" i="7"/>
  <c r="A488" i="5"/>
  <c r="A488" i="7"/>
  <c r="G490" i="5"/>
  <c r="G490" i="7"/>
  <c r="A492" i="5"/>
  <c r="A492" i="7"/>
  <c r="D493" i="5"/>
  <c r="D493" i="7"/>
  <c r="A500" i="5"/>
  <c r="A500" i="7"/>
  <c r="D501" i="5"/>
  <c r="D501" i="7"/>
  <c r="G502" i="5"/>
  <c r="G502" i="7"/>
  <c r="A520" i="5"/>
  <c r="A520" i="7"/>
  <c r="D521" i="5"/>
  <c r="D521" i="7"/>
  <c r="G522" i="5"/>
  <c r="G522" i="7"/>
  <c r="A532" i="5"/>
  <c r="A532" i="7"/>
  <c r="D533" i="5"/>
  <c r="D533" i="7"/>
  <c r="D537" i="5"/>
  <c r="D537" i="7"/>
  <c r="C141" i="5"/>
  <c r="C141" i="7"/>
  <c r="A144" i="5"/>
  <c r="A144" i="7"/>
  <c r="D146" i="5"/>
  <c r="D146" i="7"/>
  <c r="C149" i="5"/>
  <c r="C149" i="7"/>
  <c r="A152" i="5"/>
  <c r="A152" i="7"/>
  <c r="D154" i="5"/>
  <c r="D154" i="7"/>
  <c r="C157" i="5"/>
  <c r="C157" i="7"/>
  <c r="A160" i="5"/>
  <c r="A160" i="7"/>
  <c r="D162" i="5"/>
  <c r="D162" i="7"/>
  <c r="C165" i="5"/>
  <c r="C165" i="7"/>
  <c r="E167" i="5"/>
  <c r="E167" i="7"/>
  <c r="A168" i="5"/>
  <c r="A168" i="7"/>
  <c r="D170" i="5"/>
  <c r="D170" i="7"/>
  <c r="G172" i="5"/>
  <c r="G172" i="7"/>
  <c r="C173" i="5"/>
  <c r="C173" i="7"/>
  <c r="A175" i="5"/>
  <c r="A175" i="7"/>
  <c r="D176" i="5"/>
  <c r="D176" i="7"/>
  <c r="G177" i="5"/>
  <c r="G177" i="7"/>
  <c r="A179" i="5"/>
  <c r="A179" i="7"/>
  <c r="D180" i="5"/>
  <c r="D180" i="7"/>
  <c r="G181" i="5"/>
  <c r="G181" i="7"/>
  <c r="A183" i="5"/>
  <c r="A183" i="7"/>
  <c r="D184" i="5"/>
  <c r="D184" i="7"/>
  <c r="G185" i="5"/>
  <c r="G185" i="7"/>
  <c r="A187" i="5"/>
  <c r="A187" i="7"/>
  <c r="D188" i="5"/>
  <c r="D188" i="7"/>
  <c r="G189" i="5"/>
  <c r="G189" i="7"/>
  <c r="A191" i="5"/>
  <c r="A191" i="7"/>
  <c r="D192" i="5"/>
  <c r="D192" i="7"/>
  <c r="G193" i="5"/>
  <c r="G193" i="7"/>
  <c r="A195" i="5"/>
  <c r="A195" i="7"/>
  <c r="D196" i="5"/>
  <c r="D196" i="7"/>
  <c r="G197" i="5"/>
  <c r="G197" i="7"/>
  <c r="A199" i="5"/>
  <c r="A199" i="7"/>
  <c r="D200" i="5"/>
  <c r="D200" i="7"/>
  <c r="G201" i="5"/>
  <c r="G201" i="7"/>
  <c r="A203" i="5"/>
  <c r="A203" i="7"/>
  <c r="D204" i="5"/>
  <c r="D204" i="7"/>
  <c r="G205" i="5"/>
  <c r="G205" i="7"/>
  <c r="A207" i="5"/>
  <c r="A207" i="7"/>
  <c r="D208" i="5"/>
  <c r="D208" i="7"/>
  <c r="G209" i="5"/>
  <c r="G209" i="7"/>
  <c r="A211" i="5"/>
  <c r="A211" i="7"/>
  <c r="D212" i="5"/>
  <c r="D212" i="7"/>
  <c r="G213" i="5"/>
  <c r="G213" i="7"/>
  <c r="A215" i="5"/>
  <c r="A215" i="7"/>
  <c r="D216" i="5"/>
  <c r="D216" i="7"/>
  <c r="G217" i="5"/>
  <c r="G217" i="7"/>
  <c r="A219" i="5"/>
  <c r="A219" i="7"/>
  <c r="D220" i="5"/>
  <c r="D220" i="7"/>
  <c r="G221" i="5"/>
  <c r="G221" i="7"/>
  <c r="A223" i="5"/>
  <c r="A223" i="7"/>
  <c r="D224" i="5"/>
  <c r="D224" i="7"/>
  <c r="G225" i="5"/>
  <c r="G225" i="7"/>
  <c r="A227" i="5"/>
  <c r="A227" i="7"/>
  <c r="D228" i="5"/>
  <c r="D228" i="7"/>
  <c r="G229" i="5"/>
  <c r="G229" i="7"/>
  <c r="A231" i="5"/>
  <c r="A231" i="7"/>
  <c r="D232" i="5"/>
  <c r="D232" i="7"/>
  <c r="G233" i="5"/>
  <c r="G233" i="7"/>
  <c r="A235" i="5"/>
  <c r="A235" i="7"/>
  <c r="D236" i="5"/>
  <c r="D236" i="7"/>
  <c r="G237" i="5"/>
  <c r="G237" i="7"/>
  <c r="A239" i="5"/>
  <c r="A239" i="7"/>
  <c r="D240" i="5"/>
  <c r="D240" i="7"/>
  <c r="G241" i="5"/>
  <c r="G241" i="7"/>
  <c r="A243" i="5"/>
  <c r="A243" i="7"/>
  <c r="D244" i="5"/>
  <c r="D244" i="7"/>
  <c r="G245" i="5"/>
  <c r="G245" i="7"/>
  <c r="A247" i="5"/>
  <c r="A247" i="7"/>
  <c r="D248" i="5"/>
  <c r="D248" i="7"/>
  <c r="G249" i="5"/>
  <c r="G249" i="7"/>
  <c r="A251" i="5"/>
  <c r="A251" i="7"/>
  <c r="D252" i="5"/>
  <c r="D252" i="7"/>
  <c r="G253" i="5"/>
  <c r="G253" i="7"/>
  <c r="A255" i="5"/>
  <c r="A255" i="7"/>
  <c r="D256" i="5"/>
  <c r="D256" i="7"/>
  <c r="G257" i="5"/>
  <c r="G257" i="7"/>
  <c r="A259" i="5"/>
  <c r="A259" i="7"/>
  <c r="D260" i="5"/>
  <c r="D260" i="7"/>
  <c r="G261" i="5"/>
  <c r="G261" i="7"/>
  <c r="A263" i="5"/>
  <c r="A263" i="7"/>
  <c r="D264" i="5"/>
  <c r="D264" i="7"/>
  <c r="G265" i="5"/>
  <c r="G265" i="7"/>
  <c r="A267" i="5"/>
  <c r="A267" i="7"/>
  <c r="D268" i="5"/>
  <c r="D268" i="7"/>
  <c r="G269" i="5"/>
  <c r="G269" i="7"/>
  <c r="A271" i="5"/>
  <c r="A271" i="7"/>
  <c r="D272" i="5"/>
  <c r="D272" i="7"/>
  <c r="G273" i="5"/>
  <c r="G273" i="7"/>
  <c r="A275" i="5"/>
  <c r="A275" i="7"/>
  <c r="D276" i="5"/>
  <c r="D276" i="7"/>
  <c r="G277" i="5"/>
  <c r="G277" i="7"/>
  <c r="A279" i="5"/>
  <c r="A279" i="7"/>
  <c r="D280" i="5"/>
  <c r="D280" i="7"/>
  <c r="G281" i="5"/>
  <c r="G281" i="7"/>
  <c r="A283" i="5"/>
  <c r="A283" i="7"/>
  <c r="D284" i="5"/>
  <c r="D284" i="7"/>
  <c r="G285" i="5"/>
  <c r="G285" i="7"/>
  <c r="A287" i="5"/>
  <c r="A287" i="7"/>
  <c r="D288" i="5"/>
  <c r="D288" i="7"/>
  <c r="G289" i="5"/>
  <c r="G289" i="7"/>
  <c r="A291" i="5"/>
  <c r="A291" i="7"/>
  <c r="D292" i="5"/>
  <c r="D292" i="7"/>
  <c r="G293" i="5"/>
  <c r="G293" i="7"/>
  <c r="A295" i="5"/>
  <c r="A295" i="7"/>
  <c r="D296" i="5"/>
  <c r="D296" i="7"/>
  <c r="G297" i="5"/>
  <c r="G297" i="7"/>
  <c r="A299" i="5"/>
  <c r="A299" i="7"/>
  <c r="D300" i="5"/>
  <c r="D300" i="7"/>
  <c r="G301" i="5"/>
  <c r="G301" i="7"/>
  <c r="A303" i="5"/>
  <c r="A303" i="7"/>
  <c r="D304" i="5"/>
  <c r="D304" i="7"/>
  <c r="G305" i="5"/>
  <c r="G305" i="7"/>
  <c r="A307" i="5"/>
  <c r="A307" i="7"/>
  <c r="D308" i="5"/>
  <c r="D308" i="7"/>
  <c r="G309" i="5"/>
  <c r="G309" i="7"/>
  <c r="A311" i="5"/>
  <c r="A311" i="7"/>
  <c r="D312" i="5"/>
  <c r="D312" i="7"/>
  <c r="G313" i="5"/>
  <c r="G313" i="7"/>
  <c r="A315" i="5"/>
  <c r="A315" i="7"/>
  <c r="D316" i="5"/>
  <c r="D316" i="7"/>
  <c r="G317" i="5"/>
  <c r="G317" i="7"/>
  <c r="A319" i="5"/>
  <c r="A319" i="7"/>
  <c r="D320" i="5"/>
  <c r="D320" i="7"/>
  <c r="G321" i="5"/>
  <c r="G321" i="7"/>
  <c r="A323" i="5"/>
  <c r="A323" i="7"/>
  <c r="D324" i="5"/>
  <c r="D324" i="7"/>
  <c r="G325" i="5"/>
  <c r="G325" i="7"/>
  <c r="A327" i="5"/>
  <c r="A327" i="7"/>
  <c r="D328" i="5"/>
  <c r="D328" i="7"/>
  <c r="G329" i="5"/>
  <c r="G329" i="7"/>
  <c r="A331" i="5"/>
  <c r="A331" i="7"/>
  <c r="D332" i="5"/>
  <c r="D332" i="7"/>
  <c r="G333" i="5"/>
  <c r="G333" i="7"/>
  <c r="A335" i="5"/>
  <c r="A335" i="7"/>
  <c r="D336" i="5"/>
  <c r="D336" i="7"/>
  <c r="G337" i="5"/>
  <c r="G337" i="7"/>
  <c r="A339" i="5"/>
  <c r="A339" i="7"/>
  <c r="D340" i="5"/>
  <c r="D340" i="7"/>
  <c r="G341" i="5"/>
  <c r="G341" i="7"/>
  <c r="A343" i="5"/>
  <c r="A343" i="7"/>
  <c r="D344" i="5"/>
  <c r="D344" i="7"/>
  <c r="G345" i="5"/>
  <c r="G345" i="7"/>
  <c r="A347" i="5"/>
  <c r="A347" i="7"/>
  <c r="D348" i="5"/>
  <c r="D348" i="7"/>
  <c r="G349" i="5"/>
  <c r="G349" i="7"/>
  <c r="A351" i="5"/>
  <c r="A351" i="7"/>
  <c r="D352" i="5"/>
  <c r="D352" i="7"/>
  <c r="G353" i="5"/>
  <c r="G353" i="7"/>
  <c r="A355" i="5"/>
  <c r="A355" i="7"/>
  <c r="D356" i="5"/>
  <c r="D356" i="7"/>
  <c r="G357" i="5"/>
  <c r="G357" i="7"/>
  <c r="A359" i="5"/>
  <c r="A359" i="7"/>
  <c r="D360" i="5"/>
  <c r="D360" i="7"/>
  <c r="G361" i="5"/>
  <c r="G361" i="7"/>
  <c r="A363" i="5"/>
  <c r="A363" i="7"/>
  <c r="D364" i="5"/>
  <c r="D364" i="7"/>
  <c r="G365" i="5"/>
  <c r="G365" i="7"/>
  <c r="A367" i="5"/>
  <c r="A367" i="7"/>
  <c r="D368" i="5"/>
  <c r="D368" i="7"/>
  <c r="G369" i="5"/>
  <c r="G369" i="7"/>
  <c r="A371" i="5"/>
  <c r="A371" i="7"/>
  <c r="D372" i="5"/>
  <c r="D372" i="7"/>
  <c r="G373" i="5"/>
  <c r="G373" i="7"/>
  <c r="A375" i="5"/>
  <c r="A375" i="7"/>
  <c r="D376" i="5"/>
  <c r="D376" i="7"/>
  <c r="G377" i="5"/>
  <c r="G377" i="7"/>
  <c r="A379" i="5"/>
  <c r="A379" i="7"/>
  <c r="D380" i="5"/>
  <c r="D380" i="7"/>
  <c r="G381" i="5"/>
  <c r="G381" i="7"/>
  <c r="A383" i="5"/>
  <c r="A383" i="7"/>
  <c r="D384" i="5"/>
  <c r="D384" i="7"/>
  <c r="G385" i="5"/>
  <c r="G385" i="7"/>
  <c r="A387" i="5"/>
  <c r="A387" i="7"/>
  <c r="D388" i="5"/>
  <c r="D388" i="7"/>
  <c r="G389" i="5"/>
  <c r="G389" i="7"/>
  <c r="A391" i="5"/>
  <c r="A391" i="7"/>
  <c r="D392" i="5"/>
  <c r="D392" i="7"/>
  <c r="G393" i="5"/>
  <c r="G393" i="7"/>
  <c r="A395" i="5"/>
  <c r="A395" i="7"/>
  <c r="D396" i="5"/>
  <c r="D396" i="7"/>
  <c r="G397" i="5"/>
  <c r="G397" i="7"/>
  <c r="A399" i="5"/>
  <c r="A399" i="7"/>
  <c r="D400" i="5"/>
  <c r="D400" i="7"/>
  <c r="G401" i="5"/>
  <c r="G401" i="7"/>
  <c r="A403" i="5"/>
  <c r="A403" i="7"/>
  <c r="D404" i="5"/>
  <c r="D404" i="7"/>
  <c r="G405" i="5"/>
  <c r="G405" i="7"/>
  <c r="A407" i="5"/>
  <c r="A407" i="7"/>
  <c r="D408" i="5"/>
  <c r="D408" i="7"/>
  <c r="G409" i="5"/>
  <c r="G409" i="7"/>
  <c r="A411" i="5"/>
  <c r="A411" i="7"/>
  <c r="D412" i="5"/>
  <c r="D412" i="7"/>
  <c r="G413" i="5"/>
  <c r="G413" i="7"/>
  <c r="A415" i="5"/>
  <c r="A415" i="7"/>
  <c r="D416" i="5"/>
  <c r="D416" i="7"/>
  <c r="G417" i="5"/>
  <c r="G417" i="7"/>
  <c r="A419" i="5"/>
  <c r="A419" i="7"/>
  <c r="D420" i="5"/>
  <c r="D420" i="7"/>
  <c r="G421" i="5"/>
  <c r="G421" i="7"/>
  <c r="A423" i="5"/>
  <c r="A423" i="7"/>
  <c r="D424" i="5"/>
  <c r="D424" i="7"/>
  <c r="G425" i="5"/>
  <c r="G425" i="7"/>
  <c r="A427" i="5"/>
  <c r="A427" i="7"/>
  <c r="D428" i="5"/>
  <c r="D428" i="7"/>
  <c r="G429" i="5"/>
  <c r="G429" i="7"/>
  <c r="A431" i="5"/>
  <c r="A431" i="7"/>
  <c r="D432" i="5"/>
  <c r="D432" i="7"/>
  <c r="G433" i="5"/>
  <c r="G433" i="7"/>
  <c r="A435" i="5"/>
  <c r="A435" i="7"/>
  <c r="D436" i="5"/>
  <c r="D436" i="7"/>
  <c r="G437" i="5"/>
  <c r="G437" i="7"/>
  <c r="A439" i="5"/>
  <c r="A439" i="7"/>
  <c r="D440" i="5"/>
  <c r="D440" i="7"/>
  <c r="G441" i="5"/>
  <c r="G441" i="7"/>
  <c r="A443" i="5"/>
  <c r="A443" i="7"/>
  <c r="D444" i="5"/>
  <c r="D444" i="7"/>
  <c r="G445" i="5"/>
  <c r="G445" i="7"/>
  <c r="A447" i="5"/>
  <c r="A447" i="7"/>
  <c r="D448" i="5"/>
  <c r="D448" i="7"/>
  <c r="G449" i="5"/>
  <c r="G449" i="7"/>
  <c r="A451" i="5"/>
  <c r="A451" i="7"/>
  <c r="D452" i="5"/>
  <c r="D452" i="7"/>
  <c r="G453" i="5"/>
  <c r="G453" i="7"/>
  <c r="A455" i="5"/>
  <c r="A455" i="7"/>
  <c r="D456" i="5"/>
  <c r="D456" i="7"/>
  <c r="G457" i="5"/>
  <c r="G457" i="7"/>
  <c r="A459" i="5"/>
  <c r="A459" i="7"/>
  <c r="D460" i="5"/>
  <c r="D460" i="7"/>
  <c r="G461" i="5"/>
  <c r="G461" i="7"/>
  <c r="A463" i="5"/>
  <c r="A463" i="7"/>
  <c r="D464" i="5"/>
  <c r="D464" i="7"/>
  <c r="G465" i="5"/>
  <c r="G465" i="7"/>
  <c r="A467" i="5"/>
  <c r="A467" i="7"/>
  <c r="D468" i="5"/>
  <c r="D468" i="7"/>
  <c r="G469" i="5"/>
  <c r="G469" i="7"/>
  <c r="A471" i="5"/>
  <c r="A471" i="7"/>
  <c r="D472" i="5"/>
  <c r="D472" i="7"/>
  <c r="G473" i="5"/>
  <c r="G473" i="7"/>
  <c r="A475" i="5"/>
  <c r="A475" i="7"/>
  <c r="D476" i="5"/>
  <c r="D476" i="7"/>
  <c r="G477" i="5"/>
  <c r="G477" i="7"/>
  <c r="A479" i="5"/>
  <c r="A479" i="7"/>
  <c r="D480" i="5"/>
  <c r="D480" i="7"/>
  <c r="G481" i="5"/>
  <c r="G481" i="7"/>
  <c r="A483" i="5"/>
  <c r="A483" i="7"/>
  <c r="D484" i="5"/>
  <c r="D484" i="7"/>
  <c r="G485" i="5"/>
  <c r="G485" i="7"/>
  <c r="A487" i="5"/>
  <c r="A487" i="7"/>
  <c r="D488" i="5"/>
  <c r="D488" i="7"/>
  <c r="G489" i="5"/>
  <c r="G489" i="7"/>
  <c r="A491" i="5"/>
  <c r="A491" i="7"/>
  <c r="D492" i="5"/>
  <c r="D492" i="7"/>
  <c r="G493" i="5"/>
  <c r="G493" i="7"/>
  <c r="A495" i="5"/>
  <c r="A495" i="7"/>
  <c r="D496" i="5"/>
  <c r="D496" i="7"/>
  <c r="G497" i="5"/>
  <c r="G497" i="7"/>
  <c r="A499" i="5"/>
  <c r="A499" i="7"/>
  <c r="D500" i="5"/>
  <c r="D500" i="7"/>
  <c r="G501" i="5"/>
  <c r="G501" i="7"/>
  <c r="A503" i="5"/>
  <c r="A503" i="7"/>
  <c r="D504" i="5"/>
  <c r="D504" i="7"/>
  <c r="G505" i="5"/>
  <c r="G505" i="7"/>
  <c r="A507" i="5"/>
  <c r="A507" i="7"/>
  <c r="D508" i="5"/>
  <c r="D508" i="7"/>
  <c r="G509" i="5"/>
  <c r="G509" i="7"/>
  <c r="A511" i="5"/>
  <c r="A511" i="7"/>
  <c r="D512" i="5"/>
  <c r="D512" i="7"/>
  <c r="G513" i="5"/>
  <c r="G513" i="7"/>
  <c r="A515" i="5"/>
  <c r="A515" i="7"/>
  <c r="D516" i="5"/>
  <c r="D516" i="7"/>
  <c r="G517" i="5"/>
  <c r="G517" i="7"/>
  <c r="A519" i="5"/>
  <c r="A519" i="7"/>
  <c r="D520" i="5"/>
  <c r="D520" i="7"/>
  <c r="G521" i="5"/>
  <c r="G521" i="7"/>
  <c r="A523" i="5"/>
  <c r="A523" i="7"/>
  <c r="D524" i="5"/>
  <c r="D524" i="7"/>
  <c r="G525" i="5"/>
  <c r="G525" i="7"/>
  <c r="A527" i="5"/>
  <c r="A527" i="7"/>
  <c r="D528" i="5"/>
  <c r="D528" i="7"/>
  <c r="G529" i="5"/>
  <c r="G529" i="7"/>
  <c r="A531" i="5"/>
  <c r="A531" i="7"/>
  <c r="D532" i="5"/>
  <c r="D532" i="7"/>
  <c r="G533" i="5"/>
  <c r="G533" i="7"/>
  <c r="A535" i="5"/>
  <c r="A535" i="7"/>
  <c r="D536" i="5"/>
  <c r="D536" i="7"/>
  <c r="G537" i="5"/>
  <c r="G537" i="7"/>
  <c r="A539" i="5"/>
  <c r="A539" i="7"/>
  <c r="D540" i="5"/>
  <c r="D540" i="7"/>
  <c r="G541" i="5"/>
  <c r="G541" i="7"/>
  <c r="A543" i="5"/>
  <c r="A543" i="7"/>
  <c r="D544" i="5"/>
  <c r="D544" i="7"/>
  <c r="G545" i="5"/>
  <c r="G545" i="7"/>
  <c r="A547" i="5"/>
  <c r="A547" i="7"/>
  <c r="D548" i="5"/>
  <c r="D548" i="7"/>
  <c r="G549" i="5"/>
  <c r="G549" i="7"/>
  <c r="A551" i="5"/>
  <c r="A551" i="7"/>
  <c r="D552" i="5"/>
  <c r="D552" i="7"/>
  <c r="G553" i="5"/>
  <c r="G553" i="7"/>
  <c r="A555" i="5"/>
  <c r="A555" i="7"/>
  <c r="D556" i="5"/>
  <c r="D556" i="7"/>
  <c r="G557" i="5"/>
  <c r="G557" i="7"/>
  <c r="A559" i="5"/>
  <c r="A559" i="7"/>
  <c r="D560" i="5"/>
  <c r="D560" i="7"/>
  <c r="G561" i="5"/>
  <c r="G561" i="7"/>
  <c r="A563" i="5"/>
  <c r="A563" i="7"/>
  <c r="D564" i="5"/>
  <c r="D564" i="7"/>
  <c r="G565" i="5"/>
  <c r="G565" i="7"/>
  <c r="A567" i="5"/>
  <c r="A567" i="7"/>
  <c r="D568" i="5"/>
  <c r="D568" i="7"/>
  <c r="G569" i="5"/>
  <c r="G569" i="7"/>
  <c r="A571" i="5"/>
  <c r="A571" i="7"/>
  <c r="D572" i="5"/>
  <c r="D572" i="7"/>
  <c r="G573" i="5"/>
  <c r="G573" i="7"/>
  <c r="A575" i="5"/>
  <c r="A575" i="7"/>
  <c r="D576" i="5"/>
  <c r="D576" i="7"/>
  <c r="G577" i="5"/>
  <c r="G577" i="7"/>
  <c r="A579" i="5"/>
  <c r="A579" i="7"/>
  <c r="D580" i="5"/>
  <c r="D580" i="7"/>
  <c r="G581" i="5"/>
  <c r="G581" i="7"/>
  <c r="A583" i="5"/>
  <c r="A583" i="7"/>
  <c r="D584" i="5"/>
  <c r="D584" i="7"/>
  <c r="G585" i="5"/>
  <c r="G585" i="7"/>
  <c r="A587" i="5"/>
  <c r="A587" i="7"/>
  <c r="D588" i="5"/>
  <c r="D588" i="7"/>
  <c r="G589" i="5"/>
  <c r="G589" i="7"/>
  <c r="A591" i="5"/>
  <c r="A591" i="7"/>
  <c r="D592" i="5"/>
  <c r="D592" i="7"/>
  <c r="G593" i="5"/>
  <c r="G593" i="7"/>
  <c r="A595" i="5"/>
  <c r="A595" i="7"/>
  <c r="D596" i="5"/>
  <c r="D596" i="7"/>
  <c r="G597" i="5"/>
  <c r="G597" i="7"/>
  <c r="A599" i="5"/>
  <c r="A599" i="7"/>
  <c r="D600" i="5"/>
  <c r="D600" i="7"/>
  <c r="G601" i="5"/>
  <c r="G601" i="7"/>
  <c r="A603" i="5"/>
  <c r="A603" i="7"/>
  <c r="D604" i="5"/>
  <c r="D604" i="7"/>
  <c r="G605" i="5"/>
  <c r="G605" i="7"/>
  <c r="A607" i="5"/>
  <c r="A607" i="7"/>
  <c r="D608" i="5"/>
  <c r="D608" i="7"/>
  <c r="G609" i="5"/>
  <c r="G609" i="7"/>
  <c r="A611" i="5"/>
  <c r="A611" i="7"/>
  <c r="D612" i="5"/>
  <c r="D612" i="7"/>
  <c r="G613" i="5"/>
  <c r="G613" i="7"/>
  <c r="A615" i="5"/>
  <c r="A615" i="7"/>
  <c r="D616" i="5"/>
  <c r="D616" i="7"/>
  <c r="G617" i="5"/>
  <c r="G617" i="7"/>
  <c r="A619" i="5"/>
  <c r="A619" i="7"/>
  <c r="D620" i="5"/>
  <c r="D620" i="7"/>
  <c r="G621" i="5"/>
  <c r="G621" i="7"/>
  <c r="A623" i="5"/>
  <c r="A623" i="7"/>
  <c r="D624" i="5"/>
  <c r="D624" i="7"/>
  <c r="G625" i="5"/>
  <c r="G625" i="7"/>
  <c r="A627" i="5"/>
  <c r="A627" i="7"/>
  <c r="D628" i="5"/>
  <c r="D628" i="7"/>
  <c r="G629" i="5"/>
  <c r="G629" i="7"/>
  <c r="A631" i="5"/>
  <c r="A631" i="7"/>
  <c r="D632" i="5"/>
  <c r="D632" i="7"/>
  <c r="G633" i="5"/>
  <c r="G633" i="7"/>
  <c r="A635" i="5"/>
  <c r="A635" i="7"/>
  <c r="D636" i="5"/>
  <c r="D636" i="7"/>
  <c r="G637" i="5"/>
  <c r="G637" i="7"/>
  <c r="G639" i="5"/>
  <c r="G639" i="7"/>
  <c r="D640" i="5"/>
  <c r="D640" i="7"/>
  <c r="A641" i="5"/>
  <c r="A641" i="7"/>
  <c r="G643" i="5"/>
  <c r="G643" i="7"/>
  <c r="D644" i="5"/>
  <c r="D644" i="7"/>
  <c r="A645" i="5"/>
  <c r="A645" i="7"/>
  <c r="G647" i="5"/>
  <c r="G647" i="7"/>
  <c r="D648" i="5"/>
  <c r="D648" i="7"/>
  <c r="A649" i="5"/>
  <c r="A649" i="7"/>
  <c r="G651" i="5"/>
  <c r="G651" i="7"/>
  <c r="D652" i="5"/>
  <c r="D652" i="7"/>
  <c r="A653" i="5"/>
  <c r="A653" i="7"/>
  <c r="G655" i="5"/>
  <c r="G655" i="7"/>
  <c r="D656" i="5"/>
  <c r="D656" i="7"/>
  <c r="A657" i="5"/>
  <c r="A657" i="7"/>
  <c r="G659" i="5"/>
  <c r="G659" i="7"/>
  <c r="D660" i="5"/>
  <c r="D660" i="7"/>
  <c r="A661" i="5"/>
  <c r="A661" i="7"/>
  <c r="G663" i="5"/>
  <c r="G663" i="7"/>
  <c r="D664" i="5"/>
  <c r="D664" i="7"/>
  <c r="A665" i="5"/>
  <c r="A665" i="7"/>
  <c r="G667" i="5"/>
  <c r="G667" i="7"/>
  <c r="D668" i="5"/>
  <c r="D668" i="7"/>
  <c r="A669" i="5"/>
  <c r="A669" i="7"/>
  <c r="G671" i="5"/>
  <c r="G671" i="7"/>
  <c r="D672" i="5"/>
  <c r="D672" i="7"/>
  <c r="A673" i="5"/>
  <c r="A673" i="7"/>
  <c r="G675" i="5"/>
  <c r="G675" i="7"/>
  <c r="D676" i="5"/>
  <c r="D676" i="7"/>
  <c r="A677" i="5"/>
  <c r="A677" i="7"/>
  <c r="G679" i="5"/>
  <c r="G679" i="7"/>
  <c r="D680" i="5"/>
  <c r="D680" i="7"/>
  <c r="A681" i="5"/>
  <c r="A681" i="7"/>
  <c r="G683" i="5"/>
  <c r="G683" i="7"/>
  <c r="D684" i="5"/>
  <c r="D684" i="7"/>
  <c r="A685" i="5"/>
  <c r="A685" i="7"/>
  <c r="G687" i="5"/>
  <c r="G687" i="7"/>
  <c r="D688" i="5"/>
  <c r="D688" i="7"/>
  <c r="A689" i="5"/>
  <c r="A689" i="7"/>
  <c r="G691" i="5"/>
  <c r="G691" i="7"/>
  <c r="D692" i="5"/>
  <c r="D692" i="7"/>
  <c r="A693" i="5"/>
  <c r="A693" i="7"/>
  <c r="G695" i="5"/>
  <c r="G695" i="7"/>
  <c r="D696" i="5"/>
  <c r="D696" i="7"/>
  <c r="A697" i="5"/>
  <c r="A697" i="7"/>
  <c r="G699" i="5"/>
  <c r="G699" i="7"/>
  <c r="D700" i="5"/>
  <c r="D700" i="7"/>
  <c r="A701" i="5"/>
  <c r="A701" i="7"/>
  <c r="G703" i="5"/>
  <c r="G703" i="7"/>
  <c r="D704" i="5"/>
  <c r="D704" i="7"/>
  <c r="A705" i="5"/>
  <c r="A705" i="7"/>
  <c r="G707" i="5"/>
  <c r="G707" i="7"/>
  <c r="D708" i="5"/>
  <c r="D708" i="7"/>
  <c r="A709" i="5"/>
  <c r="A709" i="7"/>
  <c r="G711" i="5"/>
  <c r="G711" i="7"/>
  <c r="D712" i="5"/>
  <c r="D712" i="7"/>
  <c r="A713" i="5"/>
  <c r="A713" i="7"/>
  <c r="G715" i="5"/>
  <c r="G715" i="7"/>
  <c r="D716" i="5"/>
  <c r="D716" i="7"/>
  <c r="A717" i="5"/>
  <c r="A717" i="7"/>
  <c r="G719" i="5"/>
  <c r="G719" i="7"/>
  <c r="D720" i="5"/>
  <c r="D720" i="7"/>
  <c r="A721" i="5"/>
  <c r="A721" i="7"/>
  <c r="G723" i="5"/>
  <c r="G723" i="7"/>
  <c r="D724" i="5"/>
  <c r="D724" i="7"/>
  <c r="A725" i="5"/>
  <c r="A725" i="7"/>
  <c r="G727" i="5"/>
  <c r="G727" i="7"/>
  <c r="D728" i="5"/>
  <c r="D728" i="7"/>
  <c r="A729" i="5"/>
  <c r="A729" i="7"/>
  <c r="D473" i="5"/>
  <c r="D473" i="7"/>
  <c r="D477" i="5"/>
  <c r="D477" i="7"/>
  <c r="A480" i="5"/>
  <c r="A480" i="7"/>
  <c r="D485" i="5"/>
  <c r="D485" i="7"/>
  <c r="G486" i="5"/>
  <c r="G486" i="7"/>
  <c r="D141" i="5"/>
  <c r="D141" i="7"/>
  <c r="C144" i="5"/>
  <c r="C144" i="7"/>
  <c r="A147" i="5"/>
  <c r="A147" i="7"/>
  <c r="D149" i="5"/>
  <c r="D149" i="7"/>
  <c r="C152" i="5"/>
  <c r="C152" i="7"/>
  <c r="A155" i="5"/>
  <c r="A155" i="7"/>
  <c r="D157" i="5"/>
  <c r="D157" i="7"/>
  <c r="C160" i="5"/>
  <c r="C160" i="7"/>
  <c r="A163" i="5"/>
  <c r="A163" i="7"/>
  <c r="D165" i="5"/>
  <c r="D165" i="7"/>
  <c r="G167" i="5"/>
  <c r="G167" i="7"/>
  <c r="C168" i="5"/>
  <c r="C168" i="7"/>
  <c r="E170" i="5"/>
  <c r="E170" i="7"/>
  <c r="A171" i="5"/>
  <c r="A171" i="7"/>
  <c r="D173" i="5"/>
  <c r="D173" i="7"/>
  <c r="C175" i="5"/>
  <c r="C175" i="7"/>
  <c r="F176" i="5"/>
  <c r="T176" i="5" s="1"/>
  <c r="F176" i="7"/>
  <c r="C179" i="5"/>
  <c r="C179" i="7"/>
  <c r="F180" i="5"/>
  <c r="T180" i="5" s="1"/>
  <c r="F180" i="7"/>
  <c r="C183" i="5"/>
  <c r="C183" i="7"/>
  <c r="F184" i="5"/>
  <c r="S184" i="5" s="1"/>
  <c r="F184" i="7"/>
  <c r="C187" i="5"/>
  <c r="C187" i="7"/>
  <c r="F188" i="5"/>
  <c r="F188" i="7"/>
  <c r="C191" i="5"/>
  <c r="C191" i="7"/>
  <c r="F192" i="5"/>
  <c r="T192" i="5" s="1"/>
  <c r="F192" i="7"/>
  <c r="C195" i="5"/>
  <c r="C195" i="7"/>
  <c r="F196" i="5"/>
  <c r="R196" i="5" s="1"/>
  <c r="F196" i="7"/>
  <c r="C199" i="5"/>
  <c r="C199" i="7"/>
  <c r="F200" i="5"/>
  <c r="S200" i="5" s="1"/>
  <c r="F200" i="7"/>
  <c r="C203" i="5"/>
  <c r="C203" i="7"/>
  <c r="F204" i="5"/>
  <c r="F204" i="7"/>
  <c r="C207" i="5"/>
  <c r="C207" i="7"/>
  <c r="F208" i="5"/>
  <c r="F208" i="7"/>
  <c r="C211" i="5"/>
  <c r="C211" i="7"/>
  <c r="F212" i="5"/>
  <c r="U212" i="5" s="1"/>
  <c r="F212" i="7"/>
  <c r="C215" i="5"/>
  <c r="C215" i="7"/>
  <c r="F216" i="5"/>
  <c r="U216" i="5" s="1"/>
  <c r="F216" i="7"/>
  <c r="C219" i="5"/>
  <c r="C219" i="7"/>
  <c r="F220" i="5"/>
  <c r="T220" i="5" s="1"/>
  <c r="F220" i="7"/>
  <c r="C223" i="5"/>
  <c r="C223" i="7"/>
  <c r="F224" i="5"/>
  <c r="R224" i="5" s="1"/>
  <c r="F224" i="7"/>
  <c r="C227" i="5"/>
  <c r="C227" i="7"/>
  <c r="F228" i="5"/>
  <c r="R228" i="5" s="1"/>
  <c r="F228" i="7"/>
  <c r="C231" i="5"/>
  <c r="C231" i="7"/>
  <c r="F232" i="5"/>
  <c r="T232" i="5" s="1"/>
  <c r="F232" i="7"/>
  <c r="C235" i="5"/>
  <c r="C235" i="7"/>
  <c r="F236" i="5"/>
  <c r="F236" i="7"/>
  <c r="C239" i="5"/>
  <c r="C239" i="7"/>
  <c r="F240" i="5"/>
  <c r="U240" i="5" s="1"/>
  <c r="F240" i="7"/>
  <c r="C243" i="5"/>
  <c r="C243" i="7"/>
  <c r="F244" i="5"/>
  <c r="F244" i="7"/>
  <c r="C247" i="5"/>
  <c r="C247" i="7"/>
  <c r="F248" i="5"/>
  <c r="F248" i="7"/>
  <c r="C251" i="5"/>
  <c r="C251" i="7"/>
  <c r="F252" i="5"/>
  <c r="U252" i="5" s="1"/>
  <c r="F252" i="7"/>
  <c r="C255" i="5"/>
  <c r="C255" i="7"/>
  <c r="F256" i="5"/>
  <c r="T256" i="5" s="1"/>
  <c r="F256" i="7"/>
  <c r="C259" i="5"/>
  <c r="C259" i="7"/>
  <c r="F260" i="5"/>
  <c r="S260" i="5" s="1"/>
  <c r="F260" i="7"/>
  <c r="C263" i="5"/>
  <c r="C263" i="7"/>
  <c r="F264" i="5"/>
  <c r="T264" i="5" s="1"/>
  <c r="F264" i="7"/>
  <c r="C267" i="5"/>
  <c r="C267" i="7"/>
  <c r="F268" i="5"/>
  <c r="T268" i="5" s="1"/>
  <c r="F268" i="7"/>
  <c r="C271" i="5"/>
  <c r="C271" i="7"/>
  <c r="F272" i="5"/>
  <c r="T272" i="5" s="1"/>
  <c r="F272" i="7"/>
  <c r="C275" i="5"/>
  <c r="C275" i="7"/>
  <c r="F276" i="5"/>
  <c r="R276" i="5" s="1"/>
  <c r="F276" i="7"/>
  <c r="C279" i="5"/>
  <c r="C279" i="7"/>
  <c r="F280" i="5"/>
  <c r="U280" i="5" s="1"/>
  <c r="F280" i="7"/>
  <c r="C283" i="5"/>
  <c r="C283" i="7"/>
  <c r="F284" i="5"/>
  <c r="T284" i="5" s="1"/>
  <c r="F284" i="7"/>
  <c r="C287" i="5"/>
  <c r="C287" i="7"/>
  <c r="F288" i="5"/>
  <c r="T288" i="5" s="1"/>
  <c r="F288" i="7"/>
  <c r="C291" i="5"/>
  <c r="C291" i="7"/>
  <c r="F292" i="5"/>
  <c r="T292" i="5" s="1"/>
  <c r="F292" i="7"/>
  <c r="C295" i="5"/>
  <c r="C295" i="7"/>
  <c r="F296" i="5"/>
  <c r="R296" i="5" s="1"/>
  <c r="F296" i="7"/>
  <c r="C299" i="5"/>
  <c r="C299" i="7"/>
  <c r="F300" i="5"/>
  <c r="S300" i="5" s="1"/>
  <c r="F300" i="7"/>
  <c r="C303" i="5"/>
  <c r="C303" i="7"/>
  <c r="F304" i="5"/>
  <c r="T304" i="5" s="1"/>
  <c r="F304" i="7"/>
  <c r="C307" i="5"/>
  <c r="C307" i="7"/>
  <c r="F308" i="5"/>
  <c r="R308" i="5" s="1"/>
  <c r="F308" i="7"/>
  <c r="C311" i="5"/>
  <c r="C311" i="7"/>
  <c r="F312" i="5"/>
  <c r="R312" i="5" s="1"/>
  <c r="F312" i="7"/>
  <c r="C315" i="5"/>
  <c r="C315" i="7"/>
  <c r="F316" i="5"/>
  <c r="R316" i="5" s="1"/>
  <c r="F316" i="7"/>
  <c r="C319" i="5"/>
  <c r="C319" i="7"/>
  <c r="F320" i="5"/>
  <c r="S320" i="5" s="1"/>
  <c r="F320" i="7"/>
  <c r="C323" i="5"/>
  <c r="C323" i="7"/>
  <c r="F324" i="5"/>
  <c r="T324" i="5" s="1"/>
  <c r="F324" i="7"/>
  <c r="C327" i="5"/>
  <c r="C327" i="7"/>
  <c r="F328" i="5"/>
  <c r="R328" i="5" s="1"/>
  <c r="F328" i="7"/>
  <c r="C331" i="5"/>
  <c r="C331" i="7"/>
  <c r="F332" i="5"/>
  <c r="U332" i="5" s="1"/>
  <c r="F332" i="7"/>
  <c r="C335" i="5"/>
  <c r="C335" i="7"/>
  <c r="F336" i="5"/>
  <c r="U336" i="5" s="1"/>
  <c r="F336" i="7"/>
  <c r="C339" i="5"/>
  <c r="C339" i="7"/>
  <c r="F340" i="5"/>
  <c r="S340" i="5" s="1"/>
  <c r="F340" i="7"/>
  <c r="C343" i="5"/>
  <c r="C343" i="7"/>
  <c r="F344" i="5"/>
  <c r="U344" i="5" s="1"/>
  <c r="F344" i="7"/>
  <c r="C347" i="5"/>
  <c r="C347" i="7"/>
  <c r="F348" i="5"/>
  <c r="F348" i="7"/>
  <c r="C351" i="5"/>
  <c r="C351" i="7"/>
  <c r="F352" i="5"/>
  <c r="T352" i="5" s="1"/>
  <c r="F352" i="7"/>
  <c r="C355" i="5"/>
  <c r="C355" i="7"/>
  <c r="F356" i="5"/>
  <c r="T356" i="5" s="1"/>
  <c r="F356" i="7"/>
  <c r="C359" i="5"/>
  <c r="C359" i="7"/>
  <c r="F360" i="5"/>
  <c r="T360" i="5" s="1"/>
  <c r="F360" i="7"/>
  <c r="C363" i="5"/>
  <c r="C363" i="7"/>
  <c r="F364" i="5"/>
  <c r="R364" i="5" s="1"/>
  <c r="F364" i="7"/>
  <c r="C367" i="5"/>
  <c r="C367" i="7"/>
  <c r="F368" i="5"/>
  <c r="R368" i="5" s="1"/>
  <c r="F368" i="7"/>
  <c r="C371" i="5"/>
  <c r="C371" i="7"/>
  <c r="F372" i="5"/>
  <c r="S372" i="5" s="1"/>
  <c r="F372" i="7"/>
  <c r="C375" i="5"/>
  <c r="C375" i="7"/>
  <c r="F376" i="5"/>
  <c r="R376" i="5" s="1"/>
  <c r="F376" i="7"/>
  <c r="C379" i="5"/>
  <c r="C379" i="7"/>
  <c r="F380" i="5"/>
  <c r="S380" i="5" s="1"/>
  <c r="F380" i="7"/>
  <c r="C383" i="5"/>
  <c r="C383" i="7"/>
  <c r="F384" i="5"/>
  <c r="U384" i="5" s="1"/>
  <c r="F384" i="7"/>
  <c r="C387" i="5"/>
  <c r="C387" i="7"/>
  <c r="F388" i="5"/>
  <c r="S388" i="5" s="1"/>
  <c r="F388" i="7"/>
  <c r="C391" i="5"/>
  <c r="C391" i="7"/>
  <c r="F392" i="5"/>
  <c r="U392" i="5" s="1"/>
  <c r="F392" i="7"/>
  <c r="C395" i="5"/>
  <c r="C395" i="7"/>
  <c r="F396" i="5"/>
  <c r="R396" i="5" s="1"/>
  <c r="F396" i="7"/>
  <c r="C399" i="5"/>
  <c r="C399" i="7"/>
  <c r="F400" i="5"/>
  <c r="F400" i="7"/>
  <c r="C403" i="5"/>
  <c r="C403" i="7"/>
  <c r="F404" i="5"/>
  <c r="T404" i="5" s="1"/>
  <c r="F404" i="7"/>
  <c r="C407" i="5"/>
  <c r="C407" i="7"/>
  <c r="F408" i="5"/>
  <c r="U408" i="5" s="1"/>
  <c r="F408" i="7"/>
  <c r="C411" i="5"/>
  <c r="C411" i="7"/>
  <c r="F412" i="5"/>
  <c r="T412" i="5" s="1"/>
  <c r="F412" i="7"/>
  <c r="C415" i="5"/>
  <c r="C415" i="7"/>
  <c r="F416" i="5"/>
  <c r="U416" i="5" s="1"/>
  <c r="F416" i="7"/>
  <c r="C419" i="5"/>
  <c r="C419" i="7"/>
  <c r="F420" i="5"/>
  <c r="R420" i="5" s="1"/>
  <c r="F420" i="7"/>
  <c r="C423" i="5"/>
  <c r="C423" i="7"/>
  <c r="F424" i="5"/>
  <c r="U424" i="5" s="1"/>
  <c r="F424" i="7"/>
  <c r="C427" i="5"/>
  <c r="C427" i="7"/>
  <c r="F428" i="5"/>
  <c r="T428" i="5" s="1"/>
  <c r="F428" i="7"/>
  <c r="C431" i="5"/>
  <c r="C431" i="7"/>
  <c r="F432" i="5"/>
  <c r="S432" i="5" s="1"/>
  <c r="F432" i="7"/>
  <c r="C435" i="5"/>
  <c r="C435" i="7"/>
  <c r="F436" i="5"/>
  <c r="R436" i="5" s="1"/>
  <c r="F436" i="7"/>
  <c r="C439" i="5"/>
  <c r="C439" i="7"/>
  <c r="F440" i="5"/>
  <c r="T440" i="5" s="1"/>
  <c r="F440" i="7"/>
  <c r="C443" i="5"/>
  <c r="C443" i="7"/>
  <c r="F444" i="5"/>
  <c r="U444" i="5" s="1"/>
  <c r="F444" i="7"/>
  <c r="C447" i="5"/>
  <c r="C447" i="7"/>
  <c r="F448" i="5"/>
  <c r="R448" i="5" s="1"/>
  <c r="F448" i="7"/>
  <c r="C451" i="5"/>
  <c r="C451" i="7"/>
  <c r="F452" i="5"/>
  <c r="F452" i="7"/>
  <c r="C455" i="5"/>
  <c r="C455" i="7"/>
  <c r="F456" i="5"/>
  <c r="F456" i="7"/>
  <c r="C459" i="5"/>
  <c r="C459" i="7"/>
  <c r="F460" i="5"/>
  <c r="T460" i="5" s="1"/>
  <c r="F460" i="7"/>
  <c r="C463" i="5"/>
  <c r="C463" i="7"/>
  <c r="F464" i="5"/>
  <c r="S464" i="5" s="1"/>
  <c r="F464" i="7"/>
  <c r="C467" i="5"/>
  <c r="C467" i="7"/>
  <c r="F468" i="5"/>
  <c r="R468" i="5" s="1"/>
  <c r="F468" i="7"/>
  <c r="C471" i="5"/>
  <c r="C471" i="7"/>
  <c r="F472" i="5"/>
  <c r="S472" i="5" s="1"/>
  <c r="F472" i="7"/>
  <c r="C475" i="5"/>
  <c r="C475" i="7"/>
  <c r="F476" i="5"/>
  <c r="U476" i="5" s="1"/>
  <c r="F476" i="7"/>
  <c r="C479" i="5"/>
  <c r="C479" i="7"/>
  <c r="F480" i="5"/>
  <c r="U480" i="5" s="1"/>
  <c r="F480" i="7"/>
  <c r="C483" i="5"/>
  <c r="C483" i="7"/>
  <c r="F484" i="5"/>
  <c r="S484" i="5" s="1"/>
  <c r="F484" i="7"/>
  <c r="C487" i="5"/>
  <c r="C487" i="7"/>
  <c r="F488" i="5"/>
  <c r="T488" i="5" s="1"/>
  <c r="F488" i="7"/>
  <c r="C491" i="5"/>
  <c r="C491" i="7"/>
  <c r="F492" i="5"/>
  <c r="T492" i="5" s="1"/>
  <c r="F492" i="7"/>
  <c r="C495" i="5"/>
  <c r="C495" i="7"/>
  <c r="F496" i="5"/>
  <c r="S496" i="5" s="1"/>
  <c r="F496" i="7"/>
  <c r="C499" i="5"/>
  <c r="C499" i="7"/>
  <c r="F500" i="5"/>
  <c r="T500" i="5" s="1"/>
  <c r="F500" i="7"/>
  <c r="C503" i="5"/>
  <c r="C503" i="7"/>
  <c r="F504" i="5"/>
  <c r="S504" i="5" s="1"/>
  <c r="F504" i="7"/>
  <c r="C507" i="5"/>
  <c r="C507" i="7"/>
  <c r="F508" i="5"/>
  <c r="S508" i="5" s="1"/>
  <c r="F508" i="7"/>
  <c r="C511" i="5"/>
  <c r="C511" i="7"/>
  <c r="F512" i="5"/>
  <c r="R512" i="5" s="1"/>
  <c r="F512" i="7"/>
  <c r="C515" i="5"/>
  <c r="C515" i="7"/>
  <c r="F516" i="5"/>
  <c r="S516" i="5" s="1"/>
  <c r="F516" i="7"/>
  <c r="C519" i="5"/>
  <c r="C519" i="7"/>
  <c r="F520" i="5"/>
  <c r="T520" i="5" s="1"/>
  <c r="F520" i="7"/>
  <c r="C523" i="5"/>
  <c r="C523" i="7"/>
  <c r="F524" i="5"/>
  <c r="U524" i="5" s="1"/>
  <c r="F524" i="7"/>
  <c r="C527" i="5"/>
  <c r="C527" i="7"/>
  <c r="F528" i="5"/>
  <c r="F528" i="7"/>
  <c r="C531" i="5"/>
  <c r="C531" i="7"/>
  <c r="F532" i="5"/>
  <c r="F532" i="7"/>
  <c r="C535" i="5"/>
  <c r="C535" i="7"/>
  <c r="F536" i="5"/>
  <c r="U536" i="5" s="1"/>
  <c r="F536" i="7"/>
  <c r="C539" i="5"/>
  <c r="C539" i="7"/>
  <c r="F540" i="5"/>
  <c r="U540" i="5" s="1"/>
  <c r="F540" i="7"/>
  <c r="C543" i="5"/>
  <c r="C543" i="7"/>
  <c r="F544" i="5"/>
  <c r="T544" i="5" s="1"/>
  <c r="F544" i="7"/>
  <c r="C547" i="5"/>
  <c r="C547" i="7"/>
  <c r="F548" i="5"/>
  <c r="T548" i="5" s="1"/>
  <c r="F548" i="7"/>
  <c r="C551" i="5"/>
  <c r="C551" i="7"/>
  <c r="F552" i="5"/>
  <c r="T552" i="5" s="1"/>
  <c r="F552" i="7"/>
  <c r="C555" i="5"/>
  <c r="C555" i="7"/>
  <c r="F556" i="5"/>
  <c r="S556" i="5" s="1"/>
  <c r="F556" i="7"/>
  <c r="C559" i="5"/>
  <c r="C559" i="7"/>
  <c r="F560" i="5"/>
  <c r="T560" i="5" s="1"/>
  <c r="F560" i="7"/>
  <c r="C563" i="5"/>
  <c r="C563" i="7"/>
  <c r="F564" i="5"/>
  <c r="R564" i="5" s="1"/>
  <c r="F564" i="7"/>
  <c r="C567" i="5"/>
  <c r="C567" i="7"/>
  <c r="F568" i="5"/>
  <c r="S568" i="5" s="1"/>
  <c r="F568" i="7"/>
  <c r="C571" i="5"/>
  <c r="C571" i="7"/>
  <c r="F572" i="5"/>
  <c r="S572" i="5" s="1"/>
  <c r="F572" i="7"/>
  <c r="C575" i="5"/>
  <c r="C575" i="7"/>
  <c r="F576" i="5"/>
  <c r="F576" i="7"/>
  <c r="C579" i="5"/>
  <c r="C579" i="7"/>
  <c r="F580" i="5"/>
  <c r="T580" i="5" s="1"/>
  <c r="F580" i="7"/>
  <c r="C583" i="5"/>
  <c r="C583" i="7"/>
  <c r="F584" i="5"/>
  <c r="R584" i="5" s="1"/>
  <c r="F584" i="7"/>
  <c r="C587" i="5"/>
  <c r="C587" i="7"/>
  <c r="F588" i="5"/>
  <c r="U588" i="5" s="1"/>
  <c r="F588" i="7"/>
  <c r="C591" i="5"/>
  <c r="C591" i="7"/>
  <c r="F592" i="5"/>
  <c r="F592" i="7"/>
  <c r="C595" i="5"/>
  <c r="C595" i="7"/>
  <c r="F596" i="5"/>
  <c r="S596" i="5" s="1"/>
  <c r="F596" i="7"/>
  <c r="C599" i="5"/>
  <c r="C599" i="7"/>
  <c r="F600" i="5"/>
  <c r="S600" i="5" s="1"/>
  <c r="F600" i="7"/>
  <c r="C603" i="5"/>
  <c r="C603" i="7"/>
  <c r="F604" i="5"/>
  <c r="T604" i="5" s="1"/>
  <c r="F604" i="7"/>
  <c r="C607" i="5"/>
  <c r="C607" i="7"/>
  <c r="F608" i="5"/>
  <c r="T608" i="5" s="1"/>
  <c r="F608" i="7"/>
  <c r="C611" i="5"/>
  <c r="C611" i="7"/>
  <c r="F612" i="5"/>
  <c r="T612" i="5" s="1"/>
  <c r="F612" i="7"/>
  <c r="C615" i="5"/>
  <c r="C615" i="7"/>
  <c r="F616" i="5"/>
  <c r="F616" i="7"/>
  <c r="C619" i="5"/>
  <c r="C619" i="7"/>
  <c r="F620" i="5"/>
  <c r="T620" i="5" s="1"/>
  <c r="F620" i="7"/>
  <c r="C623" i="5"/>
  <c r="C623" i="7"/>
  <c r="F624" i="5"/>
  <c r="S624" i="5" s="1"/>
  <c r="F624" i="7"/>
  <c r="C627" i="5"/>
  <c r="C627" i="7"/>
  <c r="F628" i="5"/>
  <c r="U628" i="5" s="1"/>
  <c r="F628" i="7"/>
  <c r="C631" i="5"/>
  <c r="C631" i="7"/>
  <c r="F632" i="5"/>
  <c r="T632" i="5" s="1"/>
  <c r="F632" i="7"/>
  <c r="C635" i="5"/>
  <c r="C635" i="7"/>
  <c r="F636" i="5"/>
  <c r="U636" i="5" s="1"/>
  <c r="F636" i="7"/>
  <c r="C641" i="5"/>
  <c r="C641" i="7"/>
  <c r="C645" i="5"/>
  <c r="C645" i="7"/>
  <c r="C649" i="5"/>
  <c r="C649" i="7"/>
  <c r="C653" i="5"/>
  <c r="C653" i="7"/>
  <c r="C657" i="5"/>
  <c r="C657" i="7"/>
  <c r="C661" i="5"/>
  <c r="C661" i="7"/>
  <c r="C665" i="5"/>
  <c r="C665" i="7"/>
  <c r="C669" i="5"/>
  <c r="C669" i="7"/>
  <c r="C673" i="5"/>
  <c r="C673" i="7"/>
  <c r="C677" i="5"/>
  <c r="C677" i="7"/>
  <c r="C681" i="5"/>
  <c r="C681" i="7"/>
  <c r="C685" i="5"/>
  <c r="C685" i="7"/>
  <c r="C689" i="5"/>
  <c r="C689" i="7"/>
  <c r="C693" i="5"/>
  <c r="C693" i="7"/>
  <c r="C697" i="5"/>
  <c r="C697" i="7"/>
  <c r="C701" i="5"/>
  <c r="C701" i="7"/>
  <c r="C705" i="5"/>
  <c r="C705" i="7"/>
  <c r="C709" i="5"/>
  <c r="C709" i="7"/>
  <c r="C713" i="5"/>
  <c r="C713" i="7"/>
  <c r="C717" i="5"/>
  <c r="C717" i="7"/>
  <c r="C721" i="5"/>
  <c r="C721" i="7"/>
  <c r="C725" i="5"/>
  <c r="C725" i="7"/>
  <c r="C729" i="5"/>
  <c r="C729" i="7"/>
  <c r="C400" i="5"/>
  <c r="C400" i="7"/>
  <c r="F401" i="5"/>
  <c r="S401" i="5" s="1"/>
  <c r="F401" i="7"/>
  <c r="C404" i="5"/>
  <c r="C404" i="7"/>
  <c r="F405" i="5"/>
  <c r="R405" i="5" s="1"/>
  <c r="F405" i="7"/>
  <c r="C408" i="5"/>
  <c r="C408" i="7"/>
  <c r="F409" i="5"/>
  <c r="T409" i="5" s="1"/>
  <c r="F409" i="7"/>
  <c r="C412" i="5"/>
  <c r="C412" i="7"/>
  <c r="F413" i="5"/>
  <c r="F413" i="7"/>
  <c r="C416" i="5"/>
  <c r="C416" i="7"/>
  <c r="F417" i="5"/>
  <c r="R417" i="5" s="1"/>
  <c r="F417" i="7"/>
  <c r="C420" i="5"/>
  <c r="C420" i="7"/>
  <c r="F421" i="5"/>
  <c r="U421" i="5" s="1"/>
  <c r="F421" i="7"/>
  <c r="C424" i="5"/>
  <c r="C424" i="7"/>
  <c r="F425" i="5"/>
  <c r="F425" i="7"/>
  <c r="C428" i="5"/>
  <c r="C428" i="7"/>
  <c r="F429" i="5"/>
  <c r="U429" i="5" s="1"/>
  <c r="F429" i="7"/>
  <c r="C432" i="5"/>
  <c r="C432" i="7"/>
  <c r="F433" i="5"/>
  <c r="S433" i="5" s="1"/>
  <c r="F433" i="7"/>
  <c r="C436" i="5"/>
  <c r="C436" i="7"/>
  <c r="F437" i="5"/>
  <c r="R437" i="5" s="1"/>
  <c r="F437" i="7"/>
  <c r="C440" i="5"/>
  <c r="C440" i="7"/>
  <c r="F441" i="5"/>
  <c r="S441" i="5" s="1"/>
  <c r="F441" i="7"/>
  <c r="C444" i="5"/>
  <c r="C444" i="7"/>
  <c r="F445" i="5"/>
  <c r="S445" i="5" s="1"/>
  <c r="F445" i="7"/>
  <c r="C448" i="5"/>
  <c r="C448" i="7"/>
  <c r="F449" i="5"/>
  <c r="T449" i="5" s="1"/>
  <c r="F449" i="7"/>
  <c r="C452" i="5"/>
  <c r="C452" i="7"/>
  <c r="F453" i="5"/>
  <c r="U453" i="5" s="1"/>
  <c r="F453" i="7"/>
  <c r="C456" i="5"/>
  <c r="C456" i="7"/>
  <c r="F457" i="5"/>
  <c r="U457" i="5" s="1"/>
  <c r="F457" i="7"/>
  <c r="C460" i="5"/>
  <c r="C460" i="7"/>
  <c r="F461" i="5"/>
  <c r="T461" i="5" s="1"/>
  <c r="F461" i="7"/>
  <c r="C464" i="5"/>
  <c r="C464" i="7"/>
  <c r="F465" i="5"/>
  <c r="R465" i="5" s="1"/>
  <c r="F465" i="7"/>
  <c r="C468" i="5"/>
  <c r="C468" i="7"/>
  <c r="F469" i="5"/>
  <c r="S469" i="5" s="1"/>
  <c r="F469" i="7"/>
  <c r="C472" i="5"/>
  <c r="C472" i="7"/>
  <c r="F473" i="5"/>
  <c r="R473" i="5" s="1"/>
  <c r="F473" i="7"/>
  <c r="C476" i="5"/>
  <c r="C476" i="7"/>
  <c r="F477" i="5"/>
  <c r="R477" i="5" s="1"/>
  <c r="F477" i="7"/>
  <c r="C480" i="5"/>
  <c r="C480" i="7"/>
  <c r="F481" i="5"/>
  <c r="S481" i="5" s="1"/>
  <c r="F481" i="7"/>
  <c r="C484" i="5"/>
  <c r="C484" i="7"/>
  <c r="F485" i="5"/>
  <c r="S485" i="5" s="1"/>
  <c r="F485" i="7"/>
  <c r="C488" i="5"/>
  <c r="C488" i="7"/>
  <c r="F489" i="5"/>
  <c r="U489" i="5" s="1"/>
  <c r="F489" i="7"/>
  <c r="C492" i="5"/>
  <c r="C492" i="7"/>
  <c r="F493" i="5"/>
  <c r="U493" i="5" s="1"/>
  <c r="F493" i="7"/>
  <c r="C496" i="5"/>
  <c r="C496" i="7"/>
  <c r="F497" i="5"/>
  <c r="R497" i="5" s="1"/>
  <c r="F497" i="7"/>
  <c r="C500" i="5"/>
  <c r="C500" i="7"/>
  <c r="F501" i="5"/>
  <c r="R501" i="5" s="1"/>
  <c r="F501" i="7"/>
  <c r="C504" i="5"/>
  <c r="C504" i="7"/>
  <c r="F505" i="5"/>
  <c r="S505" i="5" s="1"/>
  <c r="F505" i="7"/>
  <c r="C508" i="5"/>
  <c r="C508" i="7"/>
  <c r="F509" i="5"/>
  <c r="R509" i="5" s="1"/>
  <c r="F509" i="7"/>
  <c r="C512" i="5"/>
  <c r="C512" i="7"/>
  <c r="F513" i="5"/>
  <c r="T513" i="5" s="1"/>
  <c r="F513" i="7"/>
  <c r="C516" i="5"/>
  <c r="C516" i="7"/>
  <c r="F517" i="5"/>
  <c r="T517" i="5" s="1"/>
  <c r="F517" i="7"/>
  <c r="C520" i="5"/>
  <c r="C520" i="7"/>
  <c r="F521" i="5"/>
  <c r="F521" i="7"/>
  <c r="C524" i="5"/>
  <c r="C524" i="7"/>
  <c r="F525" i="5"/>
  <c r="U525" i="5" s="1"/>
  <c r="F525" i="7"/>
  <c r="C528" i="5"/>
  <c r="C528" i="7"/>
  <c r="F529" i="5"/>
  <c r="U529" i="5" s="1"/>
  <c r="F529" i="7"/>
  <c r="C532" i="5"/>
  <c r="C532" i="7"/>
  <c r="F533" i="5"/>
  <c r="T533" i="5" s="1"/>
  <c r="F533" i="7"/>
  <c r="C536" i="5"/>
  <c r="C536" i="7"/>
  <c r="F537" i="5"/>
  <c r="S537" i="5" s="1"/>
  <c r="F537" i="7"/>
  <c r="C540" i="5"/>
  <c r="C540" i="7"/>
  <c r="F541" i="5"/>
  <c r="F541" i="7"/>
  <c r="C544" i="5"/>
  <c r="C544" i="7"/>
  <c r="F545" i="5"/>
  <c r="S545" i="5" s="1"/>
  <c r="F545" i="7"/>
  <c r="C548" i="5"/>
  <c r="C548" i="7"/>
  <c r="F549" i="5"/>
  <c r="T549" i="5" s="1"/>
  <c r="F549" i="7"/>
  <c r="C552" i="5"/>
  <c r="C552" i="7"/>
  <c r="F553" i="5"/>
  <c r="R553" i="5" s="1"/>
  <c r="F553" i="7"/>
  <c r="C556" i="5"/>
  <c r="C556" i="7"/>
  <c r="F557" i="5"/>
  <c r="T557" i="5" s="1"/>
  <c r="F557" i="7"/>
  <c r="C560" i="5"/>
  <c r="C560" i="7"/>
  <c r="F561" i="5"/>
  <c r="F561" i="7"/>
  <c r="C564" i="5"/>
  <c r="C564" i="7"/>
  <c r="F565" i="5"/>
  <c r="T565" i="5" s="1"/>
  <c r="F565" i="7"/>
  <c r="C568" i="5"/>
  <c r="C568" i="7"/>
  <c r="F569" i="5"/>
  <c r="F569" i="7"/>
  <c r="C572" i="5"/>
  <c r="C572" i="7"/>
  <c r="F573" i="5"/>
  <c r="R573" i="5" s="1"/>
  <c r="F573" i="7"/>
  <c r="C576" i="5"/>
  <c r="C576" i="7"/>
  <c r="F577" i="5"/>
  <c r="F577" i="7"/>
  <c r="C580" i="5"/>
  <c r="C580" i="7"/>
  <c r="F581" i="5"/>
  <c r="U581" i="5" s="1"/>
  <c r="F581" i="7"/>
  <c r="C584" i="5"/>
  <c r="C584" i="7"/>
  <c r="F585" i="5"/>
  <c r="S585" i="5" s="1"/>
  <c r="F585" i="7"/>
  <c r="C588" i="5"/>
  <c r="C588" i="7"/>
  <c r="F589" i="5"/>
  <c r="F589" i="7"/>
  <c r="C592" i="5"/>
  <c r="C592" i="7"/>
  <c r="F593" i="5"/>
  <c r="R593" i="5" s="1"/>
  <c r="F593" i="7"/>
  <c r="C596" i="5"/>
  <c r="C596" i="7"/>
  <c r="F597" i="5"/>
  <c r="S597" i="5" s="1"/>
  <c r="F597" i="7"/>
  <c r="C600" i="5"/>
  <c r="C600" i="7"/>
  <c r="F601" i="5"/>
  <c r="T601" i="5" s="1"/>
  <c r="F601" i="7"/>
  <c r="C604" i="5"/>
  <c r="C604" i="7"/>
  <c r="F605" i="5"/>
  <c r="R605" i="5" s="1"/>
  <c r="F605" i="7"/>
  <c r="C608" i="5"/>
  <c r="C608" i="7"/>
  <c r="F609" i="5"/>
  <c r="U609" i="5" s="1"/>
  <c r="F609" i="7"/>
  <c r="C612" i="5"/>
  <c r="C612" i="7"/>
  <c r="F613" i="5"/>
  <c r="T613" i="5" s="1"/>
  <c r="F613" i="7"/>
  <c r="C616" i="5"/>
  <c r="C616" i="7"/>
  <c r="F617" i="5"/>
  <c r="S617" i="5" s="1"/>
  <c r="F617" i="7"/>
  <c r="C620" i="5"/>
  <c r="C620" i="7"/>
  <c r="F621" i="5"/>
  <c r="R621" i="5" s="1"/>
  <c r="F621" i="7"/>
  <c r="C624" i="5"/>
  <c r="C624" i="7"/>
  <c r="F625" i="5"/>
  <c r="U625" i="5" s="1"/>
  <c r="F625" i="7"/>
  <c r="C628" i="5"/>
  <c r="C628" i="7"/>
  <c r="F629" i="5"/>
  <c r="F629" i="7"/>
  <c r="C632" i="5"/>
  <c r="C632" i="7"/>
  <c r="F633" i="5"/>
  <c r="T633" i="5" s="1"/>
  <c r="F633" i="7"/>
  <c r="C636" i="5"/>
  <c r="C636" i="7"/>
  <c r="F637" i="5"/>
  <c r="F637" i="7"/>
  <c r="C640" i="5"/>
  <c r="C640" i="7"/>
  <c r="C644" i="5"/>
  <c r="C644" i="7"/>
  <c r="C648" i="5"/>
  <c r="C648" i="7"/>
  <c r="C652" i="5"/>
  <c r="C652" i="7"/>
  <c r="C656" i="5"/>
  <c r="C656" i="7"/>
  <c r="C660" i="5"/>
  <c r="C660" i="7"/>
  <c r="C664" i="5"/>
  <c r="C664" i="7"/>
  <c r="C668" i="5"/>
  <c r="C668" i="7"/>
  <c r="C672" i="5"/>
  <c r="C672" i="7"/>
  <c r="C676" i="5"/>
  <c r="C676" i="7"/>
  <c r="C680" i="5"/>
  <c r="C680" i="7"/>
  <c r="C684" i="5"/>
  <c r="C684" i="7"/>
  <c r="C688" i="5"/>
  <c r="C688" i="7"/>
  <c r="C692" i="5"/>
  <c r="C692" i="7"/>
  <c r="C696" i="5"/>
  <c r="C696" i="7"/>
  <c r="C700" i="5"/>
  <c r="C700" i="7"/>
  <c r="C704" i="5"/>
  <c r="C704" i="7"/>
  <c r="C708" i="5"/>
  <c r="C708" i="7"/>
  <c r="C712" i="5"/>
  <c r="C712" i="7"/>
  <c r="C716" i="5"/>
  <c r="C716" i="7"/>
  <c r="C720" i="5"/>
  <c r="C720" i="7"/>
  <c r="C724" i="5"/>
  <c r="C724" i="7"/>
  <c r="C728" i="5"/>
  <c r="C728" i="7"/>
  <c r="D399" i="5"/>
  <c r="D399" i="7"/>
  <c r="G400" i="5"/>
  <c r="G400" i="7"/>
  <c r="A402" i="5"/>
  <c r="A402" i="7"/>
  <c r="D403" i="5"/>
  <c r="D403" i="7"/>
  <c r="G404" i="5"/>
  <c r="G404" i="7"/>
  <c r="A406" i="5"/>
  <c r="A406" i="7"/>
  <c r="D407" i="5"/>
  <c r="D407" i="7"/>
  <c r="G408" i="5"/>
  <c r="G408" i="7"/>
  <c r="A410" i="5"/>
  <c r="A410" i="7"/>
  <c r="D411" i="5"/>
  <c r="D411" i="7"/>
  <c r="G412" i="5"/>
  <c r="G412" i="7"/>
  <c r="A414" i="5"/>
  <c r="A414" i="7"/>
  <c r="D415" i="5"/>
  <c r="D415" i="7"/>
  <c r="G416" i="5"/>
  <c r="G416" i="7"/>
  <c r="A418" i="5"/>
  <c r="A418" i="7"/>
  <c r="D419" i="5"/>
  <c r="D419" i="7"/>
  <c r="G420" i="5"/>
  <c r="G420" i="7"/>
  <c r="A422" i="5"/>
  <c r="A422" i="7"/>
  <c r="D423" i="5"/>
  <c r="D423" i="7"/>
  <c r="G424" i="5"/>
  <c r="G424" i="7"/>
  <c r="A426" i="5"/>
  <c r="A426" i="7"/>
  <c r="D427" i="5"/>
  <c r="D427" i="7"/>
  <c r="G428" i="5"/>
  <c r="G428" i="7"/>
  <c r="A430" i="5"/>
  <c r="A430" i="7"/>
  <c r="D431" i="5"/>
  <c r="D431" i="7"/>
  <c r="G432" i="5"/>
  <c r="G432" i="7"/>
  <c r="A434" i="5"/>
  <c r="A434" i="7"/>
  <c r="D435" i="5"/>
  <c r="D435" i="7"/>
  <c r="G436" i="5"/>
  <c r="G436" i="7"/>
  <c r="A438" i="5"/>
  <c r="A438" i="7"/>
  <c r="D439" i="5"/>
  <c r="D439" i="7"/>
  <c r="G440" i="5"/>
  <c r="G440" i="7"/>
  <c r="A442" i="5"/>
  <c r="A442" i="7"/>
  <c r="D443" i="5"/>
  <c r="D443" i="7"/>
  <c r="G444" i="5"/>
  <c r="G444" i="7"/>
  <c r="A446" i="5"/>
  <c r="A446" i="7"/>
  <c r="D447" i="5"/>
  <c r="D447" i="7"/>
  <c r="G448" i="5"/>
  <c r="G448" i="7"/>
  <c r="A450" i="5"/>
  <c r="A450" i="7"/>
  <c r="D451" i="5"/>
  <c r="D451" i="7"/>
  <c r="G452" i="5"/>
  <c r="G452" i="7"/>
  <c r="A454" i="5"/>
  <c r="A454" i="7"/>
  <c r="D455" i="5"/>
  <c r="D455" i="7"/>
  <c r="G456" i="5"/>
  <c r="G456" i="7"/>
  <c r="A458" i="5"/>
  <c r="A458" i="7"/>
  <c r="D459" i="5"/>
  <c r="D459" i="7"/>
  <c r="G460" i="5"/>
  <c r="G460" i="7"/>
  <c r="A462" i="5"/>
  <c r="A462" i="7"/>
  <c r="D463" i="5"/>
  <c r="D463" i="7"/>
  <c r="G464" i="5"/>
  <c r="G464" i="7"/>
  <c r="A466" i="5"/>
  <c r="A466" i="7"/>
  <c r="D467" i="5"/>
  <c r="D467" i="7"/>
  <c r="G468" i="5"/>
  <c r="G468" i="7"/>
  <c r="A470" i="5"/>
  <c r="A470" i="7"/>
  <c r="D471" i="5"/>
  <c r="D471" i="7"/>
  <c r="G472" i="5"/>
  <c r="G472" i="7"/>
  <c r="A474" i="5"/>
  <c r="A474" i="7"/>
  <c r="D475" i="5"/>
  <c r="D475" i="7"/>
  <c r="G476" i="5"/>
  <c r="G476" i="7"/>
  <c r="A478" i="5"/>
  <c r="A478" i="7"/>
  <c r="D479" i="5"/>
  <c r="D479" i="7"/>
  <c r="G480" i="5"/>
  <c r="G480" i="7"/>
  <c r="A482" i="5"/>
  <c r="A482" i="7"/>
  <c r="D483" i="5"/>
  <c r="D483" i="7"/>
  <c r="G484" i="5"/>
  <c r="G484" i="7"/>
  <c r="A486" i="5"/>
  <c r="A486" i="7"/>
  <c r="D487" i="5"/>
  <c r="D487" i="7"/>
  <c r="G488" i="5"/>
  <c r="G488" i="7"/>
  <c r="A490" i="5"/>
  <c r="A490" i="7"/>
  <c r="D491" i="5"/>
  <c r="D491" i="7"/>
  <c r="G492" i="5"/>
  <c r="G492" i="7"/>
  <c r="A494" i="5"/>
  <c r="A494" i="7"/>
  <c r="D495" i="5"/>
  <c r="D495" i="7"/>
  <c r="G496" i="5"/>
  <c r="G496" i="7"/>
  <c r="A498" i="5"/>
  <c r="A498" i="7"/>
  <c r="D499" i="5"/>
  <c r="D499" i="7"/>
  <c r="G500" i="5"/>
  <c r="G500" i="7"/>
  <c r="A502" i="5"/>
  <c r="A502" i="7"/>
  <c r="D503" i="5"/>
  <c r="D503" i="7"/>
  <c r="G504" i="5"/>
  <c r="G504" i="7"/>
  <c r="A506" i="5"/>
  <c r="A506" i="7"/>
  <c r="D507" i="5"/>
  <c r="D507" i="7"/>
  <c r="G508" i="5"/>
  <c r="G508" i="7"/>
  <c r="A510" i="5"/>
  <c r="A510" i="7"/>
  <c r="D511" i="5"/>
  <c r="D511" i="7"/>
  <c r="G512" i="5"/>
  <c r="G512" i="7"/>
  <c r="A514" i="5"/>
  <c r="A514" i="7"/>
  <c r="D515" i="5"/>
  <c r="D515" i="7"/>
  <c r="G516" i="5"/>
  <c r="G516" i="7"/>
  <c r="A518" i="5"/>
  <c r="A518" i="7"/>
  <c r="D519" i="5"/>
  <c r="D519" i="7"/>
  <c r="G520" i="5"/>
  <c r="G520" i="7"/>
  <c r="A522" i="5"/>
  <c r="A522" i="7"/>
  <c r="D523" i="5"/>
  <c r="D523" i="7"/>
  <c r="G524" i="5"/>
  <c r="G524" i="7"/>
  <c r="A526" i="5"/>
  <c r="A526" i="7"/>
  <c r="D527" i="5"/>
  <c r="D527" i="7"/>
  <c r="G528" i="5"/>
  <c r="G528" i="7"/>
  <c r="A530" i="5"/>
  <c r="A530" i="7"/>
  <c r="D531" i="5"/>
  <c r="D531" i="7"/>
  <c r="G532" i="5"/>
  <c r="G532" i="7"/>
  <c r="A534" i="5"/>
  <c r="A534" i="7"/>
  <c r="D535" i="5"/>
  <c r="D535" i="7"/>
  <c r="G536" i="5"/>
  <c r="G536" i="7"/>
  <c r="A538" i="5"/>
  <c r="A538" i="7"/>
  <c r="D539" i="5"/>
  <c r="D539" i="7"/>
  <c r="G540" i="5"/>
  <c r="G540" i="7"/>
  <c r="A542" i="5"/>
  <c r="A542" i="7"/>
  <c r="D543" i="5"/>
  <c r="D543" i="7"/>
  <c r="G544" i="5"/>
  <c r="G544" i="7"/>
  <c r="A546" i="5"/>
  <c r="A546" i="7"/>
  <c r="D547" i="5"/>
  <c r="D547" i="7"/>
  <c r="G548" i="5"/>
  <c r="G548" i="7"/>
  <c r="A550" i="5"/>
  <c r="A550" i="7"/>
  <c r="D551" i="5"/>
  <c r="D551" i="7"/>
  <c r="G552" i="5"/>
  <c r="G552" i="7"/>
  <c r="A554" i="5"/>
  <c r="A554" i="7"/>
  <c r="D555" i="5"/>
  <c r="D555" i="7"/>
  <c r="G556" i="5"/>
  <c r="G556" i="7"/>
  <c r="A558" i="5"/>
  <c r="A558" i="7"/>
  <c r="D559" i="5"/>
  <c r="D559" i="7"/>
  <c r="G560" i="5"/>
  <c r="G560" i="7"/>
  <c r="A562" i="5"/>
  <c r="A562" i="7"/>
  <c r="D563" i="5"/>
  <c r="D563" i="7"/>
  <c r="G564" i="5"/>
  <c r="G564" i="7"/>
  <c r="A566" i="5"/>
  <c r="A566" i="7"/>
  <c r="D567" i="5"/>
  <c r="D567" i="7"/>
  <c r="G568" i="5"/>
  <c r="G568" i="7"/>
  <c r="A570" i="5"/>
  <c r="A570" i="7"/>
  <c r="D571" i="5"/>
  <c r="D571" i="7"/>
  <c r="G572" i="5"/>
  <c r="G572" i="7"/>
  <c r="A574" i="5"/>
  <c r="A574" i="7"/>
  <c r="D575" i="5"/>
  <c r="D575" i="7"/>
  <c r="G576" i="5"/>
  <c r="G576" i="7"/>
  <c r="A578" i="5"/>
  <c r="A578" i="7"/>
  <c r="D579" i="5"/>
  <c r="D579" i="7"/>
  <c r="G580" i="5"/>
  <c r="G580" i="7"/>
  <c r="A582" i="5"/>
  <c r="A582" i="7"/>
  <c r="D583" i="5"/>
  <c r="D583" i="7"/>
  <c r="G584" i="5"/>
  <c r="G584" i="7"/>
  <c r="A586" i="5"/>
  <c r="A586" i="7"/>
  <c r="D587" i="5"/>
  <c r="D587" i="7"/>
  <c r="G588" i="5"/>
  <c r="G588" i="7"/>
  <c r="A590" i="5"/>
  <c r="A590" i="7"/>
  <c r="D591" i="5"/>
  <c r="D591" i="7"/>
  <c r="G592" i="5"/>
  <c r="G592" i="7"/>
  <c r="A594" i="5"/>
  <c r="A594" i="7"/>
  <c r="D595" i="5"/>
  <c r="D595" i="7"/>
  <c r="G596" i="5"/>
  <c r="G596" i="7"/>
  <c r="A598" i="5"/>
  <c r="A598" i="7"/>
  <c r="D599" i="5"/>
  <c r="D599" i="7"/>
  <c r="G600" i="5"/>
  <c r="G600" i="7"/>
  <c r="A602" i="5"/>
  <c r="A602" i="7"/>
  <c r="D603" i="5"/>
  <c r="D603" i="7"/>
  <c r="G604" i="5"/>
  <c r="G604" i="7"/>
  <c r="A606" i="5"/>
  <c r="A606" i="7"/>
  <c r="D607" i="5"/>
  <c r="D607" i="7"/>
  <c r="G608" i="5"/>
  <c r="G608" i="7"/>
  <c r="A610" i="5"/>
  <c r="A610" i="7"/>
  <c r="D611" i="5"/>
  <c r="D611" i="7"/>
  <c r="G612" i="5"/>
  <c r="G612" i="7"/>
  <c r="A614" i="5"/>
  <c r="A614" i="7"/>
  <c r="D615" i="5"/>
  <c r="D615" i="7"/>
  <c r="G616" i="5"/>
  <c r="G616" i="7"/>
  <c r="A618" i="5"/>
  <c r="A618" i="7"/>
  <c r="D619" i="5"/>
  <c r="D619" i="7"/>
  <c r="G620" i="5"/>
  <c r="G620" i="7"/>
  <c r="A622" i="5"/>
  <c r="A622" i="7"/>
  <c r="D623" i="5"/>
  <c r="D623" i="7"/>
  <c r="G624" i="5"/>
  <c r="G624" i="7"/>
  <c r="A626" i="5"/>
  <c r="A626" i="7"/>
  <c r="D627" i="5"/>
  <c r="D627" i="7"/>
  <c r="G628" i="5"/>
  <c r="G628" i="7"/>
  <c r="A630" i="5"/>
  <c r="A630" i="7"/>
  <c r="D631" i="5"/>
  <c r="D631" i="7"/>
  <c r="G632" i="5"/>
  <c r="G632" i="7"/>
  <c r="A634" i="5"/>
  <c r="A634" i="7"/>
  <c r="D635" i="5"/>
  <c r="D635" i="7"/>
  <c r="G636" i="5"/>
  <c r="G636" i="7"/>
  <c r="A638" i="5"/>
  <c r="A638" i="7"/>
  <c r="G640" i="5"/>
  <c r="G640" i="7"/>
  <c r="D641" i="5"/>
  <c r="D641" i="7"/>
  <c r="A642" i="5"/>
  <c r="A642" i="7"/>
  <c r="G644" i="5"/>
  <c r="G644" i="7"/>
  <c r="D645" i="5"/>
  <c r="D645" i="7"/>
  <c r="A646" i="5"/>
  <c r="A646" i="7"/>
  <c r="G648" i="5"/>
  <c r="G648" i="7"/>
  <c r="D649" i="5"/>
  <c r="D649" i="7"/>
  <c r="A650" i="5"/>
  <c r="A650" i="7"/>
  <c r="G652" i="5"/>
  <c r="G652" i="7"/>
  <c r="D653" i="5"/>
  <c r="D653" i="7"/>
  <c r="A654" i="5"/>
  <c r="A654" i="7"/>
  <c r="G656" i="5"/>
  <c r="G656" i="7"/>
  <c r="D657" i="5"/>
  <c r="D657" i="7"/>
  <c r="A658" i="5"/>
  <c r="A658" i="7"/>
  <c r="G660" i="5"/>
  <c r="G660" i="7"/>
  <c r="D661" i="5"/>
  <c r="D661" i="7"/>
  <c r="A662" i="5"/>
  <c r="A662" i="7"/>
  <c r="G664" i="5"/>
  <c r="G664" i="7"/>
  <c r="D665" i="5"/>
  <c r="D665" i="7"/>
  <c r="A666" i="5"/>
  <c r="A666" i="7"/>
  <c r="G668" i="5"/>
  <c r="G668" i="7"/>
  <c r="D669" i="5"/>
  <c r="D669" i="7"/>
  <c r="A670" i="5"/>
  <c r="A670" i="7"/>
  <c r="G672" i="5"/>
  <c r="G672" i="7"/>
  <c r="D673" i="5"/>
  <c r="D673" i="7"/>
  <c r="A674" i="5"/>
  <c r="A674" i="7"/>
  <c r="G676" i="5"/>
  <c r="G676" i="7"/>
  <c r="D677" i="5"/>
  <c r="D677" i="7"/>
  <c r="A678" i="5"/>
  <c r="A678" i="7"/>
  <c r="G680" i="5"/>
  <c r="G680" i="7"/>
  <c r="D681" i="5"/>
  <c r="D681" i="7"/>
  <c r="A682" i="5"/>
  <c r="A682" i="7"/>
  <c r="G684" i="5"/>
  <c r="G684" i="7"/>
  <c r="D685" i="5"/>
  <c r="D685" i="7"/>
  <c r="A686" i="5"/>
  <c r="A686" i="7"/>
  <c r="G688" i="5"/>
  <c r="G688" i="7"/>
  <c r="D689" i="5"/>
  <c r="D689" i="7"/>
  <c r="A690" i="5"/>
  <c r="A690" i="7"/>
  <c r="G692" i="5"/>
  <c r="G692" i="7"/>
  <c r="D693" i="5"/>
  <c r="D693" i="7"/>
  <c r="A694" i="5"/>
  <c r="A694" i="7"/>
  <c r="G696" i="5"/>
  <c r="G696" i="7"/>
  <c r="D697" i="5"/>
  <c r="D697" i="7"/>
  <c r="A698" i="5"/>
  <c r="A698" i="7"/>
  <c r="G700" i="5"/>
  <c r="G700" i="7"/>
  <c r="D701" i="5"/>
  <c r="D701" i="7"/>
  <c r="A702" i="5"/>
  <c r="A702" i="7"/>
  <c r="G704" i="5"/>
  <c r="G704" i="7"/>
  <c r="D705" i="5"/>
  <c r="D705" i="7"/>
  <c r="A706" i="5"/>
  <c r="A706" i="7"/>
  <c r="G708" i="5"/>
  <c r="G708" i="7"/>
  <c r="D709" i="5"/>
  <c r="D709" i="7"/>
  <c r="A710" i="5"/>
  <c r="A710" i="7"/>
  <c r="G712" i="5"/>
  <c r="G712" i="7"/>
  <c r="D713" i="5"/>
  <c r="D713" i="7"/>
  <c r="A714" i="5"/>
  <c r="A714" i="7"/>
  <c r="G716" i="5"/>
  <c r="G716" i="7"/>
  <c r="D717" i="5"/>
  <c r="D717" i="7"/>
  <c r="A718" i="5"/>
  <c r="A718" i="7"/>
  <c r="G720" i="5"/>
  <c r="G720" i="7"/>
  <c r="D721" i="5"/>
  <c r="D721" i="7"/>
  <c r="A722" i="5"/>
  <c r="A722" i="7"/>
  <c r="G724" i="5"/>
  <c r="G724" i="7"/>
  <c r="D725" i="5"/>
  <c r="D725" i="7"/>
  <c r="A726" i="5"/>
  <c r="A726" i="7"/>
  <c r="G728" i="5"/>
  <c r="G728" i="7"/>
  <c r="D729" i="5"/>
  <c r="D729" i="7"/>
  <c r="F399" i="5"/>
  <c r="T399" i="5" s="1"/>
  <c r="F399" i="7"/>
  <c r="C402" i="5"/>
  <c r="C402" i="7"/>
  <c r="F403" i="5"/>
  <c r="R403" i="5" s="1"/>
  <c r="F403" i="7"/>
  <c r="C406" i="5"/>
  <c r="C406" i="7"/>
  <c r="F407" i="5"/>
  <c r="R407" i="5" s="1"/>
  <c r="F407" i="7"/>
  <c r="C410" i="5"/>
  <c r="C410" i="7"/>
  <c r="F411" i="5"/>
  <c r="F411" i="7"/>
  <c r="C414" i="5"/>
  <c r="C414" i="7"/>
  <c r="F415" i="5"/>
  <c r="R415" i="5" s="1"/>
  <c r="F415" i="7"/>
  <c r="C418" i="5"/>
  <c r="C418" i="7"/>
  <c r="F419" i="5"/>
  <c r="T419" i="5" s="1"/>
  <c r="F419" i="7"/>
  <c r="C422" i="5"/>
  <c r="C422" i="7"/>
  <c r="F423" i="5"/>
  <c r="R423" i="5" s="1"/>
  <c r="F423" i="7"/>
  <c r="C426" i="5"/>
  <c r="C426" i="7"/>
  <c r="F427" i="5"/>
  <c r="R427" i="5" s="1"/>
  <c r="F427" i="7"/>
  <c r="C430" i="5"/>
  <c r="C430" i="7"/>
  <c r="F431" i="5"/>
  <c r="R431" i="5" s="1"/>
  <c r="F431" i="7"/>
  <c r="C434" i="5"/>
  <c r="C434" i="7"/>
  <c r="F435" i="5"/>
  <c r="S435" i="5" s="1"/>
  <c r="F435" i="7"/>
  <c r="C438" i="5"/>
  <c r="C438" i="7"/>
  <c r="F439" i="5"/>
  <c r="T439" i="5" s="1"/>
  <c r="F439" i="7"/>
  <c r="C442" i="5"/>
  <c r="C442" i="7"/>
  <c r="F443" i="5"/>
  <c r="R443" i="5" s="1"/>
  <c r="F443" i="7"/>
  <c r="C446" i="5"/>
  <c r="C446" i="7"/>
  <c r="F447" i="5"/>
  <c r="F447" i="7"/>
  <c r="C450" i="5"/>
  <c r="C450" i="7"/>
  <c r="F451" i="5"/>
  <c r="R451" i="5" s="1"/>
  <c r="F451" i="7"/>
  <c r="C454" i="5"/>
  <c r="C454" i="7"/>
  <c r="F455" i="5"/>
  <c r="T455" i="5" s="1"/>
  <c r="F455" i="7"/>
  <c r="C458" i="5"/>
  <c r="C458" i="7"/>
  <c r="F459" i="5"/>
  <c r="R459" i="5" s="1"/>
  <c r="F459" i="7"/>
  <c r="C462" i="5"/>
  <c r="C462" i="7"/>
  <c r="F463" i="5"/>
  <c r="T463" i="5" s="1"/>
  <c r="F463" i="7"/>
  <c r="C466" i="5"/>
  <c r="C466" i="7"/>
  <c r="F467" i="5"/>
  <c r="S467" i="5" s="1"/>
  <c r="F467" i="7"/>
  <c r="C470" i="5"/>
  <c r="C470" i="7"/>
  <c r="F471" i="5"/>
  <c r="F471" i="7"/>
  <c r="C474" i="5"/>
  <c r="C474" i="7"/>
  <c r="F475" i="5"/>
  <c r="R475" i="5" s="1"/>
  <c r="F475" i="7"/>
  <c r="C478" i="5"/>
  <c r="C478" i="7"/>
  <c r="F479" i="5"/>
  <c r="T479" i="5" s="1"/>
  <c r="F479" i="7"/>
  <c r="C482" i="5"/>
  <c r="C482" i="7"/>
  <c r="F483" i="5"/>
  <c r="T483" i="5" s="1"/>
  <c r="F483" i="7"/>
  <c r="C486" i="5"/>
  <c r="C486" i="7"/>
  <c r="F487" i="5"/>
  <c r="T487" i="5" s="1"/>
  <c r="F487" i="7"/>
  <c r="C490" i="5"/>
  <c r="C490" i="7"/>
  <c r="F491" i="5"/>
  <c r="R491" i="5" s="1"/>
  <c r="F491" i="7"/>
  <c r="C494" i="5"/>
  <c r="C494" i="7"/>
  <c r="F495" i="5"/>
  <c r="F495" i="7"/>
  <c r="C498" i="5"/>
  <c r="C498" i="7"/>
  <c r="F499" i="5"/>
  <c r="S499" i="5" s="1"/>
  <c r="F499" i="7"/>
  <c r="C502" i="5"/>
  <c r="C502" i="7"/>
  <c r="F503" i="5"/>
  <c r="R503" i="5" s="1"/>
  <c r="F503" i="7"/>
  <c r="C506" i="5"/>
  <c r="C506" i="7"/>
  <c r="F507" i="5"/>
  <c r="S507" i="5" s="1"/>
  <c r="F507" i="7"/>
  <c r="C510" i="5"/>
  <c r="C510" i="7"/>
  <c r="F511" i="5"/>
  <c r="S511" i="5" s="1"/>
  <c r="F511" i="7"/>
  <c r="C514" i="5"/>
  <c r="C514" i="7"/>
  <c r="F515" i="5"/>
  <c r="R515" i="5" s="1"/>
  <c r="F515" i="7"/>
  <c r="C518" i="5"/>
  <c r="C518" i="7"/>
  <c r="F519" i="5"/>
  <c r="S519" i="5" s="1"/>
  <c r="F519" i="7"/>
  <c r="C522" i="5"/>
  <c r="C522" i="7"/>
  <c r="F523" i="5"/>
  <c r="S523" i="5" s="1"/>
  <c r="F523" i="7"/>
  <c r="C526" i="5"/>
  <c r="C526" i="7"/>
  <c r="F527" i="5"/>
  <c r="F527" i="7"/>
  <c r="C530" i="5"/>
  <c r="C530" i="7"/>
  <c r="F531" i="5"/>
  <c r="F531" i="7"/>
  <c r="C534" i="5"/>
  <c r="C534" i="7"/>
  <c r="F535" i="5"/>
  <c r="U535" i="5" s="1"/>
  <c r="F535" i="7"/>
  <c r="C538" i="5"/>
  <c r="C538" i="7"/>
  <c r="F539" i="5"/>
  <c r="R539" i="5" s="1"/>
  <c r="F539" i="7"/>
  <c r="C542" i="5"/>
  <c r="C542" i="7"/>
  <c r="F543" i="5"/>
  <c r="R543" i="5" s="1"/>
  <c r="F543" i="7"/>
  <c r="C546" i="5"/>
  <c r="C546" i="7"/>
  <c r="F547" i="5"/>
  <c r="F547" i="7"/>
  <c r="C550" i="5"/>
  <c r="C550" i="7"/>
  <c r="F551" i="5"/>
  <c r="U551" i="5" s="1"/>
  <c r="F551" i="7"/>
  <c r="C554" i="5"/>
  <c r="C554" i="7"/>
  <c r="F555" i="5"/>
  <c r="F555" i="7"/>
  <c r="C558" i="5"/>
  <c r="C558" i="7"/>
  <c r="F559" i="5"/>
  <c r="T559" i="5" s="1"/>
  <c r="F559" i="7"/>
  <c r="C562" i="5"/>
  <c r="C562" i="7"/>
  <c r="F563" i="5"/>
  <c r="R563" i="5" s="1"/>
  <c r="F563" i="7"/>
  <c r="C566" i="5"/>
  <c r="C566" i="7"/>
  <c r="F567" i="5"/>
  <c r="T567" i="5" s="1"/>
  <c r="F567" i="7"/>
  <c r="C570" i="5"/>
  <c r="C570" i="7"/>
  <c r="F571" i="5"/>
  <c r="F571" i="7"/>
  <c r="C574" i="5"/>
  <c r="C574" i="7"/>
  <c r="F575" i="5"/>
  <c r="U575" i="5" s="1"/>
  <c r="F575" i="7"/>
  <c r="C578" i="5"/>
  <c r="C578" i="7"/>
  <c r="F579" i="5"/>
  <c r="U579" i="5" s="1"/>
  <c r="F579" i="7"/>
  <c r="C582" i="5"/>
  <c r="C582" i="7"/>
  <c r="F583" i="5"/>
  <c r="U583" i="5" s="1"/>
  <c r="F583" i="7"/>
  <c r="C586" i="5"/>
  <c r="C586" i="7"/>
  <c r="F587" i="5"/>
  <c r="S587" i="5" s="1"/>
  <c r="F587" i="7"/>
  <c r="C590" i="5"/>
  <c r="C590" i="7"/>
  <c r="F591" i="5"/>
  <c r="T591" i="5" s="1"/>
  <c r="F591" i="7"/>
  <c r="C594" i="5"/>
  <c r="C594" i="7"/>
  <c r="F595" i="5"/>
  <c r="U595" i="5" s="1"/>
  <c r="F595" i="7"/>
  <c r="C598" i="5"/>
  <c r="C598" i="7"/>
  <c r="F599" i="5"/>
  <c r="T599" i="5" s="1"/>
  <c r="F599" i="7"/>
  <c r="C602" i="5"/>
  <c r="C602" i="7"/>
  <c r="F603" i="5"/>
  <c r="S603" i="5" s="1"/>
  <c r="F603" i="7"/>
  <c r="C606" i="5"/>
  <c r="C606" i="7"/>
  <c r="F607" i="5"/>
  <c r="T607" i="5" s="1"/>
  <c r="F607" i="7"/>
  <c r="C610" i="5"/>
  <c r="C610" i="7"/>
  <c r="F611" i="5"/>
  <c r="F611" i="7"/>
  <c r="C614" i="5"/>
  <c r="C614" i="7"/>
  <c r="F615" i="5"/>
  <c r="U615" i="5" s="1"/>
  <c r="F615" i="7"/>
  <c r="C618" i="5"/>
  <c r="C618" i="7"/>
  <c r="F619" i="5"/>
  <c r="T619" i="5" s="1"/>
  <c r="F619" i="7"/>
  <c r="C622" i="5"/>
  <c r="C622" i="7"/>
  <c r="F623" i="5"/>
  <c r="S623" i="5" s="1"/>
  <c r="F623" i="7"/>
  <c r="C626" i="5"/>
  <c r="C626" i="7"/>
  <c r="F627" i="5"/>
  <c r="S627" i="5" s="1"/>
  <c r="F627" i="7"/>
  <c r="C630" i="5"/>
  <c r="C630" i="7"/>
  <c r="F631" i="5"/>
  <c r="R631" i="5" s="1"/>
  <c r="F631" i="7"/>
  <c r="C634" i="5"/>
  <c r="C634" i="7"/>
  <c r="F635" i="5"/>
  <c r="R635" i="5" s="1"/>
  <c r="F635" i="7"/>
  <c r="C638" i="5"/>
  <c r="C638" i="7"/>
  <c r="C642" i="5"/>
  <c r="C642" i="7"/>
  <c r="C646" i="5"/>
  <c r="C646" i="7"/>
  <c r="C650" i="5"/>
  <c r="C650" i="7"/>
  <c r="C654" i="5"/>
  <c r="C654" i="7"/>
  <c r="C658" i="5"/>
  <c r="C658" i="7"/>
  <c r="C662" i="5"/>
  <c r="C662" i="7"/>
  <c r="C666" i="5"/>
  <c r="C666" i="7"/>
  <c r="C670" i="5"/>
  <c r="C670" i="7"/>
  <c r="C674" i="5"/>
  <c r="C674" i="7"/>
  <c r="C678" i="5"/>
  <c r="C678" i="7"/>
  <c r="C682" i="5"/>
  <c r="C682" i="7"/>
  <c r="C686" i="5"/>
  <c r="C686" i="7"/>
  <c r="C690" i="5"/>
  <c r="C690" i="7"/>
  <c r="C694" i="5"/>
  <c r="C694" i="7"/>
  <c r="C698" i="5"/>
  <c r="C698" i="7"/>
  <c r="C702" i="5"/>
  <c r="C702" i="7"/>
  <c r="C706" i="5"/>
  <c r="C706" i="7"/>
  <c r="C710" i="5"/>
  <c r="C710" i="7"/>
  <c r="C714" i="5"/>
  <c r="C714" i="7"/>
  <c r="C718" i="5"/>
  <c r="C718" i="7"/>
  <c r="C722" i="5"/>
  <c r="C722" i="7"/>
  <c r="C726" i="5"/>
  <c r="C726" i="7"/>
  <c r="G399" i="5"/>
  <c r="G399" i="7"/>
  <c r="A401" i="5"/>
  <c r="A401" i="7"/>
  <c r="D402" i="5"/>
  <c r="D402" i="7"/>
  <c r="G403" i="5"/>
  <c r="G403" i="7"/>
  <c r="A405" i="5"/>
  <c r="A405" i="7"/>
  <c r="D406" i="5"/>
  <c r="D406" i="7"/>
  <c r="G407" i="5"/>
  <c r="G407" i="7"/>
  <c r="A409" i="5"/>
  <c r="A409" i="7"/>
  <c r="D410" i="5"/>
  <c r="D410" i="7"/>
  <c r="G411" i="5"/>
  <c r="G411" i="7"/>
  <c r="A413" i="5"/>
  <c r="A413" i="7"/>
  <c r="D414" i="5"/>
  <c r="D414" i="7"/>
  <c r="G415" i="5"/>
  <c r="G415" i="7"/>
  <c r="A417" i="5"/>
  <c r="A417" i="7"/>
  <c r="D418" i="5"/>
  <c r="D418" i="7"/>
  <c r="G419" i="5"/>
  <c r="G419" i="7"/>
  <c r="A421" i="5"/>
  <c r="A421" i="7"/>
  <c r="D422" i="5"/>
  <c r="D422" i="7"/>
  <c r="G423" i="5"/>
  <c r="G423" i="7"/>
  <c r="A425" i="5"/>
  <c r="A425" i="7"/>
  <c r="D426" i="5"/>
  <c r="D426" i="7"/>
  <c r="G427" i="5"/>
  <c r="G427" i="7"/>
  <c r="A429" i="5"/>
  <c r="A429" i="7"/>
  <c r="D430" i="5"/>
  <c r="D430" i="7"/>
  <c r="G431" i="5"/>
  <c r="G431" i="7"/>
  <c r="A433" i="5"/>
  <c r="A433" i="7"/>
  <c r="D434" i="5"/>
  <c r="D434" i="7"/>
  <c r="G435" i="5"/>
  <c r="G435" i="7"/>
  <c r="A437" i="5"/>
  <c r="A437" i="7"/>
  <c r="D438" i="5"/>
  <c r="D438" i="7"/>
  <c r="G439" i="5"/>
  <c r="G439" i="7"/>
  <c r="A441" i="5"/>
  <c r="A441" i="7"/>
  <c r="D442" i="5"/>
  <c r="D442" i="7"/>
  <c r="G443" i="5"/>
  <c r="G443" i="7"/>
  <c r="A445" i="5"/>
  <c r="A445" i="7"/>
  <c r="D446" i="5"/>
  <c r="D446" i="7"/>
  <c r="G447" i="5"/>
  <c r="G447" i="7"/>
  <c r="A449" i="5"/>
  <c r="A449" i="7"/>
  <c r="D450" i="5"/>
  <c r="D450" i="7"/>
  <c r="G451" i="5"/>
  <c r="G451" i="7"/>
  <c r="A453" i="5"/>
  <c r="A453" i="7"/>
  <c r="D454" i="5"/>
  <c r="D454" i="7"/>
  <c r="G455" i="5"/>
  <c r="G455" i="7"/>
  <c r="A457" i="5"/>
  <c r="A457" i="7"/>
  <c r="D458" i="5"/>
  <c r="D458" i="7"/>
  <c r="G459" i="5"/>
  <c r="G459" i="7"/>
  <c r="A461" i="5"/>
  <c r="A461" i="7"/>
  <c r="D462" i="5"/>
  <c r="D462" i="7"/>
  <c r="G463" i="5"/>
  <c r="G463" i="7"/>
  <c r="A465" i="5"/>
  <c r="A465" i="7"/>
  <c r="D466" i="5"/>
  <c r="D466" i="7"/>
  <c r="G467" i="5"/>
  <c r="G467" i="7"/>
  <c r="A469" i="5"/>
  <c r="A469" i="7"/>
  <c r="D470" i="5"/>
  <c r="D470" i="7"/>
  <c r="G471" i="5"/>
  <c r="G471" i="7"/>
  <c r="A473" i="5"/>
  <c r="A473" i="7"/>
  <c r="D474" i="5"/>
  <c r="D474" i="7"/>
  <c r="G475" i="5"/>
  <c r="G475" i="7"/>
  <c r="A477" i="5"/>
  <c r="A477" i="7"/>
  <c r="D478" i="5"/>
  <c r="D478" i="7"/>
  <c r="G479" i="5"/>
  <c r="G479" i="7"/>
  <c r="A481" i="5"/>
  <c r="A481" i="7"/>
  <c r="D482" i="5"/>
  <c r="D482" i="7"/>
  <c r="G483" i="5"/>
  <c r="G483" i="7"/>
  <c r="A485" i="5"/>
  <c r="A485" i="7"/>
  <c r="D486" i="5"/>
  <c r="D486" i="7"/>
  <c r="G487" i="5"/>
  <c r="G487" i="7"/>
  <c r="A489" i="5"/>
  <c r="A489" i="7"/>
  <c r="D490" i="5"/>
  <c r="D490" i="7"/>
  <c r="G491" i="5"/>
  <c r="G491" i="7"/>
  <c r="A493" i="5"/>
  <c r="A493" i="7"/>
  <c r="D494" i="5"/>
  <c r="D494" i="7"/>
  <c r="G495" i="5"/>
  <c r="G495" i="7"/>
  <c r="A497" i="5"/>
  <c r="A497" i="7"/>
  <c r="D498" i="5"/>
  <c r="D498" i="7"/>
  <c r="G499" i="5"/>
  <c r="G499" i="7"/>
  <c r="A501" i="5"/>
  <c r="A501" i="7"/>
  <c r="D502" i="5"/>
  <c r="D502" i="7"/>
  <c r="G503" i="5"/>
  <c r="G503" i="7"/>
  <c r="A505" i="5"/>
  <c r="A505" i="7"/>
  <c r="D506" i="5"/>
  <c r="D506" i="7"/>
  <c r="G507" i="5"/>
  <c r="G507" i="7"/>
  <c r="A509" i="5"/>
  <c r="A509" i="7"/>
  <c r="D510" i="5"/>
  <c r="D510" i="7"/>
  <c r="G511" i="5"/>
  <c r="G511" i="7"/>
  <c r="A513" i="5"/>
  <c r="A513" i="7"/>
  <c r="D514" i="5"/>
  <c r="D514" i="7"/>
  <c r="G515" i="5"/>
  <c r="G515" i="7"/>
  <c r="A517" i="5"/>
  <c r="A517" i="7"/>
  <c r="D518" i="5"/>
  <c r="D518" i="7"/>
  <c r="G519" i="5"/>
  <c r="G519" i="7"/>
  <c r="A521" i="5"/>
  <c r="A521" i="7"/>
  <c r="D522" i="5"/>
  <c r="D522" i="7"/>
  <c r="G523" i="5"/>
  <c r="G523" i="7"/>
  <c r="A525" i="5"/>
  <c r="A525" i="7"/>
  <c r="D526" i="5"/>
  <c r="D526" i="7"/>
  <c r="G527" i="5"/>
  <c r="G527" i="7"/>
  <c r="A529" i="5"/>
  <c r="A529" i="7"/>
  <c r="D530" i="5"/>
  <c r="D530" i="7"/>
  <c r="G531" i="5"/>
  <c r="G531" i="7"/>
  <c r="A533" i="5"/>
  <c r="A533" i="7"/>
  <c r="D534" i="5"/>
  <c r="D534" i="7"/>
  <c r="G535" i="5"/>
  <c r="G535" i="7"/>
  <c r="A537" i="5"/>
  <c r="A537" i="7"/>
  <c r="D538" i="5"/>
  <c r="D538" i="7"/>
  <c r="G539" i="5"/>
  <c r="G539" i="7"/>
  <c r="A541" i="5"/>
  <c r="A541" i="7"/>
  <c r="D542" i="5"/>
  <c r="D542" i="7"/>
  <c r="G543" i="5"/>
  <c r="G543" i="7"/>
  <c r="A545" i="5"/>
  <c r="A545" i="7"/>
  <c r="D546" i="5"/>
  <c r="D546" i="7"/>
  <c r="G547" i="5"/>
  <c r="G547" i="7"/>
  <c r="A549" i="5"/>
  <c r="A549" i="7"/>
  <c r="D550" i="5"/>
  <c r="D550" i="7"/>
  <c r="G551" i="5"/>
  <c r="G551" i="7"/>
  <c r="A553" i="5"/>
  <c r="A553" i="7"/>
  <c r="D554" i="5"/>
  <c r="D554" i="7"/>
  <c r="G555" i="5"/>
  <c r="G555" i="7"/>
  <c r="A557" i="5"/>
  <c r="A557" i="7"/>
  <c r="D558" i="5"/>
  <c r="D558" i="7"/>
  <c r="G559" i="5"/>
  <c r="G559" i="7"/>
  <c r="A561" i="5"/>
  <c r="A561" i="7"/>
  <c r="D562" i="5"/>
  <c r="D562" i="7"/>
  <c r="G563" i="5"/>
  <c r="G563" i="7"/>
  <c r="A565" i="5"/>
  <c r="A565" i="7"/>
  <c r="D566" i="5"/>
  <c r="D566" i="7"/>
  <c r="G567" i="5"/>
  <c r="G567" i="7"/>
  <c r="A569" i="5"/>
  <c r="A569" i="7"/>
  <c r="D570" i="5"/>
  <c r="D570" i="7"/>
  <c r="G571" i="5"/>
  <c r="G571" i="7"/>
  <c r="A573" i="5"/>
  <c r="A573" i="7"/>
  <c r="D574" i="5"/>
  <c r="D574" i="7"/>
  <c r="G575" i="5"/>
  <c r="G575" i="7"/>
  <c r="A577" i="5"/>
  <c r="A577" i="7"/>
  <c r="D578" i="5"/>
  <c r="D578" i="7"/>
  <c r="G579" i="5"/>
  <c r="G579" i="7"/>
  <c r="A581" i="5"/>
  <c r="A581" i="7"/>
  <c r="D582" i="5"/>
  <c r="D582" i="7"/>
  <c r="G583" i="5"/>
  <c r="G583" i="7"/>
  <c r="A585" i="5"/>
  <c r="A585" i="7"/>
  <c r="D586" i="5"/>
  <c r="D586" i="7"/>
  <c r="G587" i="5"/>
  <c r="G587" i="7"/>
  <c r="A589" i="5"/>
  <c r="A589" i="7"/>
  <c r="D590" i="5"/>
  <c r="D590" i="7"/>
  <c r="G591" i="5"/>
  <c r="G591" i="7"/>
  <c r="A593" i="5"/>
  <c r="A593" i="7"/>
  <c r="D594" i="5"/>
  <c r="D594" i="7"/>
  <c r="G595" i="5"/>
  <c r="G595" i="7"/>
  <c r="A597" i="5"/>
  <c r="A597" i="7"/>
  <c r="D598" i="5"/>
  <c r="D598" i="7"/>
  <c r="G599" i="5"/>
  <c r="G599" i="7"/>
  <c r="A601" i="5"/>
  <c r="A601" i="7"/>
  <c r="D602" i="5"/>
  <c r="D602" i="7"/>
  <c r="G603" i="5"/>
  <c r="G603" i="7"/>
  <c r="A605" i="5"/>
  <c r="A605" i="7"/>
  <c r="D606" i="5"/>
  <c r="D606" i="7"/>
  <c r="G607" i="5"/>
  <c r="G607" i="7"/>
  <c r="A609" i="5"/>
  <c r="A609" i="7"/>
  <c r="D610" i="5"/>
  <c r="D610" i="7"/>
  <c r="G611" i="5"/>
  <c r="G611" i="7"/>
  <c r="A613" i="5"/>
  <c r="A613" i="7"/>
  <c r="D614" i="5"/>
  <c r="D614" i="7"/>
  <c r="G615" i="5"/>
  <c r="G615" i="7"/>
  <c r="A617" i="5"/>
  <c r="A617" i="7"/>
  <c r="D618" i="5"/>
  <c r="D618" i="7"/>
  <c r="G619" i="5"/>
  <c r="G619" i="7"/>
  <c r="A621" i="5"/>
  <c r="A621" i="7"/>
  <c r="D622" i="5"/>
  <c r="D622" i="7"/>
  <c r="G623" i="5"/>
  <c r="G623" i="7"/>
  <c r="A625" i="5"/>
  <c r="A625" i="7"/>
  <c r="D626" i="5"/>
  <c r="D626" i="7"/>
  <c r="G627" i="5"/>
  <c r="G627" i="7"/>
  <c r="A629" i="5"/>
  <c r="A629" i="7"/>
  <c r="D630" i="5"/>
  <c r="D630" i="7"/>
  <c r="G631" i="5"/>
  <c r="G631" i="7"/>
  <c r="A633" i="5"/>
  <c r="A633" i="7"/>
  <c r="D634" i="5"/>
  <c r="D634" i="7"/>
  <c r="G635" i="5"/>
  <c r="G635" i="7"/>
  <c r="A637" i="5"/>
  <c r="A637" i="7"/>
  <c r="D638" i="5"/>
  <c r="D638" i="7"/>
  <c r="A639" i="5"/>
  <c r="A639" i="7"/>
  <c r="G641" i="5"/>
  <c r="G641" i="7"/>
  <c r="D642" i="5"/>
  <c r="D642" i="7"/>
  <c r="A643" i="5"/>
  <c r="A643" i="7"/>
  <c r="G645" i="5"/>
  <c r="G645" i="7"/>
  <c r="D646" i="5"/>
  <c r="D646" i="7"/>
  <c r="A647" i="5"/>
  <c r="A647" i="7"/>
  <c r="G649" i="5"/>
  <c r="G649" i="7"/>
  <c r="D650" i="5"/>
  <c r="D650" i="7"/>
  <c r="A651" i="5"/>
  <c r="A651" i="7"/>
  <c r="G653" i="5"/>
  <c r="G653" i="7"/>
  <c r="D654" i="5"/>
  <c r="D654" i="7"/>
  <c r="A655" i="5"/>
  <c r="A655" i="7"/>
  <c r="G657" i="5"/>
  <c r="G657" i="7"/>
  <c r="D658" i="5"/>
  <c r="D658" i="7"/>
  <c r="A659" i="5"/>
  <c r="A659" i="7"/>
  <c r="G661" i="5"/>
  <c r="G661" i="7"/>
  <c r="D662" i="5"/>
  <c r="D662" i="7"/>
  <c r="A663" i="5"/>
  <c r="A663" i="7"/>
  <c r="G665" i="5"/>
  <c r="G665" i="7"/>
  <c r="D666" i="5"/>
  <c r="D666" i="7"/>
  <c r="A667" i="5"/>
  <c r="A667" i="7"/>
  <c r="G669" i="5"/>
  <c r="G669" i="7"/>
  <c r="D670" i="5"/>
  <c r="D670" i="7"/>
  <c r="A671" i="5"/>
  <c r="A671" i="7"/>
  <c r="G673" i="5"/>
  <c r="G673" i="7"/>
  <c r="D674" i="5"/>
  <c r="D674" i="7"/>
  <c r="A675" i="5"/>
  <c r="A675" i="7"/>
  <c r="G677" i="5"/>
  <c r="G677" i="7"/>
  <c r="D678" i="5"/>
  <c r="D678" i="7"/>
  <c r="A679" i="5"/>
  <c r="A679" i="7"/>
  <c r="G681" i="5"/>
  <c r="G681" i="7"/>
  <c r="D682" i="5"/>
  <c r="D682" i="7"/>
  <c r="A683" i="5"/>
  <c r="A683" i="7"/>
  <c r="G685" i="5"/>
  <c r="G685" i="7"/>
  <c r="D686" i="5"/>
  <c r="D686" i="7"/>
  <c r="A687" i="5"/>
  <c r="A687" i="7"/>
  <c r="G689" i="5"/>
  <c r="G689" i="7"/>
  <c r="D690" i="5"/>
  <c r="D690" i="7"/>
  <c r="A691" i="5"/>
  <c r="A691" i="7"/>
  <c r="G693" i="5"/>
  <c r="G693" i="7"/>
  <c r="D694" i="5"/>
  <c r="D694" i="7"/>
  <c r="A695" i="5"/>
  <c r="A695" i="7"/>
  <c r="G697" i="5"/>
  <c r="G697" i="7"/>
  <c r="D698" i="5"/>
  <c r="D698" i="7"/>
  <c r="A699" i="5"/>
  <c r="A699" i="7"/>
  <c r="G701" i="5"/>
  <c r="G701" i="7"/>
  <c r="D702" i="5"/>
  <c r="D702" i="7"/>
  <c r="A703" i="5"/>
  <c r="A703" i="7"/>
  <c r="G705" i="5"/>
  <c r="G705" i="7"/>
  <c r="D706" i="5"/>
  <c r="D706" i="7"/>
  <c r="A707" i="5"/>
  <c r="A707" i="7"/>
  <c r="G709" i="5"/>
  <c r="G709" i="7"/>
  <c r="D710" i="5"/>
  <c r="D710" i="7"/>
  <c r="A711" i="5"/>
  <c r="A711" i="7"/>
  <c r="G713" i="5"/>
  <c r="G713" i="7"/>
  <c r="D714" i="5"/>
  <c r="D714" i="7"/>
  <c r="A715" i="5"/>
  <c r="A715" i="7"/>
  <c r="G717" i="5"/>
  <c r="G717" i="7"/>
  <c r="D718" i="5"/>
  <c r="D718" i="7"/>
  <c r="A719" i="5"/>
  <c r="A719" i="7"/>
  <c r="G721" i="5"/>
  <c r="G721" i="7"/>
  <c r="D722" i="5"/>
  <c r="D722" i="7"/>
  <c r="A723" i="5"/>
  <c r="A723" i="7"/>
  <c r="G725" i="5"/>
  <c r="G725" i="7"/>
  <c r="D726" i="5"/>
  <c r="D726" i="7"/>
  <c r="A727" i="5"/>
  <c r="A727" i="7"/>
  <c r="G729" i="5"/>
  <c r="G729" i="7"/>
  <c r="N739" i="3"/>
  <c r="M739" i="3"/>
  <c r="H739" i="3"/>
  <c r="P739" i="3"/>
  <c r="O739" i="3"/>
  <c r="I739" i="3"/>
  <c r="J739" i="3"/>
  <c r="K739" i="3"/>
  <c r="L739" i="3"/>
  <c r="K736" i="3"/>
  <c r="L736" i="3"/>
  <c r="M736" i="3"/>
  <c r="N736" i="3"/>
  <c r="O736" i="3"/>
  <c r="H736" i="3"/>
  <c r="P736" i="3"/>
  <c r="I736" i="3"/>
  <c r="J736" i="3"/>
  <c r="AM140" i="3"/>
  <c r="Z140" i="3"/>
  <c r="AM150" i="3"/>
  <c r="Z152" i="3"/>
  <c r="AM158" i="3"/>
  <c r="Z160" i="3"/>
  <c r="AM168" i="3"/>
  <c r="AM172" i="3"/>
  <c r="AM142" i="3"/>
  <c r="Z144" i="3"/>
  <c r="Z168" i="3"/>
  <c r="Z172" i="3"/>
  <c r="AM152" i="3"/>
  <c r="AM153" i="3"/>
  <c r="Z161" i="3"/>
  <c r="AM161" i="3"/>
  <c r="AM143" i="3"/>
  <c r="Z146" i="3"/>
  <c r="Z147" i="3"/>
  <c r="AM151" i="3"/>
  <c r="Z154" i="3"/>
  <c r="Z155" i="3"/>
  <c r="AM159" i="3"/>
  <c r="Z162" i="3"/>
  <c r="Z163" i="3"/>
  <c r="Z165" i="3"/>
  <c r="AM166" i="3"/>
  <c r="Z167" i="3"/>
  <c r="Z169" i="3"/>
  <c r="AM170" i="3"/>
  <c r="Z171" i="3"/>
  <c r="Z173" i="3"/>
  <c r="AM144" i="3"/>
  <c r="Z148" i="3"/>
  <c r="AM154" i="3"/>
  <c r="AM165" i="3"/>
  <c r="AM148" i="3"/>
  <c r="AM156" i="3"/>
  <c r="AM164" i="3"/>
  <c r="Z145" i="3"/>
  <c r="Z153" i="3"/>
  <c r="AM162" i="3"/>
  <c r="Z141" i="3"/>
  <c r="AM141" i="3"/>
  <c r="Z149" i="3"/>
  <c r="AM149" i="3"/>
  <c r="Z157" i="3"/>
  <c r="AM157" i="3"/>
  <c r="AM167" i="3"/>
  <c r="AM171" i="3"/>
  <c r="AM160" i="3"/>
  <c r="AM145" i="3"/>
  <c r="AM146" i="3"/>
  <c r="Z156" i="3"/>
  <c r="Z164" i="3"/>
  <c r="AM169" i="3"/>
  <c r="AM173" i="3"/>
  <c r="Z142" i="3"/>
  <c r="Z143" i="3"/>
  <c r="AM147" i="3"/>
  <c r="Z150" i="3"/>
  <c r="Z151" i="3"/>
  <c r="AM155" i="3"/>
  <c r="Z158" i="3"/>
  <c r="Z159" i="3"/>
  <c r="AM163" i="3"/>
  <c r="Z166" i="3"/>
  <c r="Z170" i="3"/>
  <c r="A69" i="2" l="1"/>
  <c r="A71" i="2"/>
  <c r="A70" i="2"/>
  <c r="A68" i="2"/>
  <c r="T238" i="5"/>
  <c r="T505" i="5"/>
  <c r="T183" i="5"/>
  <c r="T332" i="5"/>
  <c r="T484" i="5"/>
  <c r="T598" i="5"/>
  <c r="T443" i="5"/>
  <c r="S227" i="5"/>
  <c r="T340" i="5"/>
  <c r="U371" i="5"/>
  <c r="S189" i="5"/>
  <c r="U462" i="5"/>
  <c r="R633" i="5"/>
  <c r="S250" i="5"/>
  <c r="R500" i="5"/>
  <c r="S228" i="5"/>
  <c r="T545" i="5"/>
  <c r="S220" i="5"/>
  <c r="S275" i="5"/>
  <c r="S622" i="5"/>
  <c r="T436" i="5"/>
  <c r="U349" i="5"/>
  <c r="R449" i="5"/>
  <c r="R514" i="5"/>
  <c r="U428" i="5"/>
  <c r="S317" i="5"/>
  <c r="T438" i="5"/>
  <c r="R481" i="5"/>
  <c r="T433" i="5"/>
  <c r="S410" i="5"/>
  <c r="S619" i="5"/>
  <c r="R293" i="5"/>
  <c r="R546" i="5"/>
  <c r="T227" i="5"/>
  <c r="R330" i="5"/>
  <c r="T507" i="5"/>
  <c r="S524" i="5"/>
  <c r="R261" i="5"/>
  <c r="U585" i="5"/>
  <c r="U473" i="5"/>
  <c r="U433" i="5"/>
  <c r="S514" i="5"/>
  <c r="S206" i="5"/>
  <c r="T277" i="5"/>
  <c r="U614" i="5"/>
  <c r="R625" i="5"/>
  <c r="T473" i="5"/>
  <c r="U183" i="5"/>
  <c r="T403" i="5"/>
  <c r="S341" i="5"/>
  <c r="S614" i="5"/>
  <c r="R585" i="5"/>
  <c r="T537" i="5"/>
  <c r="U497" i="5"/>
  <c r="U449" i="5"/>
  <c r="U220" i="5"/>
  <c r="U546" i="5"/>
  <c r="U506" i="5"/>
  <c r="R410" i="5"/>
  <c r="U330" i="5"/>
  <c r="T218" i="5"/>
  <c r="S326" i="5"/>
  <c r="S579" i="5"/>
  <c r="S371" i="5"/>
  <c r="R219" i="5"/>
  <c r="T228" i="5"/>
  <c r="R333" i="5"/>
  <c r="R301" i="5"/>
  <c r="U269" i="5"/>
  <c r="T229" i="5"/>
  <c r="U189" i="5"/>
  <c r="S606" i="5"/>
  <c r="T454" i="5"/>
  <c r="S497" i="5"/>
  <c r="S449" i="5"/>
  <c r="S183" i="5"/>
  <c r="S330" i="5"/>
  <c r="U619" i="5"/>
  <c r="T189" i="5"/>
  <c r="T462" i="5"/>
  <c r="T497" i="5"/>
  <c r="U410" i="5"/>
  <c r="R619" i="5"/>
  <c r="T309" i="5"/>
  <c r="R462" i="5"/>
  <c r="R537" i="5"/>
  <c r="R441" i="5"/>
  <c r="S475" i="5"/>
  <c r="S212" i="5"/>
  <c r="T301" i="5"/>
  <c r="S181" i="5"/>
  <c r="U601" i="5"/>
  <c r="U553" i="5"/>
  <c r="R513" i="5"/>
  <c r="U465" i="5"/>
  <c r="S540" i="5"/>
  <c r="R294" i="5"/>
  <c r="S538" i="5"/>
  <c r="T506" i="5"/>
  <c r="S338" i="5"/>
  <c r="U218" i="5"/>
  <c r="T563" i="5"/>
  <c r="S459" i="5"/>
  <c r="T347" i="5"/>
  <c r="R373" i="5"/>
  <c r="S333" i="5"/>
  <c r="S301" i="5"/>
  <c r="T269" i="5"/>
  <c r="R213" i="5"/>
  <c r="R181" i="5"/>
  <c r="U598" i="5"/>
  <c r="R494" i="5"/>
  <c r="U537" i="5"/>
  <c r="U250" i="5"/>
  <c r="U507" i="5"/>
  <c r="S261" i="5"/>
  <c r="R590" i="5"/>
  <c r="T585" i="5"/>
  <c r="S277" i="5"/>
  <c r="S553" i="5"/>
  <c r="T465" i="5"/>
  <c r="R540" i="5"/>
  <c r="R338" i="5"/>
  <c r="S218" i="5"/>
  <c r="R579" i="5"/>
  <c r="T373" i="5"/>
  <c r="R269" i="5"/>
  <c r="S601" i="5"/>
  <c r="T553" i="5"/>
  <c r="U505" i="5"/>
  <c r="T481" i="5"/>
  <c r="R457" i="5"/>
  <c r="R433" i="5"/>
  <c r="U468" i="5"/>
  <c r="T538" i="5"/>
  <c r="U474" i="5"/>
  <c r="T338" i="5"/>
  <c r="R174" i="5"/>
  <c r="U563" i="5"/>
  <c r="T459" i="5"/>
  <c r="S291" i="5"/>
  <c r="U580" i="5"/>
  <c r="R358" i="5"/>
  <c r="T349" i="5"/>
  <c r="U333" i="5"/>
  <c r="R197" i="5"/>
  <c r="T181" i="5"/>
  <c r="R598" i="5"/>
  <c r="T494" i="5"/>
  <c r="U182" i="5"/>
  <c r="T499" i="5"/>
  <c r="T206" i="5"/>
  <c r="T261" i="5"/>
  <c r="T590" i="5"/>
  <c r="U229" i="5"/>
  <c r="U494" i="5"/>
  <c r="U481" i="5"/>
  <c r="S457" i="5"/>
  <c r="R340" i="5"/>
  <c r="T426" i="5"/>
  <c r="R250" i="5"/>
  <c r="U612" i="5"/>
  <c r="U459" i="5"/>
  <c r="T291" i="5"/>
  <c r="U358" i="5"/>
  <c r="U197" i="5"/>
  <c r="R375" i="5"/>
  <c r="R334" i="5"/>
  <c r="T464" i="5"/>
  <c r="R247" i="5"/>
  <c r="T496" i="5"/>
  <c r="R215" i="5"/>
  <c r="T568" i="5"/>
  <c r="T343" i="5"/>
  <c r="R216" i="5"/>
  <c r="T375" i="5"/>
  <c r="R536" i="5"/>
  <c r="U247" i="5"/>
  <c r="T384" i="5"/>
  <c r="R480" i="5"/>
  <c r="R544" i="5"/>
  <c r="U376" i="5"/>
  <c r="U287" i="5"/>
  <c r="U310" i="5"/>
  <c r="S343" i="5"/>
  <c r="T498" i="5"/>
  <c r="T376" i="5"/>
  <c r="T247" i="5"/>
  <c r="T480" i="5"/>
  <c r="S334" i="5"/>
  <c r="T262" i="5"/>
  <c r="R311" i="5"/>
  <c r="T306" i="5"/>
  <c r="R278" i="5"/>
  <c r="S328" i="5"/>
  <c r="T223" i="5"/>
  <c r="U184" i="5"/>
  <c r="R327" i="5"/>
  <c r="R424" i="5"/>
  <c r="S434" i="5"/>
  <c r="U223" i="5"/>
  <c r="S311" i="5"/>
  <c r="T624" i="5"/>
  <c r="S296" i="5"/>
  <c r="S418" i="5"/>
  <c r="T207" i="5"/>
  <c r="R344" i="5"/>
  <c r="U375" i="5"/>
  <c r="S584" i="5"/>
  <c r="T418" i="5"/>
  <c r="S574" i="5"/>
  <c r="R287" i="5"/>
  <c r="R346" i="5"/>
  <c r="S602" i="5"/>
  <c r="U479" i="5"/>
  <c r="R586" i="5"/>
  <c r="U327" i="5"/>
  <c r="T311" i="5"/>
  <c r="T584" i="5"/>
  <c r="U472" i="5"/>
  <c r="R306" i="5"/>
  <c r="U334" i="5"/>
  <c r="U544" i="5"/>
  <c r="U352" i="5"/>
  <c r="R574" i="5"/>
  <c r="S510" i="5"/>
  <c r="S287" i="5"/>
  <c r="S480" i="5"/>
  <c r="T280" i="5"/>
  <c r="S544" i="5"/>
  <c r="U231" i="5"/>
  <c r="T184" i="5"/>
  <c r="R241" i="5"/>
  <c r="S262" i="5"/>
  <c r="T327" i="5"/>
  <c r="S271" i="5"/>
  <c r="T536" i="5"/>
  <c r="S448" i="5"/>
  <c r="U264" i="5"/>
  <c r="U498" i="5"/>
  <c r="U434" i="5"/>
  <c r="T282" i="5"/>
  <c r="T216" i="5"/>
  <c r="S278" i="5"/>
  <c r="R520" i="5"/>
  <c r="R336" i="5"/>
  <c r="U566" i="5"/>
  <c r="S255" i="5"/>
  <c r="T392" i="5"/>
  <c r="R184" i="5"/>
  <c r="T313" i="5"/>
  <c r="R262" i="5"/>
  <c r="R271" i="5"/>
  <c r="S536" i="5"/>
  <c r="U464" i="5"/>
  <c r="S264" i="5"/>
  <c r="T434" i="5"/>
  <c r="S234" i="5"/>
  <c r="S216" i="5"/>
  <c r="T278" i="5"/>
  <c r="T344" i="5"/>
  <c r="R416" i="5"/>
  <c r="T225" i="5"/>
  <c r="U343" i="5"/>
  <c r="T271" i="5"/>
  <c r="U624" i="5"/>
  <c r="U496" i="5"/>
  <c r="U448" i="5"/>
  <c r="R256" i="5"/>
  <c r="R498" i="5"/>
  <c r="R282" i="5"/>
  <c r="S520" i="5"/>
  <c r="S336" i="5"/>
  <c r="R566" i="5"/>
  <c r="R255" i="5"/>
  <c r="R223" i="5"/>
  <c r="S632" i="5"/>
  <c r="R384" i="5"/>
  <c r="S199" i="5"/>
  <c r="T263" i="5"/>
  <c r="R496" i="5"/>
  <c r="S424" i="5"/>
  <c r="U232" i="5"/>
  <c r="U282" i="5"/>
  <c r="S376" i="5"/>
  <c r="T566" i="5"/>
  <c r="U255" i="5"/>
  <c r="U568" i="5"/>
  <c r="S384" i="5"/>
  <c r="R185" i="5"/>
  <c r="R369" i="5"/>
  <c r="T185" i="5"/>
  <c r="S175" i="5"/>
  <c r="S318" i="5"/>
  <c r="R329" i="5"/>
  <c r="U298" i="5"/>
  <c r="U393" i="5"/>
  <c r="R210" i="5"/>
  <c r="T318" i="5"/>
  <c r="R321" i="5"/>
  <c r="S431" i="5"/>
  <c r="S573" i="5"/>
  <c r="U281" i="5"/>
  <c r="T602" i="5"/>
  <c r="U370" i="5"/>
  <c r="T543" i="5"/>
  <c r="R385" i="5"/>
  <c r="S321" i="5"/>
  <c r="T241" i="5"/>
  <c r="U185" i="5"/>
  <c r="T468" i="5"/>
  <c r="S332" i="5"/>
  <c r="T415" i="5"/>
  <c r="T175" i="5"/>
  <c r="T594" i="5"/>
  <c r="T546" i="5"/>
  <c r="S426" i="5"/>
  <c r="U346" i="5"/>
  <c r="S428" i="5"/>
  <c r="U230" i="5"/>
  <c r="R371" i="5"/>
  <c r="R291" i="5"/>
  <c r="U219" i="5"/>
  <c r="U500" i="5"/>
  <c r="U228" i="5"/>
  <c r="U597" i="5"/>
  <c r="R454" i="5"/>
  <c r="U318" i="5"/>
  <c r="R463" i="5"/>
  <c r="U313" i="5"/>
  <c r="S460" i="5"/>
  <c r="U203" i="5"/>
  <c r="S412" i="5"/>
  <c r="T509" i="5"/>
  <c r="U369" i="5"/>
  <c r="S305" i="5"/>
  <c r="U225" i="5"/>
  <c r="S636" i="5"/>
  <c r="U460" i="5"/>
  <c r="R292" i="5"/>
  <c r="U634" i="5"/>
  <c r="R578" i="5"/>
  <c r="R530" i="5"/>
  <c r="T386" i="5"/>
  <c r="S564" i="5"/>
  <c r="U420" i="5"/>
  <c r="S174" i="5"/>
  <c r="S315" i="5"/>
  <c r="R267" i="5"/>
  <c r="S195" i="5"/>
  <c r="R556" i="5"/>
  <c r="R412" i="5"/>
  <c r="S196" i="5"/>
  <c r="T501" i="5"/>
  <c r="U430" i="5"/>
  <c r="T182" i="5"/>
  <c r="U578" i="5"/>
  <c r="T305" i="5"/>
  <c r="U292" i="5"/>
  <c r="U618" i="5"/>
  <c r="T570" i="5"/>
  <c r="S530" i="5"/>
  <c r="R386" i="5"/>
  <c r="R298" i="5"/>
  <c r="S266" i="5"/>
  <c r="S284" i="5"/>
  <c r="U503" i="5"/>
  <c r="T387" i="5"/>
  <c r="U243" i="5"/>
  <c r="T195" i="5"/>
  <c r="T556" i="5"/>
  <c r="T380" i="5"/>
  <c r="U180" i="5"/>
  <c r="R493" i="5"/>
  <c r="T430" i="5"/>
  <c r="S369" i="5"/>
  <c r="S225" i="5"/>
  <c r="R636" i="5"/>
  <c r="S292" i="5"/>
  <c r="S386" i="5"/>
  <c r="T420" i="5"/>
  <c r="S267" i="5"/>
  <c r="U556" i="5"/>
  <c r="T196" i="5"/>
  <c r="R238" i="5"/>
  <c r="R438" i="5"/>
  <c r="U337" i="5"/>
  <c r="S281" i="5"/>
  <c r="U193" i="5"/>
  <c r="S364" i="5"/>
  <c r="S276" i="5"/>
  <c r="U562" i="5"/>
  <c r="T298" i="5"/>
  <c r="S210" i="5"/>
  <c r="U484" i="5"/>
  <c r="U284" i="5"/>
  <c r="U387" i="5"/>
  <c r="S299" i="5"/>
  <c r="R243" i="5"/>
  <c r="U195" i="5"/>
  <c r="U548" i="5"/>
  <c r="U380" i="5"/>
  <c r="R180" i="5"/>
  <c r="T623" i="5"/>
  <c r="T445" i="5"/>
  <c r="R422" i="5"/>
  <c r="U559" i="5"/>
  <c r="U623" i="5"/>
  <c r="T431" i="5"/>
  <c r="S581" i="5"/>
  <c r="U509" i="5"/>
  <c r="R559" i="5"/>
  <c r="R479" i="5"/>
  <c r="T393" i="5"/>
  <c r="R305" i="5"/>
  <c r="T636" i="5"/>
  <c r="T540" i="5"/>
  <c r="R460" i="5"/>
  <c r="U340" i="5"/>
  <c r="U175" i="5"/>
  <c r="R464" i="5"/>
  <c r="T586" i="5"/>
  <c r="R474" i="5"/>
  <c r="S346" i="5"/>
  <c r="R612" i="5"/>
  <c r="R428" i="5"/>
  <c r="U268" i="5"/>
  <c r="T174" i="5"/>
  <c r="U475" i="5"/>
  <c r="U403" i="5"/>
  <c r="U315" i="5"/>
  <c r="T243" i="5"/>
  <c r="S219" i="5"/>
  <c r="S620" i="5"/>
  <c r="U196" i="5"/>
  <c r="S238" i="5"/>
  <c r="R623" i="5"/>
  <c r="U399" i="5"/>
  <c r="S344" i="5"/>
  <c r="T312" i="5"/>
  <c r="S430" i="5"/>
  <c r="R182" i="5"/>
  <c r="S543" i="5"/>
  <c r="U463" i="5"/>
  <c r="R392" i="5"/>
  <c r="R575" i="5"/>
  <c r="R599" i="5"/>
  <c r="U621" i="5"/>
  <c r="U573" i="5"/>
  <c r="U501" i="5"/>
  <c r="T615" i="5"/>
  <c r="S463" i="5"/>
  <c r="S385" i="5"/>
  <c r="R337" i="5"/>
  <c r="T321" i="5"/>
  <c r="S241" i="5"/>
  <c r="R209" i="5"/>
  <c r="R177" i="5"/>
  <c r="U572" i="5"/>
  <c r="S468" i="5"/>
  <c r="T364" i="5"/>
  <c r="R332" i="5"/>
  <c r="S294" i="5"/>
  <c r="R439" i="5"/>
  <c r="R634" i="5"/>
  <c r="U594" i="5"/>
  <c r="S578" i="5"/>
  <c r="T450" i="5"/>
  <c r="U426" i="5"/>
  <c r="R370" i="5"/>
  <c r="T210" i="5"/>
  <c r="T564" i="5"/>
  <c r="U436" i="5"/>
  <c r="S420" i="5"/>
  <c r="T230" i="5"/>
  <c r="S387" i="5"/>
  <c r="S331" i="5"/>
  <c r="R299" i="5"/>
  <c r="S187" i="5"/>
  <c r="R580" i="5"/>
  <c r="R548" i="5"/>
  <c r="S500" i="5"/>
  <c r="T212" i="5"/>
  <c r="S180" i="5"/>
  <c r="S501" i="5"/>
  <c r="R478" i="5"/>
  <c r="T385" i="5"/>
  <c r="S337" i="5"/>
  <c r="R313" i="5"/>
  <c r="R281" i="5"/>
  <c r="S209" i="5"/>
  <c r="R572" i="5"/>
  <c r="R220" i="5"/>
  <c r="U294" i="5"/>
  <c r="U415" i="5"/>
  <c r="U584" i="5"/>
  <c r="T472" i="5"/>
  <c r="T424" i="5"/>
  <c r="R264" i="5"/>
  <c r="S634" i="5"/>
  <c r="R594" i="5"/>
  <c r="U570" i="5"/>
  <c r="U538" i="5"/>
  <c r="R450" i="5"/>
  <c r="S370" i="5"/>
  <c r="U508" i="5"/>
  <c r="S436" i="5"/>
  <c r="R230" i="5"/>
  <c r="T503" i="5"/>
  <c r="T579" i="5"/>
  <c r="R331" i="5"/>
  <c r="T299" i="5"/>
  <c r="T267" i="5"/>
  <c r="U227" i="5"/>
  <c r="S203" i="5"/>
  <c r="T187" i="5"/>
  <c r="S580" i="5"/>
  <c r="S548" i="5"/>
  <c r="R212" i="5"/>
  <c r="U431" i="5"/>
  <c r="S352" i="5"/>
  <c r="T336" i="5"/>
  <c r="T605" i="5"/>
  <c r="U405" i="5"/>
  <c r="U438" i="5"/>
  <c r="U422" i="5"/>
  <c r="S559" i="5"/>
  <c r="S479" i="5"/>
  <c r="R455" i="5"/>
  <c r="U600" i="5"/>
  <c r="S416" i="5"/>
  <c r="U209" i="5"/>
  <c r="T508" i="5"/>
  <c r="R284" i="5"/>
  <c r="S503" i="5"/>
  <c r="T331" i="5"/>
  <c r="T203" i="5"/>
  <c r="U412" i="5"/>
  <c r="U520" i="5"/>
  <c r="U605" i="5"/>
  <c r="S422" i="5"/>
  <c r="U455" i="5"/>
  <c r="R495" i="5"/>
  <c r="U495" i="5"/>
  <c r="T495" i="5"/>
  <c r="S495" i="5"/>
  <c r="U411" i="5"/>
  <c r="S411" i="5"/>
  <c r="T411" i="5"/>
  <c r="T617" i="5"/>
  <c r="U617" i="5"/>
  <c r="R617" i="5"/>
  <c r="R257" i="5"/>
  <c r="R611" i="5"/>
  <c r="U611" i="5"/>
  <c r="T611" i="5"/>
  <c r="S547" i="5"/>
  <c r="U547" i="5"/>
  <c r="T547" i="5"/>
  <c r="R547" i="5"/>
  <c r="U425" i="5"/>
  <c r="R425" i="5"/>
  <c r="T425" i="5"/>
  <c r="S425" i="5"/>
  <c r="U576" i="5"/>
  <c r="T576" i="5"/>
  <c r="U248" i="5"/>
  <c r="R248" i="5"/>
  <c r="T248" i="5"/>
  <c r="U390" i="5"/>
  <c r="S390" i="5"/>
  <c r="U222" i="5"/>
  <c r="S222" i="5"/>
  <c r="T198" i="5"/>
  <c r="R198" i="5"/>
  <c r="U198" i="5"/>
  <c r="S256" i="5"/>
  <c r="T609" i="5"/>
  <c r="R609" i="5"/>
  <c r="T191" i="5"/>
  <c r="S191" i="5"/>
  <c r="R402" i="5"/>
  <c r="U402" i="5"/>
  <c r="R490" i="5"/>
  <c r="U490" i="5"/>
  <c r="U256" i="5"/>
  <c r="T490" i="5"/>
  <c r="T402" i="5"/>
  <c r="R411" i="5"/>
  <c r="R576" i="5"/>
  <c r="S608" i="5"/>
  <c r="T637" i="5"/>
  <c r="S637" i="5"/>
  <c r="R637" i="5"/>
  <c r="U637" i="5"/>
  <c r="U188" i="5"/>
  <c r="T188" i="5"/>
  <c r="R188" i="5"/>
  <c r="S188" i="5"/>
  <c r="U523" i="5"/>
  <c r="T523" i="5"/>
  <c r="S576" i="5"/>
  <c r="T519" i="5"/>
  <c r="R519" i="5"/>
  <c r="S377" i="5"/>
  <c r="R377" i="5"/>
  <c r="T377" i="5"/>
  <c r="U377" i="5"/>
  <c r="U519" i="5"/>
  <c r="T390" i="5"/>
  <c r="S492" i="5"/>
  <c r="R492" i="5"/>
  <c r="R288" i="5"/>
  <c r="U288" i="5"/>
  <c r="S288" i="5"/>
  <c r="S252" i="5"/>
  <c r="T252" i="5"/>
  <c r="R252" i="5"/>
  <c r="R244" i="5"/>
  <c r="U244" i="5"/>
  <c r="U527" i="5"/>
  <c r="S527" i="5"/>
  <c r="T516" i="5"/>
  <c r="U516" i="5"/>
  <c r="U257" i="5"/>
  <c r="S257" i="5"/>
  <c r="U539" i="5"/>
  <c r="S539" i="5"/>
  <c r="T539" i="5"/>
  <c r="S248" i="5"/>
  <c r="R523" i="5"/>
  <c r="R577" i="5"/>
  <c r="S577" i="5"/>
  <c r="U577" i="5"/>
  <c r="T577" i="5"/>
  <c r="U341" i="5"/>
  <c r="R341" i="5"/>
  <c r="T222" i="5"/>
  <c r="R516" i="5"/>
  <c r="S198" i="5"/>
  <c r="R533" i="5"/>
  <c r="S533" i="5"/>
  <c r="R408" i="5"/>
  <c r="S408" i="5"/>
  <c r="T408" i="5"/>
  <c r="U356" i="5"/>
  <c r="S356" i="5"/>
  <c r="U328" i="5"/>
  <c r="T328" i="5"/>
  <c r="U186" i="5"/>
  <c r="T186" i="5"/>
  <c r="R550" i="5"/>
  <c r="U550" i="5"/>
  <c r="S550" i="5"/>
  <c r="T534" i="5"/>
  <c r="S534" i="5"/>
  <c r="S214" i="5"/>
  <c r="T214" i="5"/>
  <c r="R186" i="5"/>
  <c r="R499" i="5"/>
  <c r="U499" i="5"/>
  <c r="S633" i="5"/>
  <c r="U633" i="5"/>
  <c r="R581" i="5"/>
  <c r="T581" i="5"/>
  <c r="T569" i="5"/>
  <c r="R569" i="5"/>
  <c r="T628" i="5"/>
  <c r="R628" i="5"/>
  <c r="R616" i="5"/>
  <c r="T616" i="5"/>
  <c r="U616" i="5"/>
  <c r="U329" i="5"/>
  <c r="T329" i="5"/>
  <c r="R545" i="5"/>
  <c r="U545" i="5"/>
  <c r="T493" i="5"/>
  <c r="S493" i="5"/>
  <c r="U441" i="5"/>
  <c r="T441" i="5"/>
  <c r="R458" i="5"/>
  <c r="T458" i="5"/>
  <c r="R214" i="5"/>
  <c r="R534" i="5"/>
  <c r="R445" i="5"/>
  <c r="U445" i="5"/>
  <c r="T592" i="5"/>
  <c r="S592" i="5"/>
  <c r="T245" i="5"/>
  <c r="U245" i="5"/>
  <c r="S245" i="5"/>
  <c r="R245" i="5"/>
  <c r="R517" i="5"/>
  <c r="U517" i="5"/>
  <c r="S517" i="5"/>
  <c r="T469" i="5"/>
  <c r="U469" i="5"/>
  <c r="R231" i="5"/>
  <c r="S231" i="5"/>
  <c r="S207" i="5"/>
  <c r="R207" i="5"/>
  <c r="R606" i="5"/>
  <c r="U606" i="5"/>
  <c r="U304" i="5"/>
  <c r="S304" i="5"/>
  <c r="R304" i="5"/>
  <c r="S205" i="5"/>
  <c r="T205" i="5"/>
  <c r="U205" i="5"/>
  <c r="U437" i="5"/>
  <c r="S437" i="5"/>
  <c r="T437" i="5"/>
  <c r="U532" i="5"/>
  <c r="S532" i="5"/>
  <c r="R532" i="5"/>
  <c r="T504" i="5"/>
  <c r="R504" i="5"/>
  <c r="U504" i="5"/>
  <c r="R265" i="5"/>
  <c r="T367" i="5"/>
  <c r="T286" i="5"/>
  <c r="U435" i="5"/>
  <c r="T435" i="5"/>
  <c r="U541" i="5"/>
  <c r="T541" i="5"/>
  <c r="S541" i="5"/>
  <c r="S604" i="5"/>
  <c r="U604" i="5"/>
  <c r="R452" i="5"/>
  <c r="S452" i="5"/>
  <c r="U452" i="5"/>
  <c r="S273" i="5"/>
  <c r="T273" i="5"/>
  <c r="R273" i="5"/>
  <c r="U351" i="5"/>
  <c r="S351" i="5"/>
  <c r="U270" i="5"/>
  <c r="T270" i="5"/>
  <c r="S270" i="5"/>
  <c r="U265" i="5"/>
  <c r="S306" i="5"/>
  <c r="R435" i="5"/>
  <c r="S347" i="5"/>
  <c r="T315" i="5"/>
  <c r="U565" i="5"/>
  <c r="T527" i="5"/>
  <c r="R383" i="5"/>
  <c r="S616" i="5"/>
  <c r="R591" i="5"/>
  <c r="S591" i="5"/>
  <c r="T266" i="5"/>
  <c r="R266" i="5"/>
  <c r="U409" i="5"/>
  <c r="S409" i="5"/>
  <c r="T202" i="5"/>
  <c r="S202" i="5"/>
  <c r="T314" i="5"/>
  <c r="U314" i="5"/>
  <c r="R314" i="5"/>
  <c r="U383" i="5"/>
  <c r="R607" i="5"/>
  <c r="U607" i="5"/>
  <c r="U443" i="5"/>
  <c r="S443" i="5"/>
  <c r="R476" i="5"/>
  <c r="U202" i="5"/>
  <c r="T587" i="5"/>
  <c r="U347" i="5"/>
  <c r="T383" i="5"/>
  <c r="S531" i="5"/>
  <c r="R531" i="5"/>
  <c r="T596" i="5"/>
  <c r="R596" i="5"/>
  <c r="U596" i="5"/>
  <c r="S221" i="5"/>
  <c r="U221" i="5"/>
  <c r="R221" i="5"/>
  <c r="T518" i="5"/>
  <c r="R518" i="5"/>
  <c r="U518" i="5"/>
  <c r="T407" i="5"/>
  <c r="U407" i="5"/>
  <c r="U308" i="5"/>
  <c r="T308" i="5"/>
  <c r="S308" i="5"/>
  <c r="R283" i="5"/>
  <c r="S283" i="5"/>
  <c r="T283" i="5"/>
  <c r="T542" i="5"/>
  <c r="U542" i="5"/>
  <c r="S286" i="5"/>
  <c r="R286" i="5"/>
  <c r="S447" i="5"/>
  <c r="T447" i="5"/>
  <c r="U447" i="5"/>
  <c r="S476" i="5"/>
  <c r="S263" i="5"/>
  <c r="U587" i="5"/>
  <c r="U620" i="5"/>
  <c r="S631" i="5"/>
  <c r="T631" i="5"/>
  <c r="S405" i="5"/>
  <c r="T405" i="5"/>
  <c r="U296" i="5"/>
  <c r="T296" i="5"/>
  <c r="T297" i="5"/>
  <c r="S297" i="5"/>
  <c r="R297" i="5"/>
  <c r="T275" i="5"/>
  <c r="R275" i="5"/>
  <c r="U367" i="5"/>
  <c r="R429" i="5"/>
  <c r="T429" i="5"/>
  <c r="S373" i="5"/>
  <c r="T265" i="5"/>
  <c r="S407" i="5"/>
  <c r="R202" i="5"/>
  <c r="S429" i="5"/>
  <c r="U569" i="5"/>
  <c r="R409" i="5"/>
  <c r="T452" i="5"/>
  <c r="R263" i="5"/>
  <c r="R620" i="5"/>
  <c r="S607" i="5"/>
  <c r="S229" i="5"/>
  <c r="U510" i="5"/>
  <c r="U635" i="5"/>
  <c r="T635" i="5"/>
  <c r="S635" i="5"/>
  <c r="R488" i="5"/>
  <c r="U488" i="5"/>
  <c r="U353" i="5"/>
  <c r="T353" i="5"/>
  <c r="S543" i="7"/>
  <c r="T543" i="7"/>
  <c r="R543" i="7"/>
  <c r="S448" i="7"/>
  <c r="U448" i="7"/>
  <c r="R448" i="7"/>
  <c r="S377" i="7"/>
  <c r="T377" i="7"/>
  <c r="U377" i="7"/>
  <c r="R377" i="7"/>
  <c r="U285" i="5"/>
  <c r="T285" i="5"/>
  <c r="U229" i="7"/>
  <c r="S229" i="7"/>
  <c r="T229" i="7"/>
  <c r="R229" i="7"/>
  <c r="T335" i="7"/>
  <c r="S335" i="7"/>
  <c r="R335" i="7"/>
  <c r="U335" i="7"/>
  <c r="S254" i="5"/>
  <c r="R254" i="5"/>
  <c r="U312" i="5"/>
  <c r="T316" i="5"/>
  <c r="S316" i="5"/>
  <c r="S236" i="7"/>
  <c r="T236" i="7"/>
  <c r="R236" i="7"/>
  <c r="U236" i="7"/>
  <c r="S220" i="7"/>
  <c r="T220" i="7"/>
  <c r="U220" i="7"/>
  <c r="R220" i="7"/>
  <c r="U204" i="5"/>
  <c r="S204" i="5"/>
  <c r="T393" i="7"/>
  <c r="R393" i="7"/>
  <c r="U393" i="7"/>
  <c r="T383" i="7"/>
  <c r="S383" i="7"/>
  <c r="U383" i="7"/>
  <c r="R383" i="7"/>
  <c r="S422" i="7"/>
  <c r="R422" i="7"/>
  <c r="T422" i="7"/>
  <c r="U422" i="7"/>
  <c r="S286" i="7"/>
  <c r="T286" i="7"/>
  <c r="U286" i="7"/>
  <c r="R286" i="7"/>
  <c r="S226" i="5"/>
  <c r="T226" i="5"/>
  <c r="R226" i="5"/>
  <c r="S623" i="7"/>
  <c r="T623" i="7"/>
  <c r="U623" i="7"/>
  <c r="R623" i="7"/>
  <c r="R567" i="5"/>
  <c r="U567" i="5"/>
  <c r="S567" i="5"/>
  <c r="R551" i="5"/>
  <c r="S551" i="5"/>
  <c r="S463" i="7"/>
  <c r="T463" i="7"/>
  <c r="U463" i="7"/>
  <c r="R463" i="7"/>
  <c r="R629" i="5"/>
  <c r="T629" i="5"/>
  <c r="T625" i="7"/>
  <c r="S625" i="7"/>
  <c r="R625" i="7"/>
  <c r="U625" i="7"/>
  <c r="T621" i="7"/>
  <c r="S621" i="7"/>
  <c r="R621" i="7"/>
  <c r="U621" i="7"/>
  <c r="T585" i="7"/>
  <c r="S585" i="7"/>
  <c r="U585" i="7"/>
  <c r="R585" i="7"/>
  <c r="S577" i="7"/>
  <c r="T577" i="7"/>
  <c r="R577" i="7"/>
  <c r="U577" i="7"/>
  <c r="U521" i="5"/>
  <c r="S521" i="5"/>
  <c r="S457" i="7"/>
  <c r="U457" i="7"/>
  <c r="R457" i="7"/>
  <c r="S564" i="7"/>
  <c r="T564" i="7"/>
  <c r="R564" i="7"/>
  <c r="S352" i="7"/>
  <c r="T352" i="7"/>
  <c r="U352" i="7"/>
  <c r="U324" i="5"/>
  <c r="S324" i="5"/>
  <c r="S320" i="7"/>
  <c r="T320" i="7"/>
  <c r="R320" i="7"/>
  <c r="U320" i="7"/>
  <c r="U236" i="5"/>
  <c r="S236" i="5"/>
  <c r="U345" i="5"/>
  <c r="T345" i="5"/>
  <c r="S345" i="5"/>
  <c r="S293" i="5"/>
  <c r="U293" i="5"/>
  <c r="R233" i="5"/>
  <c r="U233" i="5"/>
  <c r="S233" i="5"/>
  <c r="S209" i="7"/>
  <c r="T209" i="7"/>
  <c r="U209" i="7"/>
  <c r="R209" i="7"/>
  <c r="S387" i="7"/>
  <c r="T387" i="7"/>
  <c r="U387" i="7"/>
  <c r="R387" i="7"/>
  <c r="U379" i="5"/>
  <c r="R379" i="5"/>
  <c r="S351" i="7"/>
  <c r="T351" i="7"/>
  <c r="U351" i="7"/>
  <c r="T299" i="7"/>
  <c r="S299" i="7"/>
  <c r="R299" i="7"/>
  <c r="U299" i="7"/>
  <c r="T522" i="5"/>
  <c r="S522" i="5"/>
  <c r="R522" i="5"/>
  <c r="U362" i="5"/>
  <c r="S362" i="5"/>
  <c r="S334" i="7"/>
  <c r="T334" i="7"/>
  <c r="R334" i="7"/>
  <c r="U334" i="7"/>
  <c r="U194" i="5"/>
  <c r="T194" i="5"/>
  <c r="S194" i="5"/>
  <c r="T354" i="5"/>
  <c r="S354" i="5"/>
  <c r="T322" i="5"/>
  <c r="S322" i="5"/>
  <c r="R322" i="5"/>
  <c r="S186" i="7"/>
  <c r="T186" i="7"/>
  <c r="R186" i="7"/>
  <c r="U186" i="7"/>
  <c r="T526" i="5"/>
  <c r="U526" i="5"/>
  <c r="S470" i="5"/>
  <c r="T470" i="5"/>
  <c r="S302" i="7"/>
  <c r="T302" i="7"/>
  <c r="R302" i="7"/>
  <c r="U302" i="7"/>
  <c r="S246" i="5"/>
  <c r="T246" i="5"/>
  <c r="R246" i="5"/>
  <c r="S190" i="7"/>
  <c r="T190" i="7"/>
  <c r="U190" i="7"/>
  <c r="R190" i="7"/>
  <c r="U178" i="5"/>
  <c r="T178" i="5"/>
  <c r="S178" i="5"/>
  <c r="T602" i="7"/>
  <c r="U602" i="7"/>
  <c r="S602" i="7"/>
  <c r="R398" i="5"/>
  <c r="U398" i="5"/>
  <c r="T222" i="7"/>
  <c r="S222" i="7"/>
  <c r="R222" i="7"/>
  <c r="U222" i="7"/>
  <c r="R289" i="5"/>
  <c r="T193" i="5"/>
  <c r="T204" i="5"/>
  <c r="U439" i="5"/>
  <c r="U603" i="5"/>
  <c r="U451" i="5"/>
  <c r="S379" i="5"/>
  <c r="U283" i="5"/>
  <c r="U613" i="5"/>
  <c r="R453" i="5"/>
  <c r="T421" i="5"/>
  <c r="T389" i="5"/>
  <c r="R365" i="5"/>
  <c r="R285" i="5"/>
  <c r="S197" i="5"/>
  <c r="S406" i="5"/>
  <c r="U382" i="5"/>
  <c r="U627" i="7"/>
  <c r="S627" i="7"/>
  <c r="T627" i="7"/>
  <c r="R627" i="7"/>
  <c r="S619" i="7"/>
  <c r="T619" i="7"/>
  <c r="U619" i="7"/>
  <c r="R619" i="7"/>
  <c r="T575" i="7"/>
  <c r="S575" i="7"/>
  <c r="U575" i="7"/>
  <c r="R575" i="7"/>
  <c r="R571" i="5"/>
  <c r="U571" i="5"/>
  <c r="S571" i="5"/>
  <c r="S555" i="7"/>
  <c r="T555" i="7"/>
  <c r="U555" i="7"/>
  <c r="R555" i="7"/>
  <c r="S511" i="7"/>
  <c r="R511" i="7"/>
  <c r="U511" i="7"/>
  <c r="S507" i="7"/>
  <c r="T507" i="7"/>
  <c r="U507" i="7"/>
  <c r="S491" i="7"/>
  <c r="U491" i="7"/>
  <c r="R491" i="7"/>
  <c r="S467" i="7"/>
  <c r="T467" i="7"/>
  <c r="R467" i="7"/>
  <c r="U467" i="7"/>
  <c r="S459" i="7"/>
  <c r="T459" i="7"/>
  <c r="U459" i="7"/>
  <c r="R459" i="7"/>
  <c r="T625" i="5"/>
  <c r="S625" i="5"/>
  <c r="T621" i="5"/>
  <c r="S621" i="5"/>
  <c r="T589" i="7"/>
  <c r="U589" i="7"/>
  <c r="R589" i="7"/>
  <c r="R529" i="5"/>
  <c r="S529" i="5"/>
  <c r="T525" i="7"/>
  <c r="S525" i="7"/>
  <c r="U525" i="7"/>
  <c r="S636" i="7"/>
  <c r="U636" i="7"/>
  <c r="T636" i="7"/>
  <c r="R636" i="7"/>
  <c r="U628" i="7"/>
  <c r="T628" i="7"/>
  <c r="R628" i="7"/>
  <c r="S596" i="7"/>
  <c r="T596" i="7"/>
  <c r="U596" i="7"/>
  <c r="R596" i="7"/>
  <c r="T588" i="5"/>
  <c r="R588" i="5"/>
  <c r="S560" i="7"/>
  <c r="T560" i="7"/>
  <c r="U560" i="7"/>
  <c r="S556" i="7"/>
  <c r="T556" i="7"/>
  <c r="R556" i="7"/>
  <c r="U556" i="7"/>
  <c r="T548" i="7"/>
  <c r="S548" i="7"/>
  <c r="R548" i="7"/>
  <c r="U548" i="7"/>
  <c r="S504" i="7"/>
  <c r="T504" i="7"/>
  <c r="R504" i="7"/>
  <c r="U504" i="7"/>
  <c r="S344" i="7"/>
  <c r="T344" i="7"/>
  <c r="R344" i="7"/>
  <c r="U344" i="7"/>
  <c r="U320" i="5"/>
  <c r="T320" i="5"/>
  <c r="R320" i="5"/>
  <c r="T268" i="7"/>
  <c r="S268" i="7"/>
  <c r="R268" i="7"/>
  <c r="U268" i="7"/>
  <c r="T264" i="7"/>
  <c r="S264" i="7"/>
  <c r="R264" i="7"/>
  <c r="U264" i="7"/>
  <c r="S240" i="7"/>
  <c r="T240" i="7"/>
  <c r="R240" i="7"/>
  <c r="U240" i="7"/>
  <c r="S397" i="7"/>
  <c r="U397" i="7"/>
  <c r="R397" i="7"/>
  <c r="T357" i="7"/>
  <c r="S357" i="7"/>
  <c r="U357" i="7"/>
  <c r="T305" i="7"/>
  <c r="S305" i="7"/>
  <c r="U305" i="7"/>
  <c r="R305" i="7"/>
  <c r="T249" i="7"/>
  <c r="S249" i="7"/>
  <c r="U249" i="7"/>
  <c r="R249" i="7"/>
  <c r="U237" i="5"/>
  <c r="T237" i="5"/>
  <c r="R237" i="5"/>
  <c r="R213" i="7"/>
  <c r="T213" i="7"/>
  <c r="S213" i="7"/>
  <c r="U213" i="7"/>
  <c r="T205" i="7"/>
  <c r="S205" i="7"/>
  <c r="U205" i="7"/>
  <c r="T189" i="7"/>
  <c r="S189" i="7"/>
  <c r="U189" i="7"/>
  <c r="R189" i="7"/>
  <c r="S177" i="5"/>
  <c r="T177" i="5"/>
  <c r="T391" i="7"/>
  <c r="U391" i="7"/>
  <c r="S391" i="7"/>
  <c r="S303" i="7"/>
  <c r="T303" i="7"/>
  <c r="U303" i="7"/>
  <c r="R303" i="7"/>
  <c r="T295" i="5"/>
  <c r="S295" i="5"/>
  <c r="R295" i="5"/>
  <c r="S247" i="7"/>
  <c r="T247" i="7"/>
  <c r="R247" i="7"/>
  <c r="U247" i="7"/>
  <c r="T207" i="7"/>
  <c r="S207" i="7"/>
  <c r="R207" i="7"/>
  <c r="U207" i="7"/>
  <c r="T478" i="7"/>
  <c r="R478" i="7"/>
  <c r="S478" i="7"/>
  <c r="T179" i="7"/>
  <c r="S179" i="7"/>
  <c r="U179" i="7"/>
  <c r="R179" i="7"/>
  <c r="U442" i="5"/>
  <c r="T442" i="5"/>
  <c r="S442" i="5"/>
  <c r="S366" i="7"/>
  <c r="R366" i="7"/>
  <c r="T366" i="7"/>
  <c r="U366" i="7"/>
  <c r="S502" i="7"/>
  <c r="T502" i="7"/>
  <c r="U502" i="7"/>
  <c r="R502" i="7"/>
  <c r="S302" i="5"/>
  <c r="R302" i="5"/>
  <c r="T302" i="5"/>
  <c r="S190" i="5"/>
  <c r="T190" i="5"/>
  <c r="R190" i="5"/>
  <c r="S586" i="7"/>
  <c r="R586" i="7"/>
  <c r="T586" i="7"/>
  <c r="S562" i="7"/>
  <c r="U562" i="7"/>
  <c r="T562" i="7"/>
  <c r="T542" i="7"/>
  <c r="S542" i="7"/>
  <c r="U542" i="7"/>
  <c r="T202" i="7"/>
  <c r="S202" i="7"/>
  <c r="U202" i="7"/>
  <c r="R202" i="7"/>
  <c r="S603" i="7"/>
  <c r="U603" i="7"/>
  <c r="T603" i="7"/>
  <c r="S427" i="7"/>
  <c r="U427" i="7"/>
  <c r="T427" i="7"/>
  <c r="R427" i="7"/>
  <c r="S417" i="7"/>
  <c r="T417" i="7"/>
  <c r="R417" i="7"/>
  <c r="S232" i="7"/>
  <c r="R232" i="7"/>
  <c r="T232" i="7"/>
  <c r="U232" i="7"/>
  <c r="S204" i="7"/>
  <c r="T204" i="7"/>
  <c r="R204" i="7"/>
  <c r="U204" i="7"/>
  <c r="T389" i="7"/>
  <c r="S389" i="7"/>
  <c r="U389" i="7"/>
  <c r="R389" i="7"/>
  <c r="S341" i="7"/>
  <c r="T341" i="7"/>
  <c r="R341" i="7"/>
  <c r="U341" i="7"/>
  <c r="T235" i="7"/>
  <c r="S235" i="7"/>
  <c r="R235" i="7"/>
  <c r="U235" i="7"/>
  <c r="U187" i="7"/>
  <c r="T187" i="7"/>
  <c r="S187" i="7"/>
  <c r="R187" i="7"/>
  <c r="U342" i="5"/>
  <c r="T342" i="5"/>
  <c r="S210" i="7"/>
  <c r="T210" i="7"/>
  <c r="U210" i="7"/>
  <c r="R210" i="7"/>
  <c r="T551" i="7"/>
  <c r="S551" i="7"/>
  <c r="R551" i="7"/>
  <c r="U551" i="7"/>
  <c r="S413" i="5"/>
  <c r="R413" i="5"/>
  <c r="U413" i="5"/>
  <c r="T584" i="7"/>
  <c r="S584" i="7"/>
  <c r="U584" i="7"/>
  <c r="R584" i="7"/>
  <c r="S232" i="5"/>
  <c r="R232" i="5"/>
  <c r="S241" i="7"/>
  <c r="T241" i="7"/>
  <c r="U241" i="7"/>
  <c r="R241" i="7"/>
  <c r="U335" i="5"/>
  <c r="R335" i="5"/>
  <c r="S335" i="5"/>
  <c r="U306" i="7"/>
  <c r="S306" i="7"/>
  <c r="T306" i="7"/>
  <c r="R306" i="7"/>
  <c r="T354" i="7"/>
  <c r="S354" i="7"/>
  <c r="U354" i="7"/>
  <c r="T270" i="7"/>
  <c r="S270" i="7"/>
  <c r="U270" i="7"/>
  <c r="R270" i="7"/>
  <c r="T246" i="7"/>
  <c r="S246" i="7"/>
  <c r="U246" i="7"/>
  <c r="R246" i="7"/>
  <c r="T234" i="7"/>
  <c r="S234" i="7"/>
  <c r="R234" i="7"/>
  <c r="U234" i="7"/>
  <c r="S178" i="7"/>
  <c r="T178" i="7"/>
  <c r="R178" i="7"/>
  <c r="U178" i="7"/>
  <c r="S298" i="7"/>
  <c r="R298" i="7"/>
  <c r="T298" i="7"/>
  <c r="U298" i="7"/>
  <c r="S289" i="5"/>
  <c r="S451" i="5"/>
  <c r="R382" i="5"/>
  <c r="T453" i="5"/>
  <c r="S365" i="5"/>
  <c r="R615" i="5"/>
  <c r="S615" i="5"/>
  <c r="U487" i="7"/>
  <c r="T487" i="7"/>
  <c r="R487" i="7"/>
  <c r="U467" i="5"/>
  <c r="R467" i="5"/>
  <c r="T600" i="7"/>
  <c r="S600" i="7"/>
  <c r="U600" i="7"/>
  <c r="R600" i="7"/>
  <c r="S560" i="5"/>
  <c r="U560" i="5"/>
  <c r="S516" i="7"/>
  <c r="T516" i="7"/>
  <c r="R516" i="7"/>
  <c r="U516" i="7"/>
  <c r="T348" i="5"/>
  <c r="S348" i="5"/>
  <c r="R268" i="5"/>
  <c r="S268" i="5"/>
  <c r="T256" i="7"/>
  <c r="S256" i="7"/>
  <c r="R256" i="7"/>
  <c r="U256" i="7"/>
  <c r="U253" i="5"/>
  <c r="T253" i="5"/>
  <c r="R253" i="5"/>
  <c r="T201" i="5"/>
  <c r="S201" i="5"/>
  <c r="U201" i="5"/>
  <c r="T359" i="7"/>
  <c r="R359" i="7"/>
  <c r="U359" i="7"/>
  <c r="U179" i="5"/>
  <c r="T179" i="5"/>
  <c r="S179" i="5"/>
  <c r="T521" i="5"/>
  <c r="R236" i="5"/>
  <c r="S215" i="5"/>
  <c r="U432" i="5"/>
  <c r="T562" i="5"/>
  <c r="R362" i="5"/>
  <c r="R234" i="5"/>
  <c r="R348" i="5"/>
  <c r="R342" i="5"/>
  <c r="T254" i="5"/>
  <c r="R240" i="5"/>
  <c r="S491" i="5"/>
  <c r="T467" i="5"/>
  <c r="S419" i="5"/>
  <c r="T251" i="5"/>
  <c r="S235" i="5"/>
  <c r="U511" i="5"/>
  <c r="U549" i="5"/>
  <c r="S525" i="5"/>
  <c r="S453" i="5"/>
  <c r="T413" i="5"/>
  <c r="S389" i="5"/>
  <c r="T213" i="5"/>
  <c r="S478" i="5"/>
  <c r="U406" i="5"/>
  <c r="T366" i="5"/>
  <c r="S535" i="5"/>
  <c r="R239" i="5"/>
  <c r="U199" i="5"/>
  <c r="S579" i="7"/>
  <c r="T579" i="7"/>
  <c r="R579" i="7"/>
  <c r="U579" i="7"/>
  <c r="R487" i="5"/>
  <c r="U487" i="5"/>
  <c r="T479" i="7"/>
  <c r="S479" i="7"/>
  <c r="U479" i="7"/>
  <c r="R479" i="7"/>
  <c r="U471" i="5"/>
  <c r="T471" i="5"/>
  <c r="S471" i="5"/>
  <c r="T593" i="7"/>
  <c r="S593" i="7"/>
  <c r="R593" i="7"/>
  <c r="U593" i="7"/>
  <c r="T481" i="7"/>
  <c r="S481" i="7"/>
  <c r="U481" i="7"/>
  <c r="R481" i="7"/>
  <c r="U473" i="7"/>
  <c r="T473" i="7"/>
  <c r="R473" i="7"/>
  <c r="R632" i="5"/>
  <c r="U632" i="5"/>
  <c r="S604" i="7"/>
  <c r="T604" i="7"/>
  <c r="U604" i="7"/>
  <c r="T600" i="5"/>
  <c r="R600" i="5"/>
  <c r="S552" i="5"/>
  <c r="R552" i="5"/>
  <c r="U552" i="5"/>
  <c r="U528" i="7"/>
  <c r="T528" i="7"/>
  <c r="R528" i="7"/>
  <c r="T520" i="7"/>
  <c r="U520" i="7"/>
  <c r="S520" i="7"/>
  <c r="R520" i="7"/>
  <c r="T492" i="7"/>
  <c r="S492" i="7"/>
  <c r="R492" i="7"/>
  <c r="T424" i="7"/>
  <c r="S424" i="7"/>
  <c r="R424" i="7"/>
  <c r="U424" i="7"/>
  <c r="T392" i="7"/>
  <c r="U392" i="7"/>
  <c r="R392" i="7"/>
  <c r="T360" i="7"/>
  <c r="U360" i="7"/>
  <c r="R360" i="7"/>
  <c r="U276" i="5"/>
  <c r="T276" i="5"/>
  <c r="S272" i="7"/>
  <c r="T272" i="7"/>
  <c r="R272" i="7"/>
  <c r="U272" i="7"/>
  <c r="U260" i="5"/>
  <c r="R260" i="5"/>
  <c r="T260" i="5"/>
  <c r="S196" i="7"/>
  <c r="T196" i="7"/>
  <c r="R196" i="7"/>
  <c r="U196" i="7"/>
  <c r="T188" i="7"/>
  <c r="S188" i="7"/>
  <c r="U188" i="7"/>
  <c r="R188" i="7"/>
  <c r="T361" i="7"/>
  <c r="R361" i="7"/>
  <c r="U361" i="7"/>
  <c r="T317" i="7"/>
  <c r="S317" i="7"/>
  <c r="R317" i="7"/>
  <c r="U317" i="7"/>
  <c r="S309" i="5"/>
  <c r="U309" i="5"/>
  <c r="S281" i="7"/>
  <c r="T281" i="7"/>
  <c r="U281" i="7"/>
  <c r="R281" i="7"/>
  <c r="U269" i="7"/>
  <c r="S269" i="7"/>
  <c r="T269" i="7"/>
  <c r="R269" i="7"/>
  <c r="T395" i="7"/>
  <c r="U395" i="7"/>
  <c r="R395" i="7"/>
  <c r="T359" i="5"/>
  <c r="U359" i="5"/>
  <c r="T315" i="7"/>
  <c r="S315" i="7"/>
  <c r="R315" i="7"/>
  <c r="U315" i="7"/>
  <c r="T223" i="7"/>
  <c r="S223" i="7"/>
  <c r="U223" i="7"/>
  <c r="R223" i="7"/>
  <c r="U211" i="5"/>
  <c r="T211" i="5"/>
  <c r="S211" i="5"/>
  <c r="U494" i="7"/>
  <c r="T494" i="7"/>
  <c r="S494" i="7"/>
  <c r="R494" i="7"/>
  <c r="T438" i="7"/>
  <c r="S438" i="7"/>
  <c r="U438" i="7"/>
  <c r="R438" i="7"/>
  <c r="S430" i="7"/>
  <c r="T430" i="7"/>
  <c r="R430" i="7"/>
  <c r="U430" i="7"/>
  <c r="S374" i="7"/>
  <c r="T374" i="7"/>
  <c r="R374" i="7"/>
  <c r="U374" i="7"/>
  <c r="T394" i="7"/>
  <c r="U394" i="7"/>
  <c r="R394" i="7"/>
  <c r="U378" i="5"/>
  <c r="T378" i="5"/>
  <c r="R378" i="5"/>
  <c r="T242" i="5"/>
  <c r="R242" i="5"/>
  <c r="S242" i="5"/>
  <c r="S182" i="7"/>
  <c r="T182" i="7"/>
  <c r="U182" i="7"/>
  <c r="R182" i="7"/>
  <c r="T174" i="7"/>
  <c r="R174" i="7"/>
  <c r="S174" i="7"/>
  <c r="U174" i="7"/>
  <c r="T614" i="7"/>
  <c r="S614" i="7"/>
  <c r="U614" i="7"/>
  <c r="S530" i="7"/>
  <c r="R530" i="7"/>
  <c r="U530" i="7"/>
  <c r="T414" i="5"/>
  <c r="U414" i="5"/>
  <c r="S414" i="5"/>
  <c r="T390" i="7"/>
  <c r="S390" i="7"/>
  <c r="U390" i="7"/>
  <c r="R198" i="7"/>
  <c r="S198" i="7"/>
  <c r="T198" i="7"/>
  <c r="U198" i="7"/>
  <c r="S523" i="7"/>
  <c r="T523" i="7"/>
  <c r="U523" i="7"/>
  <c r="R523" i="7"/>
  <c r="T609" i="7"/>
  <c r="R609" i="7"/>
  <c r="U609" i="7"/>
  <c r="S561" i="7"/>
  <c r="T561" i="7"/>
  <c r="U561" i="7"/>
  <c r="S444" i="5"/>
  <c r="T444" i="5"/>
  <c r="R400" i="5"/>
  <c r="U400" i="5"/>
  <c r="S400" i="5"/>
  <c r="U368" i="5"/>
  <c r="S368" i="5"/>
  <c r="S316" i="7"/>
  <c r="T316" i="7"/>
  <c r="U316" i="7"/>
  <c r="R316" i="7"/>
  <c r="T296" i="7"/>
  <c r="S296" i="7"/>
  <c r="U296" i="7"/>
  <c r="R296" i="7"/>
  <c r="U208" i="5"/>
  <c r="R208" i="5"/>
  <c r="T349" i="7"/>
  <c r="S349" i="7"/>
  <c r="U349" i="7"/>
  <c r="S375" i="7"/>
  <c r="T375" i="7"/>
  <c r="R375" i="7"/>
  <c r="U375" i="7"/>
  <c r="T386" i="7"/>
  <c r="R386" i="7"/>
  <c r="S386" i="7"/>
  <c r="U386" i="7"/>
  <c r="S406" i="7"/>
  <c r="T406" i="7"/>
  <c r="U406" i="7"/>
  <c r="R406" i="7"/>
  <c r="S582" i="7"/>
  <c r="T582" i="7"/>
  <c r="R582" i="7"/>
  <c r="U582" i="7"/>
  <c r="T558" i="7"/>
  <c r="S558" i="7"/>
  <c r="U558" i="7"/>
  <c r="R558" i="7"/>
  <c r="S404" i="5"/>
  <c r="R597" i="5"/>
  <c r="S208" i="5"/>
  <c r="S427" i="5"/>
  <c r="U427" i="5"/>
  <c r="T427" i="5"/>
  <c r="R557" i="5"/>
  <c r="U557" i="5"/>
  <c r="S557" i="5"/>
  <c r="S521" i="7"/>
  <c r="T521" i="7"/>
  <c r="R521" i="7"/>
  <c r="U521" i="7"/>
  <c r="U372" i="5"/>
  <c r="R372" i="5"/>
  <c r="U224" i="5"/>
  <c r="T224" i="5"/>
  <c r="S224" i="5"/>
  <c r="U381" i="5"/>
  <c r="R381" i="5"/>
  <c r="S353" i="7"/>
  <c r="T353" i="7"/>
  <c r="U353" i="7"/>
  <c r="R339" i="5"/>
  <c r="U339" i="5"/>
  <c r="T339" i="5"/>
  <c r="S522" i="7"/>
  <c r="T522" i="7"/>
  <c r="U522" i="7"/>
  <c r="R522" i="7"/>
  <c r="T258" i="5"/>
  <c r="S258" i="5"/>
  <c r="R258" i="5"/>
  <c r="T582" i="5"/>
  <c r="R582" i="5"/>
  <c r="S558" i="5"/>
  <c r="R558" i="5"/>
  <c r="U558" i="5"/>
  <c r="T486" i="5"/>
  <c r="R486" i="5"/>
  <c r="U486" i="5"/>
  <c r="R404" i="5"/>
  <c r="T603" i="5"/>
  <c r="T400" i="5"/>
  <c r="R565" i="5"/>
  <c r="R204" i="5"/>
  <c r="T432" i="5"/>
  <c r="T372" i="5"/>
  <c r="T406" i="5"/>
  <c r="R627" i="5"/>
  <c r="U627" i="5"/>
  <c r="T627" i="5"/>
  <c r="R555" i="5"/>
  <c r="U555" i="5"/>
  <c r="S555" i="5"/>
  <c r="U249" i="5"/>
  <c r="T249" i="5"/>
  <c r="R249" i="5"/>
  <c r="R307" i="5"/>
  <c r="S307" i="5"/>
  <c r="U307" i="5"/>
  <c r="U211" i="7"/>
  <c r="S211" i="7"/>
  <c r="T211" i="7"/>
  <c r="R211" i="7"/>
  <c r="S502" i="5"/>
  <c r="R502" i="5"/>
  <c r="U502" i="5"/>
  <c r="S378" i="7"/>
  <c r="T378" i="7"/>
  <c r="R378" i="7"/>
  <c r="U378" i="7"/>
  <c r="R626" i="5"/>
  <c r="U626" i="5"/>
  <c r="S606" i="7"/>
  <c r="T606" i="7"/>
  <c r="U606" i="7"/>
  <c r="R606" i="7"/>
  <c r="R521" i="5"/>
  <c r="T236" i="5"/>
  <c r="R310" i="5"/>
  <c r="S575" i="5"/>
  <c r="U215" i="5"/>
  <c r="R432" i="5"/>
  <c r="S626" i="5"/>
  <c r="U354" i="5"/>
  <c r="U234" i="5"/>
  <c r="U348" i="5"/>
  <c r="S342" i="5"/>
  <c r="U254" i="5"/>
  <c r="T583" i="5"/>
  <c r="S240" i="5"/>
  <c r="U491" i="5"/>
  <c r="R419" i="5"/>
  <c r="U251" i="5"/>
  <c r="T235" i="5"/>
  <c r="R444" i="5"/>
  <c r="S599" i="5"/>
  <c r="R511" i="5"/>
  <c r="R549" i="5"/>
  <c r="T525" i="5"/>
  <c r="S381" i="5"/>
  <c r="U213" i="5"/>
  <c r="U622" i="5"/>
  <c r="U582" i="5"/>
  <c r="T558" i="5"/>
  <c r="S398" i="5"/>
  <c r="R366" i="5"/>
  <c r="R535" i="5"/>
  <c r="U239" i="5"/>
  <c r="T199" i="5"/>
  <c r="T368" i="5"/>
  <c r="S591" i="7"/>
  <c r="T591" i="7"/>
  <c r="R591" i="7"/>
  <c r="T515" i="5"/>
  <c r="S515" i="5"/>
  <c r="R483" i="5"/>
  <c r="U483" i="5"/>
  <c r="S483" i="5"/>
  <c r="T447" i="7"/>
  <c r="S447" i="7"/>
  <c r="U447" i="7"/>
  <c r="R423" i="7"/>
  <c r="T423" i="7"/>
  <c r="S423" i="7"/>
  <c r="U423" i="7"/>
  <c r="U593" i="5"/>
  <c r="T593" i="5"/>
  <c r="S593" i="5"/>
  <c r="S545" i="7"/>
  <c r="T545" i="7"/>
  <c r="U545" i="7"/>
  <c r="R545" i="7"/>
  <c r="S505" i="7"/>
  <c r="T505" i="7"/>
  <c r="U505" i="7"/>
  <c r="T489" i="7"/>
  <c r="U489" i="7"/>
  <c r="R489" i="7"/>
  <c r="T485" i="7"/>
  <c r="S485" i="7"/>
  <c r="U485" i="7"/>
  <c r="T477" i="5"/>
  <c r="S477" i="5"/>
  <c r="S445" i="7"/>
  <c r="T445" i="7"/>
  <c r="U445" i="7"/>
  <c r="R445" i="7"/>
  <c r="S437" i="7"/>
  <c r="T437" i="7"/>
  <c r="U437" i="7"/>
  <c r="R437" i="7"/>
  <c r="S405" i="7"/>
  <c r="T405" i="7"/>
  <c r="R405" i="7"/>
  <c r="U405" i="7"/>
  <c r="S608" i="7"/>
  <c r="T608" i="7"/>
  <c r="U608" i="7"/>
  <c r="R608" i="7"/>
  <c r="T528" i="5"/>
  <c r="R528" i="5"/>
  <c r="U528" i="5"/>
  <c r="S524" i="7"/>
  <c r="T524" i="7"/>
  <c r="U524" i="7"/>
  <c r="R524" i="7"/>
  <c r="S512" i="5"/>
  <c r="U512" i="5"/>
  <c r="T364" i="7"/>
  <c r="S364" i="7"/>
  <c r="R364" i="7"/>
  <c r="U360" i="5"/>
  <c r="R360" i="5"/>
  <c r="S280" i="5"/>
  <c r="R280" i="5"/>
  <c r="U272" i="5"/>
  <c r="R272" i="5"/>
  <c r="S272" i="5"/>
  <c r="T200" i="7"/>
  <c r="S200" i="7"/>
  <c r="R200" i="7"/>
  <c r="U200" i="7"/>
  <c r="U192" i="5"/>
  <c r="S192" i="5"/>
  <c r="U176" i="5"/>
  <c r="S176" i="5"/>
  <c r="R176" i="5"/>
  <c r="T361" i="5"/>
  <c r="R361" i="5"/>
  <c r="S321" i="7"/>
  <c r="T321" i="7"/>
  <c r="R321" i="7"/>
  <c r="U321" i="7"/>
  <c r="T317" i="5"/>
  <c r="R317" i="5"/>
  <c r="S217" i="5"/>
  <c r="R217" i="5"/>
  <c r="T217" i="5"/>
  <c r="R395" i="5"/>
  <c r="T395" i="5"/>
  <c r="S331" i="7"/>
  <c r="T331" i="7"/>
  <c r="U331" i="7"/>
  <c r="R331" i="7"/>
  <c r="T327" i="7"/>
  <c r="S327" i="7"/>
  <c r="U327" i="7"/>
  <c r="R327" i="7"/>
  <c r="R275" i="7"/>
  <c r="S275" i="7"/>
  <c r="T275" i="7"/>
  <c r="U275" i="7"/>
  <c r="S259" i="7"/>
  <c r="T259" i="7"/>
  <c r="U259" i="7"/>
  <c r="R259" i="7"/>
  <c r="U231" i="7"/>
  <c r="S231" i="7"/>
  <c r="T231" i="7"/>
  <c r="R231" i="7"/>
  <c r="T227" i="7"/>
  <c r="S227" i="7"/>
  <c r="R227" i="7"/>
  <c r="U227" i="7"/>
  <c r="S466" i="7"/>
  <c r="T466" i="7"/>
  <c r="R466" i="7"/>
  <c r="S374" i="5"/>
  <c r="T374" i="5"/>
  <c r="R374" i="5"/>
  <c r="T326" i="7"/>
  <c r="U326" i="7"/>
  <c r="S326" i="7"/>
  <c r="R326" i="7"/>
  <c r="S274" i="7"/>
  <c r="R274" i="7"/>
  <c r="T274" i="7"/>
  <c r="U274" i="7"/>
  <c r="T474" i="7"/>
  <c r="R474" i="7"/>
  <c r="U474" i="7"/>
  <c r="R394" i="5"/>
  <c r="U394" i="5"/>
  <c r="T630" i="5"/>
  <c r="S630" i="5"/>
  <c r="R630" i="5"/>
  <c r="R610" i="5"/>
  <c r="U610" i="5"/>
  <c r="T554" i="7"/>
  <c r="U554" i="7"/>
  <c r="S554" i="7"/>
  <c r="R554" i="7"/>
  <c r="T514" i="7"/>
  <c r="S514" i="7"/>
  <c r="R514" i="7"/>
  <c r="T214" i="7"/>
  <c r="S214" i="7"/>
  <c r="R214" i="7"/>
  <c r="U214" i="7"/>
  <c r="R595" i="5"/>
  <c r="T595" i="5"/>
  <c r="S617" i="7"/>
  <c r="T617" i="7"/>
  <c r="U617" i="7"/>
  <c r="R617" i="7"/>
  <c r="T557" i="7"/>
  <c r="S557" i="7"/>
  <c r="R557" i="7"/>
  <c r="U557" i="7"/>
  <c r="S453" i="7"/>
  <c r="T453" i="7"/>
  <c r="R453" i="7"/>
  <c r="U453" i="7"/>
  <c r="T413" i="7"/>
  <c r="S413" i="7"/>
  <c r="R413" i="7"/>
  <c r="U413" i="7"/>
  <c r="R440" i="5"/>
  <c r="U440" i="5"/>
  <c r="S440" i="5"/>
  <c r="T396" i="5"/>
  <c r="U396" i="5"/>
  <c r="U300" i="5"/>
  <c r="T300" i="5"/>
  <c r="U279" i="5"/>
  <c r="T279" i="5"/>
  <c r="S279" i="5"/>
  <c r="T618" i="5"/>
  <c r="R618" i="5"/>
  <c r="T486" i="7"/>
  <c r="R486" i="7"/>
  <c r="U486" i="7"/>
  <c r="T226" i="7"/>
  <c r="S226" i="7"/>
  <c r="U226" i="7"/>
  <c r="R226" i="7"/>
  <c r="S363" i="5"/>
  <c r="S565" i="5"/>
  <c r="R613" i="5"/>
  <c r="S613" i="5"/>
  <c r="U561" i="5"/>
  <c r="T561" i="5"/>
  <c r="T417" i="5"/>
  <c r="S417" i="5"/>
  <c r="T500" i="7"/>
  <c r="S500" i="7"/>
  <c r="U500" i="7"/>
  <c r="R500" i="7"/>
  <c r="T245" i="7"/>
  <c r="S245" i="7"/>
  <c r="U245" i="7"/>
  <c r="R245" i="7"/>
  <c r="T622" i="7"/>
  <c r="S622" i="7"/>
  <c r="U622" i="7"/>
  <c r="R622" i="7"/>
  <c r="S350" i="5"/>
  <c r="T350" i="5"/>
  <c r="U316" i="5"/>
  <c r="S439" i="5"/>
  <c r="T335" i="5"/>
  <c r="U363" i="5"/>
  <c r="R421" i="5"/>
  <c r="T208" i="5"/>
  <c r="T289" i="5"/>
  <c r="R300" i="5"/>
  <c r="S595" i="5"/>
  <c r="U235" i="5"/>
  <c r="S549" i="5"/>
  <c r="S421" i="5"/>
  <c r="U389" i="5"/>
  <c r="S285" i="5"/>
  <c r="T535" i="5"/>
  <c r="R399" i="5"/>
  <c r="S399" i="5"/>
  <c r="R589" i="5"/>
  <c r="U589" i="5"/>
  <c r="T589" i="5"/>
  <c r="S461" i="5"/>
  <c r="R461" i="5"/>
  <c r="U461" i="5"/>
  <c r="R592" i="5"/>
  <c r="U592" i="5"/>
  <c r="R456" i="5"/>
  <c r="U456" i="5"/>
  <c r="T456" i="5"/>
  <c r="T420" i="7"/>
  <c r="S420" i="7"/>
  <c r="U420" i="7"/>
  <c r="R420" i="7"/>
  <c r="T356" i="7"/>
  <c r="S356" i="7"/>
  <c r="U356" i="7"/>
  <c r="T244" i="5"/>
  <c r="S244" i="5"/>
  <c r="S397" i="5"/>
  <c r="R397" i="5"/>
  <c r="S357" i="5"/>
  <c r="U357" i="5"/>
  <c r="T357" i="5"/>
  <c r="S313" i="7"/>
  <c r="T313" i="7"/>
  <c r="U313" i="7"/>
  <c r="R313" i="7"/>
  <c r="T391" i="5"/>
  <c r="U391" i="5"/>
  <c r="S391" i="5"/>
  <c r="U355" i="5"/>
  <c r="T355" i="5"/>
  <c r="S355" i="5"/>
  <c r="U303" i="5"/>
  <c r="S303" i="5"/>
  <c r="R303" i="5"/>
  <c r="S255" i="7"/>
  <c r="T255" i="7"/>
  <c r="U255" i="7"/>
  <c r="R255" i="7"/>
  <c r="S578" i="7"/>
  <c r="T578" i="7"/>
  <c r="U578" i="7"/>
  <c r="R578" i="7"/>
  <c r="T450" i="7"/>
  <c r="U450" i="7"/>
  <c r="R450" i="7"/>
  <c r="T550" i="7"/>
  <c r="S550" i="7"/>
  <c r="U550" i="7"/>
  <c r="R550" i="7"/>
  <c r="S561" i="5"/>
  <c r="S513" i="5"/>
  <c r="T310" i="5"/>
  <c r="T575" i="5"/>
  <c r="S367" i="5"/>
  <c r="T626" i="5"/>
  <c r="U258" i="5"/>
  <c r="U226" i="5"/>
  <c r="R178" i="5"/>
  <c r="S583" i="5"/>
  <c r="T240" i="5"/>
  <c r="T555" i="5"/>
  <c r="U531" i="5"/>
  <c r="S339" i="5"/>
  <c r="S251" i="5"/>
  <c r="R187" i="5"/>
  <c r="U599" i="5"/>
  <c r="S312" i="5"/>
  <c r="U629" i="5"/>
  <c r="T597" i="5"/>
  <c r="S253" i="5"/>
  <c r="R622" i="5"/>
  <c r="S582" i="5"/>
  <c r="U470" i="5"/>
  <c r="U366" i="5"/>
  <c r="T551" i="5"/>
  <c r="S239" i="5"/>
  <c r="S599" i="7"/>
  <c r="T599" i="7"/>
  <c r="R599" i="7"/>
  <c r="U599" i="7"/>
  <c r="S531" i="7"/>
  <c r="U531" i="7"/>
  <c r="R531" i="7"/>
  <c r="S527" i="7"/>
  <c r="T527" i="7"/>
  <c r="U527" i="7"/>
  <c r="S443" i="7"/>
  <c r="U443" i="7"/>
  <c r="T443" i="7"/>
  <c r="R443" i="7"/>
  <c r="T423" i="5"/>
  <c r="U423" i="5"/>
  <c r="S423" i="5"/>
  <c r="T415" i="7"/>
  <c r="R415" i="7"/>
  <c r="U415" i="7"/>
  <c r="R553" i="7"/>
  <c r="T553" i="7"/>
  <c r="S553" i="7"/>
  <c r="U553" i="7"/>
  <c r="T517" i="7"/>
  <c r="S517" i="7"/>
  <c r="R517" i="7"/>
  <c r="U517" i="7"/>
  <c r="R489" i="5"/>
  <c r="T489" i="5"/>
  <c r="U485" i="5"/>
  <c r="T485" i="5"/>
  <c r="U449" i="7"/>
  <c r="S449" i="7"/>
  <c r="T449" i="7"/>
  <c r="R449" i="7"/>
  <c r="S409" i="7"/>
  <c r="T409" i="7"/>
  <c r="R409" i="7"/>
  <c r="U409" i="7"/>
  <c r="T401" i="5"/>
  <c r="U401" i="5"/>
  <c r="R401" i="5"/>
  <c r="R608" i="5"/>
  <c r="U608" i="5"/>
  <c r="T524" i="5"/>
  <c r="R524" i="5"/>
  <c r="T496" i="7"/>
  <c r="S496" i="7"/>
  <c r="U496" i="7"/>
  <c r="R496" i="7"/>
  <c r="T444" i="7"/>
  <c r="S444" i="7"/>
  <c r="U444" i="7"/>
  <c r="R444" i="7"/>
  <c r="T440" i="7"/>
  <c r="S440" i="7"/>
  <c r="U440" i="7"/>
  <c r="R440" i="7"/>
  <c r="S436" i="7"/>
  <c r="T436" i="7"/>
  <c r="U436" i="7"/>
  <c r="R436" i="7"/>
  <c r="S400" i="7"/>
  <c r="T400" i="7"/>
  <c r="R400" i="7"/>
  <c r="U400" i="7"/>
  <c r="T396" i="7"/>
  <c r="U396" i="7"/>
  <c r="R396" i="7"/>
  <c r="R388" i="5"/>
  <c r="T388" i="5"/>
  <c r="U388" i="5"/>
  <c r="T384" i="7"/>
  <c r="S384" i="7"/>
  <c r="R384" i="7"/>
  <c r="U384" i="7"/>
  <c r="S368" i="7"/>
  <c r="T368" i="7"/>
  <c r="R368" i="7"/>
  <c r="U368" i="7"/>
  <c r="T312" i="7"/>
  <c r="S312" i="7"/>
  <c r="R312" i="7"/>
  <c r="U312" i="7"/>
  <c r="T308" i="7"/>
  <c r="U308" i="7"/>
  <c r="S308" i="7"/>
  <c r="R308" i="7"/>
  <c r="S304" i="7"/>
  <c r="R304" i="7"/>
  <c r="T304" i="7"/>
  <c r="U304" i="7"/>
  <c r="S292" i="7"/>
  <c r="T292" i="7"/>
  <c r="R292" i="7"/>
  <c r="U292" i="7"/>
  <c r="T228" i="7"/>
  <c r="S228" i="7"/>
  <c r="U228" i="7"/>
  <c r="R228" i="7"/>
  <c r="U200" i="5"/>
  <c r="T200" i="5"/>
  <c r="R200" i="5"/>
  <c r="T385" i="7"/>
  <c r="U385" i="7"/>
  <c r="S385" i="7"/>
  <c r="R385" i="7"/>
  <c r="S325" i="5"/>
  <c r="T325" i="5"/>
  <c r="S289" i="7"/>
  <c r="T289" i="7"/>
  <c r="R289" i="7"/>
  <c r="U289" i="7"/>
  <c r="T285" i="7"/>
  <c r="S285" i="7"/>
  <c r="U285" i="7"/>
  <c r="R285" i="7"/>
  <c r="U363" i="7"/>
  <c r="S363" i="7"/>
  <c r="R363" i="7"/>
  <c r="R323" i="5"/>
  <c r="U323" i="5"/>
  <c r="T323" i="5"/>
  <c r="U319" i="5"/>
  <c r="S319" i="5"/>
  <c r="R319" i="5"/>
  <c r="S279" i="7"/>
  <c r="T279" i="7"/>
  <c r="R279" i="7"/>
  <c r="U279" i="7"/>
  <c r="R259" i="5"/>
  <c r="U259" i="5"/>
  <c r="T259" i="5"/>
  <c r="R466" i="5"/>
  <c r="T466" i="5"/>
  <c r="T418" i="7"/>
  <c r="S418" i="7"/>
  <c r="R418" i="7"/>
  <c r="T183" i="7"/>
  <c r="S183" i="7"/>
  <c r="R183" i="7"/>
  <c r="U183" i="7"/>
  <c r="S482" i="5"/>
  <c r="R482" i="5"/>
  <c r="U482" i="5"/>
  <c r="T462" i="7"/>
  <c r="S462" i="7"/>
  <c r="U462" i="7"/>
  <c r="R462" i="7"/>
  <c r="T446" i="5"/>
  <c r="U446" i="5"/>
  <c r="S446" i="5"/>
  <c r="T326" i="5"/>
  <c r="R326" i="5"/>
  <c r="T294" i="7"/>
  <c r="S294" i="7"/>
  <c r="U294" i="7"/>
  <c r="R294" i="7"/>
  <c r="T274" i="5"/>
  <c r="S274" i="5"/>
  <c r="R274" i="5"/>
  <c r="T218" i="7"/>
  <c r="S218" i="7"/>
  <c r="R218" i="7"/>
  <c r="U218" i="7"/>
  <c r="T618" i="7"/>
  <c r="S618" i="7"/>
  <c r="R618" i="7"/>
  <c r="U618" i="7"/>
  <c r="S554" i="5"/>
  <c r="R554" i="5"/>
  <c r="U554" i="5"/>
  <c r="T290" i="5"/>
  <c r="S290" i="5"/>
  <c r="R290" i="5"/>
  <c r="T615" i="7"/>
  <c r="S615" i="7"/>
  <c r="U615" i="7"/>
  <c r="R615" i="7"/>
  <c r="S595" i="7"/>
  <c r="T595" i="7"/>
  <c r="U595" i="7"/>
  <c r="R595" i="7"/>
  <c r="S571" i="7"/>
  <c r="R571" i="7"/>
  <c r="U571" i="7"/>
  <c r="S567" i="7"/>
  <c r="T567" i="7"/>
  <c r="U567" i="7"/>
  <c r="R567" i="7"/>
  <c r="S547" i="7"/>
  <c r="T547" i="7"/>
  <c r="R547" i="7"/>
  <c r="U547" i="7"/>
  <c r="S503" i="7"/>
  <c r="T503" i="7"/>
  <c r="R503" i="7"/>
  <c r="U503" i="7"/>
  <c r="S483" i="7"/>
  <c r="T483" i="7"/>
  <c r="R483" i="7"/>
  <c r="U483" i="7"/>
  <c r="T439" i="7"/>
  <c r="S439" i="7"/>
  <c r="R439" i="7"/>
  <c r="U439" i="7"/>
  <c r="S419" i="7"/>
  <c r="T419" i="7"/>
  <c r="R419" i="7"/>
  <c r="T613" i="7"/>
  <c r="S613" i="7"/>
  <c r="U613" i="7"/>
  <c r="R613" i="7"/>
  <c r="T581" i="7"/>
  <c r="S581" i="7"/>
  <c r="R581" i="7"/>
  <c r="U581" i="7"/>
  <c r="T549" i="7"/>
  <c r="S549" i="7"/>
  <c r="U549" i="7"/>
  <c r="R549" i="7"/>
  <c r="T513" i="7"/>
  <c r="S513" i="7"/>
  <c r="R513" i="7"/>
  <c r="T509" i="7"/>
  <c r="R509" i="7"/>
  <c r="U509" i="7"/>
  <c r="S477" i="7"/>
  <c r="T477" i="7"/>
  <c r="R477" i="7"/>
  <c r="T441" i="7"/>
  <c r="S441" i="7"/>
  <c r="U441" i="7"/>
  <c r="R441" i="7"/>
  <c r="U401" i="7"/>
  <c r="T401" i="7"/>
  <c r="S401" i="7"/>
  <c r="R401" i="7"/>
  <c r="T632" i="7"/>
  <c r="S632" i="7"/>
  <c r="R632" i="7"/>
  <c r="U632" i="7"/>
  <c r="S592" i="7"/>
  <c r="T592" i="7"/>
  <c r="R592" i="7"/>
  <c r="U592" i="7"/>
  <c r="T588" i="7"/>
  <c r="U588" i="7"/>
  <c r="R588" i="7"/>
  <c r="T552" i="7"/>
  <c r="S552" i="7"/>
  <c r="U552" i="7"/>
  <c r="R552" i="7"/>
  <c r="S512" i="7"/>
  <c r="R512" i="7"/>
  <c r="U512" i="7"/>
  <c r="S508" i="7"/>
  <c r="T508" i="7"/>
  <c r="U508" i="7"/>
  <c r="S432" i="7"/>
  <c r="U432" i="7"/>
  <c r="T432" i="7"/>
  <c r="R432" i="7"/>
  <c r="S428" i="7"/>
  <c r="T428" i="7"/>
  <c r="U428" i="7"/>
  <c r="R428" i="7"/>
  <c r="T388" i="7"/>
  <c r="R388" i="7"/>
  <c r="S388" i="7"/>
  <c r="U388" i="7"/>
  <c r="T348" i="7"/>
  <c r="S348" i="7"/>
  <c r="R348" i="7"/>
  <c r="U348" i="7"/>
  <c r="S300" i="7"/>
  <c r="T300" i="7"/>
  <c r="U300" i="7"/>
  <c r="R300" i="7"/>
  <c r="S260" i="7"/>
  <c r="T260" i="7"/>
  <c r="U260" i="7"/>
  <c r="R260" i="7"/>
  <c r="T224" i="7"/>
  <c r="S224" i="7"/>
  <c r="R224" i="7"/>
  <c r="U224" i="7"/>
  <c r="T192" i="7"/>
  <c r="S192" i="7"/>
  <c r="U192" i="7"/>
  <c r="S381" i="7"/>
  <c r="U381" i="7"/>
  <c r="R381" i="7"/>
  <c r="T345" i="7"/>
  <c r="S345" i="7"/>
  <c r="U345" i="7"/>
  <c r="R345" i="7"/>
  <c r="T309" i="7"/>
  <c r="S309" i="7"/>
  <c r="U309" i="7"/>
  <c r="R309" i="7"/>
  <c r="S277" i="7"/>
  <c r="T277" i="7"/>
  <c r="R277" i="7"/>
  <c r="S273" i="7"/>
  <c r="T273" i="7"/>
  <c r="R273" i="7"/>
  <c r="T237" i="7"/>
  <c r="U237" i="7"/>
  <c r="S237" i="7"/>
  <c r="R237" i="7"/>
  <c r="T233" i="7"/>
  <c r="S233" i="7"/>
  <c r="U233" i="7"/>
  <c r="R233" i="7"/>
  <c r="T201" i="7"/>
  <c r="S201" i="7"/>
  <c r="U201" i="7"/>
  <c r="R201" i="7"/>
  <c r="T197" i="7"/>
  <c r="S197" i="7"/>
  <c r="R197" i="7"/>
  <c r="U197" i="7"/>
  <c r="U193" i="7"/>
  <c r="T193" i="7"/>
  <c r="S193" i="7"/>
  <c r="S379" i="7"/>
  <c r="U379" i="7"/>
  <c r="T379" i="7"/>
  <c r="R379" i="7"/>
  <c r="T355" i="7"/>
  <c r="S355" i="7"/>
  <c r="U355" i="7"/>
  <c r="T323" i="7"/>
  <c r="S323" i="7"/>
  <c r="U323" i="7"/>
  <c r="R323" i="7"/>
  <c r="U319" i="7"/>
  <c r="S319" i="7"/>
  <c r="T319" i="7"/>
  <c r="R319" i="7"/>
  <c r="U295" i="7"/>
  <c r="S295" i="7"/>
  <c r="T295" i="7"/>
  <c r="R295" i="7"/>
  <c r="S271" i="7"/>
  <c r="T271" i="7"/>
  <c r="U271" i="7"/>
  <c r="R271" i="7"/>
  <c r="T251" i="7"/>
  <c r="S251" i="7"/>
  <c r="U251" i="7"/>
  <c r="R251" i="7"/>
  <c r="S203" i="7"/>
  <c r="T203" i="7"/>
  <c r="U203" i="7"/>
  <c r="R203" i="7"/>
  <c r="T199" i="7"/>
  <c r="S199" i="7"/>
  <c r="R199" i="7"/>
  <c r="U199" i="7"/>
  <c r="T402" i="7"/>
  <c r="S402" i="7"/>
  <c r="R402" i="7"/>
  <c r="U402" i="7"/>
  <c r="S362" i="7"/>
  <c r="R362" i="7"/>
  <c r="U362" i="7"/>
  <c r="T194" i="7"/>
  <c r="S194" i="7"/>
  <c r="U194" i="7"/>
  <c r="T446" i="7"/>
  <c r="S446" i="7"/>
  <c r="U446" i="7"/>
  <c r="R446" i="7"/>
  <c r="S322" i="7"/>
  <c r="T322" i="7"/>
  <c r="U322" i="7"/>
  <c r="R322" i="7"/>
  <c r="S310" i="7"/>
  <c r="T310" i="7"/>
  <c r="U310" i="7"/>
  <c r="R310" i="7"/>
  <c r="S282" i="7"/>
  <c r="T282" i="7"/>
  <c r="R282" i="7"/>
  <c r="U282" i="7"/>
  <c r="T258" i="7"/>
  <c r="S258" i="7"/>
  <c r="U258" i="7"/>
  <c r="R258" i="7"/>
  <c r="T526" i="7"/>
  <c r="S526" i="7"/>
  <c r="U526" i="7"/>
  <c r="R510" i="7"/>
  <c r="S510" i="7"/>
  <c r="U510" i="7"/>
  <c r="T470" i="7"/>
  <c r="S470" i="7"/>
  <c r="U470" i="7"/>
  <c r="S254" i="7"/>
  <c r="T254" i="7"/>
  <c r="U254" i="7"/>
  <c r="R254" i="7"/>
  <c r="T242" i="7"/>
  <c r="S242" i="7"/>
  <c r="R242" i="7"/>
  <c r="U242" i="7"/>
  <c r="T610" i="7"/>
  <c r="U610" i="7"/>
  <c r="R610" i="7"/>
  <c r="S546" i="7"/>
  <c r="T546" i="7"/>
  <c r="R546" i="7"/>
  <c r="U546" i="7"/>
  <c r="T346" i="7"/>
  <c r="S346" i="7"/>
  <c r="R346" i="7"/>
  <c r="U346" i="7"/>
  <c r="S635" i="7"/>
  <c r="T635" i="7"/>
  <c r="U635" i="7"/>
  <c r="R635" i="7"/>
  <c r="T611" i="7"/>
  <c r="U611" i="7"/>
  <c r="R611" i="7"/>
  <c r="T563" i="7"/>
  <c r="U563" i="7"/>
  <c r="R563" i="7"/>
  <c r="S519" i="7"/>
  <c r="T519" i="7"/>
  <c r="U519" i="7"/>
  <c r="R519" i="7"/>
  <c r="S499" i="7"/>
  <c r="T499" i="7"/>
  <c r="U499" i="7"/>
  <c r="R499" i="7"/>
  <c r="R455" i="7"/>
  <c r="T455" i="7"/>
  <c r="U455" i="7"/>
  <c r="S435" i="7"/>
  <c r="T435" i="7"/>
  <c r="R435" i="7"/>
  <c r="U435" i="7"/>
  <c r="T637" i="7"/>
  <c r="S637" i="7"/>
  <c r="U637" i="7"/>
  <c r="R637" i="7"/>
  <c r="T605" i="7"/>
  <c r="R605" i="7"/>
  <c r="U605" i="7"/>
  <c r="S573" i="7"/>
  <c r="R573" i="7"/>
  <c r="U573" i="7"/>
  <c r="T541" i="7"/>
  <c r="S541" i="7"/>
  <c r="U541" i="7"/>
  <c r="T501" i="7"/>
  <c r="S501" i="7"/>
  <c r="R501" i="7"/>
  <c r="U501" i="7"/>
  <c r="T469" i="7"/>
  <c r="S469" i="7"/>
  <c r="U469" i="7"/>
  <c r="S433" i="7"/>
  <c r="T433" i="7"/>
  <c r="U433" i="7"/>
  <c r="R433" i="7"/>
  <c r="S624" i="7"/>
  <c r="T624" i="7"/>
  <c r="U624" i="7"/>
  <c r="T580" i="7"/>
  <c r="S580" i="7"/>
  <c r="U580" i="7"/>
  <c r="R580" i="7"/>
  <c r="U544" i="7"/>
  <c r="T544" i="7"/>
  <c r="S544" i="7"/>
  <c r="R544" i="7"/>
  <c r="T540" i="7"/>
  <c r="S540" i="7"/>
  <c r="U540" i="7"/>
  <c r="R540" i="7"/>
  <c r="T488" i="7"/>
  <c r="R488" i="7"/>
  <c r="U488" i="7"/>
  <c r="T484" i="7"/>
  <c r="U484" i="7"/>
  <c r="S484" i="7"/>
  <c r="S480" i="7"/>
  <c r="T480" i="7"/>
  <c r="U480" i="7"/>
  <c r="R480" i="7"/>
  <c r="S476" i="7"/>
  <c r="R476" i="7"/>
  <c r="U476" i="7"/>
  <c r="U416" i="7"/>
  <c r="S416" i="7"/>
  <c r="R416" i="7"/>
  <c r="S412" i="7"/>
  <c r="T412" i="7"/>
  <c r="R412" i="7"/>
  <c r="U412" i="7"/>
  <c r="T380" i="7"/>
  <c r="S380" i="7"/>
  <c r="U380" i="7"/>
  <c r="S340" i="7"/>
  <c r="T340" i="7"/>
  <c r="R340" i="7"/>
  <c r="U340" i="7"/>
  <c r="S336" i="7"/>
  <c r="T336" i="7"/>
  <c r="U336" i="7"/>
  <c r="R336" i="7"/>
  <c r="T288" i="7"/>
  <c r="S288" i="7"/>
  <c r="R288" i="7"/>
  <c r="U288" i="7"/>
  <c r="U252" i="7"/>
  <c r="R252" i="7"/>
  <c r="S252" i="7"/>
  <c r="T252" i="7"/>
  <c r="S216" i="7"/>
  <c r="T216" i="7"/>
  <c r="R216" i="7"/>
  <c r="U216" i="7"/>
  <c r="U184" i="7"/>
  <c r="T184" i="7"/>
  <c r="S184" i="7"/>
  <c r="R184" i="7"/>
  <c r="S373" i="7"/>
  <c r="T373" i="7"/>
  <c r="U373" i="7"/>
  <c r="R373" i="7"/>
  <c r="S337" i="7"/>
  <c r="T337" i="7"/>
  <c r="U337" i="7"/>
  <c r="R337" i="7"/>
  <c r="T333" i="7"/>
  <c r="S333" i="7"/>
  <c r="U333" i="7"/>
  <c r="R333" i="7"/>
  <c r="S301" i="7"/>
  <c r="T301" i="7"/>
  <c r="R301" i="7"/>
  <c r="U301" i="7"/>
  <c r="S265" i="7"/>
  <c r="T265" i="7"/>
  <c r="R265" i="7"/>
  <c r="U265" i="7"/>
  <c r="T225" i="7"/>
  <c r="S225" i="7"/>
  <c r="R225" i="7"/>
  <c r="U225" i="7"/>
  <c r="T185" i="7"/>
  <c r="S185" i="7"/>
  <c r="R185" i="7"/>
  <c r="U185" i="7"/>
  <c r="S311" i="7"/>
  <c r="U311" i="7"/>
  <c r="T311" i="7"/>
  <c r="R311" i="7"/>
  <c r="T291" i="7"/>
  <c r="S291" i="7"/>
  <c r="R291" i="7"/>
  <c r="U291" i="7"/>
  <c r="T287" i="7"/>
  <c r="S287" i="7"/>
  <c r="R287" i="7"/>
  <c r="U287" i="7"/>
  <c r="T267" i="7"/>
  <c r="S267" i="7"/>
  <c r="R267" i="7"/>
  <c r="U267" i="7"/>
  <c r="T195" i="7"/>
  <c r="R195" i="7"/>
  <c r="S195" i="7"/>
  <c r="U195" i="7"/>
  <c r="T498" i="7"/>
  <c r="S498" i="7"/>
  <c r="U498" i="7"/>
  <c r="R498" i="7"/>
  <c r="S330" i="7"/>
  <c r="T330" i="7"/>
  <c r="R330" i="7"/>
  <c r="U330" i="7"/>
  <c r="T206" i="7"/>
  <c r="S206" i="7"/>
  <c r="U206" i="7"/>
  <c r="T518" i="7"/>
  <c r="S518" i="7"/>
  <c r="R518" i="7"/>
  <c r="U518" i="7"/>
  <c r="T410" i="7"/>
  <c r="S410" i="7"/>
  <c r="R410" i="7"/>
  <c r="U410" i="7"/>
  <c r="S370" i="7"/>
  <c r="T370" i="7"/>
  <c r="U370" i="7"/>
  <c r="R370" i="7"/>
  <c r="T358" i="7"/>
  <c r="R358" i="7"/>
  <c r="U358" i="7"/>
  <c r="T266" i="7"/>
  <c r="S266" i="7"/>
  <c r="R266" i="7"/>
  <c r="U266" i="7"/>
  <c r="T454" i="7"/>
  <c r="U454" i="7"/>
  <c r="R454" i="7"/>
  <c r="T426" i="7"/>
  <c r="S426" i="7"/>
  <c r="R426" i="7"/>
  <c r="U426" i="7"/>
  <c r="S338" i="7"/>
  <c r="U338" i="7"/>
  <c r="T338" i="7"/>
  <c r="R338" i="7"/>
  <c r="T278" i="7"/>
  <c r="S278" i="7"/>
  <c r="U278" i="7"/>
  <c r="R278" i="7"/>
  <c r="T598" i="7"/>
  <c r="S598" i="7"/>
  <c r="R598" i="7"/>
  <c r="U598" i="7"/>
  <c r="T574" i="7"/>
  <c r="S574" i="7"/>
  <c r="R574" i="7"/>
  <c r="T538" i="7"/>
  <c r="S538" i="7"/>
  <c r="U538" i="7"/>
  <c r="R538" i="7"/>
  <c r="T490" i="7"/>
  <c r="U490" i="7"/>
  <c r="R490" i="7"/>
  <c r="T631" i="7"/>
  <c r="S631" i="7"/>
  <c r="R631" i="7"/>
  <c r="S607" i="7"/>
  <c r="T607" i="7"/>
  <c r="U607" i="7"/>
  <c r="R607" i="7"/>
  <c r="T587" i="7"/>
  <c r="S587" i="7"/>
  <c r="U587" i="7"/>
  <c r="T559" i="7"/>
  <c r="R559" i="7"/>
  <c r="S559" i="7"/>
  <c r="U559" i="7"/>
  <c r="T539" i="7"/>
  <c r="S539" i="7"/>
  <c r="U539" i="7"/>
  <c r="R539" i="7"/>
  <c r="T495" i="7"/>
  <c r="S495" i="7"/>
  <c r="U495" i="7"/>
  <c r="R495" i="7"/>
  <c r="S475" i="7"/>
  <c r="R475" i="7"/>
  <c r="U475" i="7"/>
  <c r="S431" i="7"/>
  <c r="T431" i="7"/>
  <c r="U431" i="7"/>
  <c r="R431" i="7"/>
  <c r="T411" i="7"/>
  <c r="S411" i="7"/>
  <c r="U411" i="7"/>
  <c r="R411" i="7"/>
  <c r="T407" i="7"/>
  <c r="S407" i="7"/>
  <c r="U407" i="7"/>
  <c r="R407" i="7"/>
  <c r="S633" i="7"/>
  <c r="T633" i="7"/>
  <c r="R633" i="7"/>
  <c r="U633" i="7"/>
  <c r="S601" i="7"/>
  <c r="U601" i="7"/>
  <c r="T601" i="7"/>
  <c r="U569" i="7"/>
  <c r="T569" i="7"/>
  <c r="R569" i="7"/>
  <c r="S537" i="7"/>
  <c r="T537" i="7"/>
  <c r="U537" i="7"/>
  <c r="R537" i="7"/>
  <c r="S533" i="7"/>
  <c r="T533" i="7"/>
  <c r="R533" i="7"/>
  <c r="U497" i="7"/>
  <c r="T497" i="7"/>
  <c r="S497" i="7"/>
  <c r="R497" i="7"/>
  <c r="T465" i="7"/>
  <c r="U465" i="7"/>
  <c r="R465" i="7"/>
  <c r="U429" i="7"/>
  <c r="S429" i="7"/>
  <c r="T429" i="7"/>
  <c r="R429" i="7"/>
  <c r="S620" i="7"/>
  <c r="T620" i="7"/>
  <c r="U620" i="7"/>
  <c r="R620" i="7"/>
  <c r="S616" i="7"/>
  <c r="T616" i="7"/>
  <c r="U616" i="7"/>
  <c r="R616" i="7"/>
  <c r="S576" i="7"/>
  <c r="T576" i="7"/>
  <c r="R576" i="7"/>
  <c r="U576" i="7"/>
  <c r="S572" i="7"/>
  <c r="R572" i="7"/>
  <c r="U572" i="7"/>
  <c r="T536" i="7"/>
  <c r="S536" i="7"/>
  <c r="U536" i="7"/>
  <c r="R536" i="7"/>
  <c r="U472" i="7"/>
  <c r="T472" i="7"/>
  <c r="S472" i="7"/>
  <c r="T468" i="7"/>
  <c r="U468" i="7"/>
  <c r="S468" i="7"/>
  <c r="R468" i="7"/>
  <c r="T464" i="7"/>
  <c r="S464" i="7"/>
  <c r="R464" i="7"/>
  <c r="U464" i="7"/>
  <c r="T460" i="7"/>
  <c r="S460" i="7"/>
  <c r="U460" i="7"/>
  <c r="R460" i="7"/>
  <c r="S408" i="7"/>
  <c r="T408" i="7"/>
  <c r="U408" i="7"/>
  <c r="R408" i="7"/>
  <c r="T376" i="7"/>
  <c r="S376" i="7"/>
  <c r="R376" i="7"/>
  <c r="U376" i="7"/>
  <c r="S332" i="7"/>
  <c r="T332" i="7"/>
  <c r="U332" i="7"/>
  <c r="R332" i="7"/>
  <c r="S328" i="7"/>
  <c r="T328" i="7"/>
  <c r="U328" i="7"/>
  <c r="R328" i="7"/>
  <c r="S284" i="7"/>
  <c r="T284" i="7"/>
  <c r="R284" i="7"/>
  <c r="U284" i="7"/>
  <c r="S248" i="7"/>
  <c r="T248" i="7"/>
  <c r="R248" i="7"/>
  <c r="U248" i="7"/>
  <c r="T212" i="7"/>
  <c r="S212" i="7"/>
  <c r="R212" i="7"/>
  <c r="U212" i="7"/>
  <c r="S180" i="7"/>
  <c r="U180" i="7"/>
  <c r="T180" i="7"/>
  <c r="R180" i="7"/>
  <c r="T369" i="7"/>
  <c r="S369" i="7"/>
  <c r="R369" i="7"/>
  <c r="U369" i="7"/>
  <c r="T329" i="7"/>
  <c r="S329" i="7"/>
  <c r="U329" i="7"/>
  <c r="R329" i="7"/>
  <c r="T297" i="7"/>
  <c r="S297" i="7"/>
  <c r="U297" i="7"/>
  <c r="R297" i="7"/>
  <c r="R261" i="7"/>
  <c r="T261" i="7"/>
  <c r="U261" i="7"/>
  <c r="S261" i="7"/>
  <c r="S257" i="7"/>
  <c r="T257" i="7"/>
  <c r="U257" i="7"/>
  <c r="R257" i="7"/>
  <c r="S221" i="7"/>
  <c r="T221" i="7"/>
  <c r="U221" i="7"/>
  <c r="R221" i="7"/>
  <c r="S181" i="7"/>
  <c r="T181" i="7"/>
  <c r="R181" i="7"/>
  <c r="U181" i="7"/>
  <c r="U371" i="7"/>
  <c r="S371" i="7"/>
  <c r="T371" i="7"/>
  <c r="R371" i="7"/>
  <c r="U347" i="7"/>
  <c r="T347" i="7"/>
  <c r="S347" i="7"/>
  <c r="R347" i="7"/>
  <c r="S343" i="7"/>
  <c r="T343" i="7"/>
  <c r="U343" i="7"/>
  <c r="R343" i="7"/>
  <c r="S263" i="7"/>
  <c r="U263" i="7"/>
  <c r="T263" i="7"/>
  <c r="R263" i="7"/>
  <c r="S243" i="7"/>
  <c r="T243" i="7"/>
  <c r="R243" i="7"/>
  <c r="U243" i="7"/>
  <c r="T219" i="7"/>
  <c r="S219" i="7"/>
  <c r="R219" i="7"/>
  <c r="U219" i="7"/>
  <c r="S191" i="7"/>
  <c r="T191" i="7"/>
  <c r="U191" i="7"/>
  <c r="T458" i="7"/>
  <c r="S458" i="7"/>
  <c r="R458" i="7"/>
  <c r="T434" i="7"/>
  <c r="S434" i="7"/>
  <c r="R434" i="7"/>
  <c r="U434" i="7"/>
  <c r="S318" i="7"/>
  <c r="T318" i="7"/>
  <c r="R318" i="7"/>
  <c r="U318" i="7"/>
  <c r="S238" i="7"/>
  <c r="T238" i="7"/>
  <c r="U238" i="7"/>
  <c r="R238" i="7"/>
  <c r="S175" i="7"/>
  <c r="T175" i="7"/>
  <c r="U175" i="7"/>
  <c r="R175" i="7"/>
  <c r="T506" i="7"/>
  <c r="S506" i="7"/>
  <c r="U506" i="7"/>
  <c r="T634" i="7"/>
  <c r="S634" i="7"/>
  <c r="R634" i="7"/>
  <c r="U634" i="7"/>
  <c r="S594" i="7"/>
  <c r="T594" i="7"/>
  <c r="U594" i="7"/>
  <c r="R594" i="7"/>
  <c r="U570" i="7"/>
  <c r="T570" i="7"/>
  <c r="R570" i="7"/>
  <c r="S534" i="7"/>
  <c r="T534" i="7"/>
  <c r="R534" i="7"/>
  <c r="T262" i="7"/>
  <c r="S262" i="7"/>
  <c r="R262" i="7"/>
  <c r="U262" i="7"/>
  <c r="S230" i="7"/>
  <c r="T230" i="7"/>
  <c r="R230" i="7"/>
  <c r="U230" i="7"/>
  <c r="S583" i="7"/>
  <c r="T583" i="7"/>
  <c r="U583" i="7"/>
  <c r="T535" i="7"/>
  <c r="S535" i="7"/>
  <c r="R535" i="7"/>
  <c r="U535" i="7"/>
  <c r="T515" i="7"/>
  <c r="S515" i="7"/>
  <c r="R515" i="7"/>
  <c r="S471" i="7"/>
  <c r="U471" i="7"/>
  <c r="T471" i="7"/>
  <c r="S451" i="7"/>
  <c r="R451" i="7"/>
  <c r="U451" i="7"/>
  <c r="T403" i="7"/>
  <c r="U403" i="7"/>
  <c r="R403" i="7"/>
  <c r="T399" i="7"/>
  <c r="S399" i="7"/>
  <c r="R399" i="7"/>
  <c r="U399" i="7"/>
  <c r="T629" i="7"/>
  <c r="R629" i="7"/>
  <c r="U629" i="7"/>
  <c r="S597" i="7"/>
  <c r="T597" i="7"/>
  <c r="U597" i="7"/>
  <c r="R597" i="7"/>
  <c r="S565" i="7"/>
  <c r="T565" i="7"/>
  <c r="U565" i="7"/>
  <c r="R565" i="7"/>
  <c r="S529" i="7"/>
  <c r="U529" i="7"/>
  <c r="R529" i="7"/>
  <c r="S493" i="7"/>
  <c r="T493" i="7"/>
  <c r="U493" i="7"/>
  <c r="R493" i="7"/>
  <c r="T461" i="7"/>
  <c r="S461" i="7"/>
  <c r="U461" i="7"/>
  <c r="R461" i="7"/>
  <c r="T425" i="7"/>
  <c r="S425" i="7"/>
  <c r="U425" i="7"/>
  <c r="R425" i="7"/>
  <c r="S421" i="7"/>
  <c r="T421" i="7"/>
  <c r="U421" i="7"/>
  <c r="R421" i="7"/>
  <c r="T612" i="7"/>
  <c r="R612" i="7"/>
  <c r="U612" i="7"/>
  <c r="T568" i="7"/>
  <c r="S568" i="7"/>
  <c r="U568" i="7"/>
  <c r="S532" i="7"/>
  <c r="R532" i="7"/>
  <c r="U532" i="7"/>
  <c r="T456" i="7"/>
  <c r="U456" i="7"/>
  <c r="R456" i="7"/>
  <c r="T452" i="7"/>
  <c r="S452" i="7"/>
  <c r="U452" i="7"/>
  <c r="R452" i="7"/>
  <c r="T404" i="7"/>
  <c r="S404" i="7"/>
  <c r="R404" i="7"/>
  <c r="T372" i="7"/>
  <c r="S372" i="7"/>
  <c r="U372" i="7"/>
  <c r="R372" i="7"/>
  <c r="T324" i="7"/>
  <c r="S324" i="7"/>
  <c r="U324" i="7"/>
  <c r="U280" i="7"/>
  <c r="T280" i="7"/>
  <c r="S280" i="7"/>
  <c r="R280" i="7"/>
  <c r="T276" i="7"/>
  <c r="S276" i="7"/>
  <c r="U276" i="7"/>
  <c r="R276" i="7"/>
  <c r="S244" i="7"/>
  <c r="U244" i="7"/>
  <c r="T244" i="7"/>
  <c r="R244" i="7"/>
  <c r="T208" i="7"/>
  <c r="S208" i="7"/>
  <c r="R208" i="7"/>
  <c r="U208" i="7"/>
  <c r="S176" i="7"/>
  <c r="U176" i="7"/>
  <c r="T176" i="7"/>
  <c r="R176" i="7"/>
  <c r="T365" i="7"/>
  <c r="S365" i="7"/>
  <c r="R365" i="7"/>
  <c r="T325" i="7"/>
  <c r="S325" i="7"/>
  <c r="U325" i="7"/>
  <c r="S293" i="7"/>
  <c r="R293" i="7"/>
  <c r="T293" i="7"/>
  <c r="U293" i="7"/>
  <c r="T253" i="7"/>
  <c r="S253" i="7"/>
  <c r="U253" i="7"/>
  <c r="R253" i="7"/>
  <c r="T217" i="7"/>
  <c r="S217" i="7"/>
  <c r="U217" i="7"/>
  <c r="R217" i="7"/>
  <c r="T177" i="7"/>
  <c r="S177" i="7"/>
  <c r="R177" i="7"/>
  <c r="U177" i="7"/>
  <c r="T367" i="7"/>
  <c r="S367" i="7"/>
  <c r="U367" i="7"/>
  <c r="R367" i="7"/>
  <c r="T339" i="7"/>
  <c r="S339" i="7"/>
  <c r="U339" i="7"/>
  <c r="R339" i="7"/>
  <c r="T307" i="7"/>
  <c r="S307" i="7"/>
  <c r="U307" i="7"/>
  <c r="R307" i="7"/>
  <c r="S283" i="7"/>
  <c r="T283" i="7"/>
  <c r="R283" i="7"/>
  <c r="U283" i="7"/>
  <c r="S239" i="7"/>
  <c r="T239" i="7"/>
  <c r="U239" i="7"/>
  <c r="R239" i="7"/>
  <c r="T215" i="7"/>
  <c r="S215" i="7"/>
  <c r="U215" i="7"/>
  <c r="R215" i="7"/>
  <c r="U382" i="7"/>
  <c r="S382" i="7"/>
  <c r="R382" i="7"/>
  <c r="T314" i="7"/>
  <c r="R314" i="7"/>
  <c r="S314" i="7"/>
  <c r="U314" i="7"/>
  <c r="T250" i="7"/>
  <c r="S250" i="7"/>
  <c r="U250" i="7"/>
  <c r="R250" i="7"/>
  <c r="T482" i="7"/>
  <c r="S482" i="7"/>
  <c r="R482" i="7"/>
  <c r="U482" i="7"/>
  <c r="T442" i="7"/>
  <c r="S442" i="7"/>
  <c r="U442" i="7"/>
  <c r="R442" i="7"/>
  <c r="T342" i="7"/>
  <c r="U342" i="7"/>
  <c r="S342" i="7"/>
  <c r="R342" i="7"/>
  <c r="T630" i="7"/>
  <c r="S630" i="7"/>
  <c r="R630" i="7"/>
  <c r="S626" i="7"/>
  <c r="T626" i="7"/>
  <c r="R626" i="7"/>
  <c r="U626" i="7"/>
  <c r="T590" i="7"/>
  <c r="R590" i="7"/>
  <c r="U590" i="7"/>
  <c r="T566" i="7"/>
  <c r="S566" i="7"/>
  <c r="U566" i="7"/>
  <c r="R566" i="7"/>
  <c r="T414" i="7"/>
  <c r="S414" i="7"/>
  <c r="U414" i="7"/>
  <c r="S398" i="7"/>
  <c r="R398" i="7"/>
  <c r="U398" i="7"/>
  <c r="T350" i="7"/>
  <c r="S350" i="7"/>
  <c r="U350" i="7"/>
  <c r="T290" i="7"/>
  <c r="S290" i="7"/>
  <c r="U290" i="7"/>
  <c r="R290" i="7"/>
  <c r="W356" i="5" l="1"/>
  <c r="AC279" i="7"/>
  <c r="W338" i="5"/>
  <c r="W609" i="5"/>
  <c r="W709" i="5"/>
  <c r="W471" i="5"/>
  <c r="W377" i="5"/>
  <c r="W561" i="5"/>
  <c r="AC424" i="7"/>
  <c r="W291" i="5"/>
  <c r="W221" i="5"/>
  <c r="AC268" i="7"/>
  <c r="W177" i="5"/>
  <c r="W690" i="5"/>
  <c r="W642" i="5"/>
  <c r="W400" i="5"/>
  <c r="AC269" i="7"/>
  <c r="W452" i="5"/>
  <c r="W542" i="5"/>
  <c r="W712" i="5"/>
  <c r="AC556" i="7"/>
  <c r="W246" i="5"/>
  <c r="W390" i="5"/>
  <c r="AC148" i="7"/>
  <c r="AC286" i="7"/>
  <c r="W201" i="5"/>
  <c r="W386" i="5"/>
  <c r="W206" i="5"/>
  <c r="W678" i="5"/>
  <c r="W618" i="5"/>
  <c r="W531" i="5"/>
  <c r="W650" i="5"/>
  <c r="W311" i="5"/>
  <c r="W464" i="5"/>
  <c r="AC377" i="7"/>
  <c r="AC165" i="7"/>
  <c r="AC407" i="7"/>
  <c r="AC645" i="7"/>
  <c r="W361" i="5"/>
  <c r="W257" i="5"/>
  <c r="W209" i="5"/>
  <c r="W145" i="5"/>
  <c r="W643" i="5"/>
  <c r="W545" i="5"/>
  <c r="W189" i="5"/>
  <c r="W367" i="5"/>
  <c r="W560" i="5"/>
  <c r="AC532" i="7"/>
  <c r="AC351" i="7"/>
  <c r="AC599" i="7"/>
  <c r="AC245" i="7"/>
  <c r="AC574" i="7"/>
  <c r="W284" i="5"/>
  <c r="W340" i="5"/>
  <c r="W341" i="5"/>
  <c r="W607" i="5"/>
  <c r="AC150" i="7"/>
  <c r="AC274" i="7"/>
  <c r="AC143" i="7"/>
  <c r="W475" i="5"/>
  <c r="W305" i="5"/>
  <c r="W290" i="5"/>
  <c r="W666" i="5"/>
  <c r="W355" i="5"/>
  <c r="W708" i="5"/>
  <c r="W468" i="5"/>
  <c r="W477" i="5"/>
  <c r="W663" i="5"/>
  <c r="AC278" i="7"/>
  <c r="AC382" i="7"/>
  <c r="AC570" i="7"/>
  <c r="AC298" i="7"/>
  <c r="AC181" i="7"/>
  <c r="W614" i="5"/>
  <c r="W418" i="5"/>
  <c r="AC433" i="7"/>
  <c r="W241" i="5"/>
  <c r="W462" i="5"/>
  <c r="W292" i="5"/>
  <c r="W164" i="5"/>
  <c r="W398" i="5"/>
  <c r="W166" i="5"/>
  <c r="W674" i="5"/>
  <c r="W573" i="5"/>
  <c r="W264" i="5"/>
  <c r="AC316" i="7"/>
  <c r="AC533" i="7"/>
  <c r="AC564" i="7"/>
  <c r="AC479" i="7"/>
  <c r="W234" i="5"/>
  <c r="W658" i="5"/>
  <c r="AC403" i="7"/>
  <c r="W395" i="5"/>
  <c r="W233" i="5"/>
  <c r="W259" i="5"/>
  <c r="W323" i="5"/>
  <c r="W706" i="5"/>
  <c r="W326" i="5"/>
  <c r="W724" i="5"/>
  <c r="W661" i="5"/>
  <c r="W328" i="5"/>
  <c r="AC300" i="7"/>
  <c r="AC153" i="7"/>
  <c r="AC461" i="7"/>
  <c r="AC518" i="7"/>
  <c r="W169" i="5"/>
  <c r="W641" i="5"/>
  <c r="W574" i="5"/>
  <c r="W168" i="5"/>
  <c r="W382" i="5"/>
  <c r="W514" i="5"/>
  <c r="W289" i="5"/>
  <c r="W507" i="5"/>
  <c r="W405" i="5"/>
  <c r="W503" i="5"/>
  <c r="W624" i="5"/>
  <c r="AC616" i="7"/>
  <c r="AC385" i="7"/>
  <c r="AC210" i="7"/>
  <c r="AC579" i="7"/>
  <c r="AC514" i="7"/>
  <c r="AC646" i="7"/>
  <c r="W336" i="5"/>
  <c r="W375" i="5"/>
  <c r="W413" i="5"/>
  <c r="W444" i="5"/>
  <c r="W403" i="5"/>
  <c r="W718" i="5"/>
  <c r="W459" i="5"/>
  <c r="W222" i="5"/>
  <c r="W422" i="5"/>
  <c r="W498" i="5"/>
  <c r="W394" i="5"/>
  <c r="AC233" i="7"/>
  <c r="AC290" i="7"/>
  <c r="W496" i="5"/>
  <c r="W687" i="5"/>
  <c r="W725" i="5"/>
  <c r="W253" i="5"/>
  <c r="W521" i="5"/>
  <c r="W202" i="5"/>
  <c r="W478" i="5"/>
  <c r="W176" i="5"/>
  <c r="W350" i="5"/>
  <c r="W161" i="5"/>
  <c r="AC664" i="7"/>
  <c r="AC344" i="7"/>
  <c r="W632" i="5"/>
  <c r="W535" i="5"/>
  <c r="W581" i="5"/>
  <c r="W689" i="5"/>
  <c r="W634" i="5"/>
  <c r="W555" i="5"/>
  <c r="W187" i="5"/>
  <c r="W313" i="5"/>
  <c r="W409" i="5"/>
  <c r="W215" i="5"/>
  <c r="W182" i="5"/>
  <c r="AC622" i="7"/>
  <c r="AC455" i="7"/>
  <c r="AC342" i="7"/>
  <c r="AC717" i="7"/>
  <c r="AC428" i="7"/>
  <c r="AC624" i="7"/>
  <c r="AC354" i="7"/>
  <c r="AC282" i="7"/>
  <c r="AC144" i="7"/>
  <c r="AC512" i="7"/>
  <c r="AC336" i="7"/>
  <c r="AC154" i="7"/>
  <c r="W720" i="5"/>
  <c r="W584" i="5"/>
  <c r="W432" i="5"/>
  <c r="W272" i="5"/>
  <c r="W623" i="5"/>
  <c r="W479" i="5"/>
  <c r="W343" i="5"/>
  <c r="W669" i="5"/>
  <c r="W509" i="5"/>
  <c r="W349" i="5"/>
  <c r="W197" i="5"/>
  <c r="W586" i="5"/>
  <c r="W686" i="5"/>
  <c r="AC203" i="7"/>
  <c r="AC220" i="7"/>
  <c r="AC685" i="7"/>
  <c r="AC157" i="7"/>
  <c r="AC293" i="7"/>
  <c r="AC182" i="7"/>
  <c r="AC562" i="7"/>
  <c r="AC534" i="7"/>
  <c r="AC464" i="7"/>
  <c r="W626" i="5"/>
  <c r="W160" i="5"/>
  <c r="W588" i="5"/>
  <c r="W380" i="5"/>
  <c r="W329" i="5"/>
  <c r="W142" i="5"/>
  <c r="W562" i="5"/>
  <c r="W425" i="5"/>
  <c r="W223" i="5"/>
  <c r="W144" i="5"/>
  <c r="W369" i="5"/>
  <c r="W155" i="5"/>
  <c r="W385" i="5"/>
  <c r="W539" i="5"/>
  <c r="W505" i="5"/>
  <c r="W156" i="5"/>
  <c r="W339" i="5"/>
  <c r="W595" i="5"/>
  <c r="W482" i="5"/>
  <c r="W713" i="5"/>
  <c r="W598" i="5"/>
  <c r="W213" i="5"/>
  <c r="W381" i="5"/>
  <c r="W533" i="5"/>
  <c r="W701" i="5"/>
  <c r="W351" i="5"/>
  <c r="W495" i="5"/>
  <c r="W631" i="5"/>
  <c r="W304" i="5"/>
  <c r="W456" i="5"/>
  <c r="W592" i="5"/>
  <c r="AC151" i="7"/>
  <c r="AC176" i="7"/>
  <c r="AC416" i="7"/>
  <c r="AC552" i="7"/>
  <c r="AC231" i="7"/>
  <c r="AC358" i="7"/>
  <c r="AC200" i="7"/>
  <c r="AC688" i="7"/>
  <c r="AC264" i="7"/>
  <c r="AC490" i="7"/>
  <c r="AC146" i="7"/>
  <c r="AC471" i="7"/>
  <c r="AC638" i="7"/>
  <c r="AC412" i="7"/>
  <c r="AC701" i="7"/>
  <c r="AC235" i="7"/>
  <c r="AC309" i="7"/>
  <c r="AC452" i="7"/>
  <c r="AC447" i="7"/>
  <c r="AC614" i="7"/>
  <c r="AC604" i="7"/>
  <c r="AC476" i="7"/>
  <c r="AC657" i="7"/>
  <c r="AC530" i="7"/>
  <c r="AC674" i="7"/>
  <c r="W210" i="5"/>
  <c r="W484" i="5"/>
  <c r="W283" i="5"/>
  <c r="W174" i="5"/>
  <c r="W702" i="5"/>
  <c r="W554" i="5"/>
  <c r="W242" i="5"/>
  <c r="W170" i="5"/>
  <c r="W270" i="5"/>
  <c r="W348" i="5"/>
  <c r="W217" i="5"/>
  <c r="W524" i="5"/>
  <c r="W228" i="5"/>
  <c r="W553" i="5"/>
  <c r="W451" i="5"/>
  <c r="W606" i="5"/>
  <c r="W211" i="5"/>
  <c r="W428" i="5"/>
  <c r="W646" i="5"/>
  <c r="W571" i="5"/>
  <c r="W483" i="5"/>
  <c r="W700" i="5"/>
  <c r="W277" i="5"/>
  <c r="W445" i="5"/>
  <c r="W597" i="5"/>
  <c r="W247" i="5"/>
  <c r="W407" i="5"/>
  <c r="W559" i="5"/>
  <c r="W695" i="5"/>
  <c r="W368" i="5"/>
  <c r="W504" i="5"/>
  <c r="W648" i="5"/>
  <c r="AC167" i="7"/>
  <c r="AC456" i="7"/>
  <c r="AC281" i="7"/>
  <c r="AC680" i="7"/>
  <c r="AC359" i="7"/>
  <c r="AC340" i="7"/>
  <c r="AC257" i="7"/>
  <c r="AC223" i="7"/>
  <c r="AC644" i="7"/>
  <c r="AC299" i="7"/>
  <c r="AC705" i="7"/>
  <c r="AC545" i="7"/>
  <c r="AC227" i="7"/>
  <c r="AC322" i="7"/>
  <c r="AC690" i="7"/>
  <c r="AC506" i="7"/>
  <c r="AC636" i="7"/>
  <c r="AC623" i="7"/>
  <c r="AC521" i="7"/>
  <c r="AC485" i="7"/>
  <c r="AC295" i="7"/>
  <c r="AC280" i="7"/>
  <c r="AC586" i="7"/>
  <c r="AC497" i="7"/>
  <c r="AC557" i="7"/>
  <c r="AC588" i="7"/>
  <c r="AC441" i="7"/>
  <c r="W224" i="5"/>
  <c r="W143" i="5"/>
  <c r="W302" i="5"/>
  <c r="W232" i="5"/>
  <c r="W191" i="5"/>
  <c r="W604" i="5"/>
  <c r="W587" i="5"/>
  <c r="W374" i="5"/>
  <c r="W307" i="5"/>
  <c r="W371" i="5"/>
  <c r="W251" i="5"/>
  <c r="W550" i="5"/>
  <c r="W267" i="5"/>
  <c r="W578" i="5"/>
  <c r="W540" i="5"/>
  <c r="W619" i="5"/>
  <c r="W230" i="5"/>
  <c r="W442" i="5"/>
  <c r="W698" i="5"/>
  <c r="W610" i="5"/>
  <c r="W497" i="5"/>
  <c r="W149" i="5"/>
  <c r="W285" i="5"/>
  <c r="W453" i="5"/>
  <c r="W605" i="5"/>
  <c r="W279" i="5"/>
  <c r="W431" i="5"/>
  <c r="W567" i="5"/>
  <c r="W727" i="5"/>
  <c r="W376" i="5"/>
  <c r="W520" i="5"/>
  <c r="W656" i="5"/>
  <c r="AC396" i="7"/>
  <c r="AC238" i="7"/>
  <c r="AC297" i="7"/>
  <c r="AC149" i="7"/>
  <c r="AC375" i="7"/>
  <c r="AC460" i="7"/>
  <c r="AC321" i="7"/>
  <c r="AC287" i="7"/>
  <c r="AC291" i="7"/>
  <c r="AC315" i="7"/>
  <c r="AC721" i="7"/>
  <c r="AC561" i="7"/>
  <c r="AC243" i="7"/>
  <c r="AC364" i="7"/>
  <c r="AC706" i="7"/>
  <c r="AC698" i="7"/>
  <c r="AC379" i="7"/>
  <c r="AC713" i="7"/>
  <c r="AC569" i="7"/>
  <c r="AC655" i="7"/>
  <c r="AC341" i="7"/>
  <c r="AC652" i="7"/>
  <c r="AC179" i="7"/>
  <c r="AC520" i="7"/>
  <c r="AC607" i="7"/>
  <c r="W140" i="5"/>
  <c r="W171" i="5"/>
  <c r="W342" i="5"/>
  <c r="W244" i="5"/>
  <c r="W204" i="5"/>
  <c r="W707" i="5"/>
  <c r="W151" i="5"/>
  <c r="W214" i="5"/>
  <c r="W435" i="5"/>
  <c r="W473" i="5"/>
  <c r="W266" i="5"/>
  <c r="W652" i="5"/>
  <c r="W282" i="5"/>
  <c r="W681" i="5"/>
  <c r="W566" i="5"/>
  <c r="W644" i="5"/>
  <c r="W239" i="5"/>
  <c r="W492" i="5"/>
  <c r="W404" i="5"/>
  <c r="W622" i="5"/>
  <c r="W547" i="5"/>
  <c r="W157" i="5"/>
  <c r="W317" i="5"/>
  <c r="W469" i="5"/>
  <c r="W637" i="5"/>
  <c r="W303" i="5"/>
  <c r="W439" i="5"/>
  <c r="W599" i="5"/>
  <c r="W248" i="5"/>
  <c r="W392" i="5"/>
  <c r="W528" i="5"/>
  <c r="W688" i="5"/>
  <c r="AC214" i="7"/>
  <c r="AC326" i="7"/>
  <c r="AC361" i="7"/>
  <c r="AC468" i="7"/>
  <c r="AC198" i="7"/>
  <c r="AC338" i="7"/>
  <c r="AC369" i="7"/>
  <c r="AC335" i="7"/>
  <c r="AC371" i="7"/>
  <c r="AC573" i="7"/>
  <c r="AC677" i="7"/>
  <c r="AC510" i="7"/>
  <c r="AC699" i="7"/>
  <c r="AC483" i="7"/>
  <c r="AC237" i="7"/>
  <c r="AC196" i="7"/>
  <c r="AC429" i="7"/>
  <c r="AC475" i="7"/>
  <c r="AC147" i="7"/>
  <c r="AC643" i="7"/>
  <c r="AC613" i="7"/>
  <c r="W298" i="5"/>
  <c r="W450" i="5"/>
  <c r="W172" i="5"/>
  <c r="W489" i="5"/>
  <c r="W402" i="5"/>
  <c r="W346" i="5"/>
  <c r="W299" i="5"/>
  <c r="W612" i="5"/>
  <c r="W449" i="5"/>
  <c r="W510" i="5"/>
  <c r="W180" i="5"/>
  <c r="W513" i="5"/>
  <c r="W227" i="5"/>
  <c r="W476" i="5"/>
  <c r="W240" i="5"/>
  <c r="W500" i="5"/>
  <c r="W667" i="5"/>
  <c r="W516" i="5"/>
  <c r="W722" i="5"/>
  <c r="W300" i="5"/>
  <c r="W506" i="5"/>
  <c r="W710" i="5"/>
  <c r="W585" i="5"/>
  <c r="W458" i="5"/>
  <c r="W662" i="5"/>
  <c r="W261" i="5"/>
  <c r="W389" i="5"/>
  <c r="W517" i="5"/>
  <c r="W645" i="5"/>
  <c r="W287" i="5"/>
  <c r="W415" i="5"/>
  <c r="W543" i="5"/>
  <c r="W671" i="5"/>
  <c r="W312" i="5"/>
  <c r="W440" i="5"/>
  <c r="W568" i="5"/>
  <c r="W696" i="5"/>
  <c r="AC408" i="7"/>
  <c r="AC186" i="7"/>
  <c r="AC249" i="7"/>
  <c r="AC632" i="7"/>
  <c r="AC247" i="7"/>
  <c r="AC306" i="7"/>
  <c r="AC270" i="7"/>
  <c r="AC212" i="7"/>
  <c r="AC337" i="7"/>
  <c r="AC704" i="7"/>
  <c r="AC303" i="7"/>
  <c r="AC328" i="7"/>
  <c r="AC323" i="7"/>
  <c r="AC538" i="7"/>
  <c r="AC248" i="7"/>
  <c r="AC716" i="7"/>
  <c r="AC423" i="7"/>
  <c r="AC673" i="7"/>
  <c r="AC590" i="7"/>
  <c r="AC513" i="7"/>
  <c r="AC346" i="7"/>
  <c r="AC195" i="7"/>
  <c r="AC611" i="7"/>
  <c r="AC727" i="7"/>
  <c r="AC668" i="7"/>
  <c r="AC594" i="7"/>
  <c r="AC261" i="7"/>
  <c r="AC682" i="7"/>
  <c r="AC230" i="7"/>
  <c r="AC267" i="7"/>
  <c r="AC431" i="7"/>
  <c r="AC697" i="7"/>
  <c r="AC598" i="7"/>
  <c r="AC537" i="7"/>
  <c r="AC572" i="7"/>
  <c r="AC501" i="7"/>
  <c r="AC256" i="7"/>
  <c r="AC190" i="7"/>
  <c r="AC193" i="7"/>
  <c r="AC560" i="7"/>
  <c r="AC168" i="7"/>
  <c r="AC222" i="7"/>
  <c r="AC528" i="7"/>
  <c r="AC547" i="7"/>
  <c r="AC232" i="7"/>
  <c r="AC491" i="7"/>
  <c r="AC535" i="7"/>
  <c r="AC446" i="7"/>
  <c r="AC702" i="7"/>
  <c r="AC625" i="7"/>
  <c r="AC236" i="7"/>
  <c r="AC339" i="7"/>
  <c r="AC458" i="7"/>
  <c r="AC262" i="7"/>
  <c r="AC411" i="7"/>
  <c r="AC444" i="7"/>
  <c r="AC605" i="7"/>
  <c r="AC156" i="7"/>
  <c r="AC523" i="7"/>
  <c r="AC495" i="7"/>
  <c r="AC406" i="7"/>
  <c r="AC662" i="7"/>
  <c r="AC659" i="7"/>
  <c r="AC450" i="7"/>
  <c r="AC629" i="7"/>
  <c r="AC276" i="7"/>
  <c r="AC234" i="7"/>
  <c r="AC209" i="7"/>
  <c r="AC576" i="7"/>
  <c r="AC175" i="7"/>
  <c r="AC226" i="7"/>
  <c r="AC596" i="7"/>
  <c r="AC595" i="7"/>
  <c r="AC284" i="7"/>
  <c r="AC507" i="7"/>
  <c r="AC551" i="7"/>
  <c r="AC462" i="7"/>
  <c r="AC718" i="7"/>
  <c r="AC651" i="7"/>
  <c r="AC420" i="7"/>
  <c r="AC387" i="7"/>
  <c r="AC474" i="7"/>
  <c r="AC184" i="7"/>
  <c r="AC459" i="7"/>
  <c r="AC246" i="7"/>
  <c r="AC536" i="7"/>
  <c r="AC695" i="7"/>
  <c r="AC349" i="7"/>
  <c r="AC709" i="7"/>
  <c r="AC559" i="7"/>
  <c r="AC470" i="7"/>
  <c r="AC726" i="7"/>
  <c r="AC691" i="7"/>
  <c r="AC498" i="7"/>
  <c r="AC719" i="7"/>
  <c r="AC597" i="7"/>
  <c r="AC469" i="7"/>
  <c r="AC402" i="7"/>
  <c r="AC516" i="7"/>
  <c r="AC334" i="7"/>
  <c r="AC633" i="7"/>
  <c r="AC505" i="7"/>
  <c r="AC710" i="7"/>
  <c r="AC582" i="7"/>
  <c r="AC454" i="7"/>
  <c r="AC681" i="7"/>
  <c r="AC543" i="7"/>
  <c r="AC415" i="7"/>
  <c r="AC693" i="7"/>
  <c r="AC219" i="7"/>
  <c r="AC301" i="7"/>
  <c r="AC436" i="7"/>
  <c r="AC663" i="7"/>
  <c r="AC666" i="7"/>
  <c r="AC508" i="7"/>
  <c r="AC229" i="7"/>
  <c r="AC348" i="7"/>
  <c r="AC482" i="7"/>
  <c r="AC347" i="7"/>
  <c r="AC496" i="7"/>
  <c r="AC380" i="7"/>
  <c r="AC509" i="7"/>
  <c r="AC442" i="7"/>
  <c r="AC563" i="7"/>
  <c r="AC307" i="7"/>
  <c r="AC724" i="7"/>
  <c r="AC208" i="7"/>
  <c r="AC250" i="7"/>
  <c r="AC609" i="7"/>
  <c r="AC481" i="7"/>
  <c r="AC686" i="7"/>
  <c r="AC558" i="7"/>
  <c r="AC430" i="7"/>
  <c r="AC641" i="7"/>
  <c r="AC519" i="7"/>
  <c r="AC405" i="7"/>
  <c r="AC443" i="7"/>
  <c r="AC620" i="7"/>
  <c r="AC170" i="7"/>
  <c r="AC679" i="7"/>
  <c r="AC634" i="7"/>
  <c r="AC171" i="7"/>
  <c r="AC499" i="7"/>
  <c r="AC141" i="7"/>
  <c r="AC389" i="7"/>
  <c r="AC366" i="7"/>
  <c r="AC399" i="7"/>
  <c r="AC271" i="7"/>
  <c r="AC160" i="7"/>
  <c r="AC672" i="7"/>
  <c r="AC544" i="7"/>
  <c r="AC305" i="7"/>
  <c r="AC177" i="7"/>
  <c r="AC192" i="7"/>
  <c r="AC448" i="7"/>
  <c r="AC400" i="7"/>
  <c r="AC244" i="7"/>
  <c r="AC194" i="7"/>
  <c r="AC343" i="7"/>
  <c r="AC215" i="7"/>
  <c r="AC728" i="7"/>
  <c r="AC600" i="7"/>
  <c r="AC345" i="7"/>
  <c r="AC217" i="7"/>
  <c r="AC204" i="7"/>
  <c r="AC432" i="7"/>
  <c r="AC386" i="7"/>
  <c r="AC376" i="7"/>
  <c r="AC242" i="7"/>
  <c r="W680" i="5"/>
  <c r="W616" i="5"/>
  <c r="W552" i="5"/>
  <c r="W488" i="5"/>
  <c r="W424" i="5"/>
  <c r="W360" i="5"/>
  <c r="W296" i="5"/>
  <c r="W719" i="5"/>
  <c r="W655" i="5"/>
  <c r="W591" i="5"/>
  <c r="W527" i="5"/>
  <c r="W463" i="5"/>
  <c r="W399" i="5"/>
  <c r="W335" i="5"/>
  <c r="W271" i="5"/>
  <c r="W693" i="5"/>
  <c r="W629" i="5"/>
  <c r="W565" i="5"/>
  <c r="W501" i="5"/>
  <c r="W437" i="5"/>
  <c r="W373" i="5"/>
  <c r="W309" i="5"/>
  <c r="W245" i="5"/>
  <c r="W181" i="5"/>
  <c r="W636" i="5"/>
  <c r="W534" i="5"/>
  <c r="W433" i="5"/>
  <c r="W660" i="5"/>
  <c r="W558" i="5"/>
  <c r="W457" i="5"/>
  <c r="W684" i="5"/>
  <c r="W582" i="5"/>
  <c r="W481" i="5"/>
  <c r="W378" i="5"/>
  <c r="W275" i="5"/>
  <c r="W193" i="5"/>
  <c r="W697" i="5"/>
  <c r="W594" i="5"/>
  <c r="W721" i="5"/>
  <c r="W515" i="5"/>
  <c r="W617" i="5"/>
  <c r="W654" i="5"/>
  <c r="W460" i="5"/>
  <c r="W218" i="5"/>
  <c r="W627" i="5"/>
  <c r="W436" i="5"/>
  <c r="W308" i="5"/>
  <c r="W207" i="5"/>
  <c r="W441" i="5"/>
  <c r="W273" i="5"/>
  <c r="W152" i="5"/>
  <c r="W410" i="5"/>
  <c r="W179" i="5"/>
  <c r="W185" i="5"/>
  <c r="W316" i="5"/>
  <c r="W676" i="5"/>
  <c r="W466" i="5"/>
  <c r="W200" i="5"/>
  <c r="W276" i="5"/>
  <c r="W446" i="5"/>
  <c r="W502" i="5"/>
  <c r="W306" i="5"/>
  <c r="W178" i="5"/>
  <c r="W651" i="5"/>
  <c r="W362" i="5"/>
  <c r="W216" i="5"/>
  <c r="W426" i="5"/>
  <c r="W260" i="5"/>
  <c r="W146" i="5"/>
  <c r="W337" i="5"/>
  <c r="W199" i="5"/>
  <c r="W393" i="5"/>
  <c r="AC703" i="7"/>
  <c r="AC581" i="7"/>
  <c r="AC453" i="7"/>
  <c r="AC661" i="7"/>
  <c r="AC472" i="7"/>
  <c r="AC142" i="7"/>
  <c r="AC617" i="7"/>
  <c r="AC489" i="7"/>
  <c r="AC694" i="7"/>
  <c r="AC566" i="7"/>
  <c r="AC438" i="7"/>
  <c r="AC665" i="7"/>
  <c r="AC527" i="7"/>
  <c r="AC658" i="7"/>
  <c r="AC619" i="7"/>
  <c r="AC187" i="7"/>
  <c r="AC253" i="7"/>
  <c r="AC159" i="7"/>
  <c r="AC637" i="7"/>
  <c r="AC650" i="7"/>
  <c r="AC213" i="7"/>
  <c r="AC362" i="7"/>
  <c r="AC434" i="7"/>
  <c r="AC331" i="7"/>
  <c r="AC333" i="7"/>
  <c r="AC304" i="7"/>
  <c r="AC493" i="7"/>
  <c r="AC426" i="7"/>
  <c r="AC531" i="7"/>
  <c r="AC275" i="7"/>
  <c r="AC708" i="7"/>
  <c r="AC374" i="7"/>
  <c r="AC394" i="7"/>
  <c r="AC593" i="7"/>
  <c r="AC465" i="7"/>
  <c r="AC670" i="7"/>
  <c r="AC542" i="7"/>
  <c r="AC414" i="7"/>
  <c r="AC631" i="7"/>
  <c r="AC503" i="7"/>
  <c r="AC722" i="7"/>
  <c r="AC395" i="7"/>
  <c r="AC365" i="7"/>
  <c r="AC440" i="7"/>
  <c r="AC647" i="7"/>
  <c r="AC618" i="7"/>
  <c r="AC155" i="7"/>
  <c r="AC467" i="7"/>
  <c r="AC692" i="7"/>
  <c r="AC373" i="7"/>
  <c r="AC314" i="7"/>
  <c r="AC383" i="7"/>
  <c r="AC255" i="7"/>
  <c r="AC500" i="7"/>
  <c r="AC656" i="7"/>
  <c r="AC524" i="7"/>
  <c r="AC289" i="7"/>
  <c r="AC164" i="7"/>
  <c r="AC161" i="7"/>
  <c r="AC312" i="7"/>
  <c r="AC384" i="7"/>
  <c r="AC180" i="7"/>
  <c r="AC178" i="7"/>
  <c r="AC327" i="7"/>
  <c r="AC199" i="7"/>
  <c r="AC712" i="7"/>
  <c r="AC584" i="7"/>
  <c r="AC329" i="7"/>
  <c r="AC201" i="7"/>
  <c r="AC188" i="7"/>
  <c r="AC392" i="7"/>
  <c r="AC370" i="7"/>
  <c r="AC260" i="7"/>
  <c r="AC166" i="7"/>
  <c r="W672" i="5"/>
  <c r="W608" i="5"/>
  <c r="W544" i="5"/>
  <c r="W480" i="5"/>
  <c r="W416" i="5"/>
  <c r="W352" i="5"/>
  <c r="W288" i="5"/>
  <c r="W711" i="5"/>
  <c r="W647" i="5"/>
  <c r="W583" i="5"/>
  <c r="W519" i="5"/>
  <c r="W455" i="5"/>
  <c r="W391" i="5"/>
  <c r="W327" i="5"/>
  <c r="W263" i="5"/>
  <c r="W685" i="5"/>
  <c r="W621" i="5"/>
  <c r="W557" i="5"/>
  <c r="W493" i="5"/>
  <c r="W429" i="5"/>
  <c r="W365" i="5"/>
  <c r="W301" i="5"/>
  <c r="W237" i="5"/>
  <c r="W173" i="5"/>
  <c r="W726" i="5"/>
  <c r="W625" i="5"/>
  <c r="W522" i="5"/>
  <c r="W419" i="5"/>
  <c r="W649" i="5"/>
  <c r="W546" i="5"/>
  <c r="W443" i="5"/>
  <c r="W673" i="5"/>
  <c r="W570" i="5"/>
  <c r="W467" i="5"/>
  <c r="W364" i="5"/>
  <c r="W262" i="5"/>
  <c r="W184" i="5"/>
  <c r="W683" i="5"/>
  <c r="W580" i="5"/>
  <c r="W694" i="5"/>
  <c r="W491" i="5"/>
  <c r="W590" i="5"/>
  <c r="W628" i="5"/>
  <c r="W438" i="5"/>
  <c r="W310" i="5"/>
  <c r="W208" i="5"/>
  <c r="W602" i="5"/>
  <c r="W414" i="5"/>
  <c r="W294" i="5"/>
  <c r="W196" i="5"/>
  <c r="W411" i="5"/>
  <c r="W254" i="5"/>
  <c r="W366" i="5"/>
  <c r="W163" i="5"/>
  <c r="W638" i="5"/>
  <c r="W258" i="5"/>
  <c r="W523" i="5"/>
  <c r="W387" i="5"/>
  <c r="W159" i="5"/>
  <c r="W225" i="5"/>
  <c r="W372" i="5"/>
  <c r="W465" i="5"/>
  <c r="W286" i="5"/>
  <c r="W162" i="5"/>
  <c r="W601" i="5"/>
  <c r="W345" i="5"/>
  <c r="W203" i="5"/>
  <c r="W728" i="5"/>
  <c r="W401" i="5"/>
  <c r="W243" i="5"/>
  <c r="W278" i="5"/>
  <c r="W682" i="5"/>
  <c r="W158" i="5"/>
  <c r="W332" i="5"/>
  <c r="W236" i="5"/>
  <c r="AC549" i="7"/>
  <c r="AC251" i="7"/>
  <c r="AC320" i="7"/>
  <c r="AC707" i="7"/>
  <c r="AC585" i="7"/>
  <c r="AC457" i="7"/>
  <c r="AC687" i="7"/>
  <c r="AC565" i="7"/>
  <c r="AC437" i="7"/>
  <c r="AC635" i="7"/>
  <c r="AC381" i="7"/>
  <c r="AC723" i="7"/>
  <c r="AC601" i="7"/>
  <c r="AC473" i="7"/>
  <c r="AC678" i="7"/>
  <c r="AC550" i="7"/>
  <c r="AC422" i="7"/>
  <c r="AC649" i="7"/>
  <c r="AC511" i="7"/>
  <c r="AC610" i="7"/>
  <c r="AC571" i="7"/>
  <c r="AC700" i="7"/>
  <c r="AC205" i="7"/>
  <c r="AC266" i="7"/>
  <c r="AC621" i="7"/>
  <c r="AC522" i="7"/>
  <c r="AC288" i="7"/>
  <c r="AC421" i="7"/>
  <c r="AC725" i="7"/>
  <c r="AC283" i="7"/>
  <c r="AC285" i="7"/>
  <c r="AC254" i="7"/>
  <c r="AC477" i="7"/>
  <c r="AC410" i="7"/>
  <c r="AC515" i="7"/>
  <c r="AC259" i="7"/>
  <c r="AC580" i="7"/>
  <c r="AC202" i="7"/>
  <c r="AC715" i="7"/>
  <c r="AC577" i="7"/>
  <c r="AC449" i="7"/>
  <c r="AC654" i="7"/>
  <c r="AC526" i="7"/>
  <c r="AC163" i="7"/>
  <c r="AC615" i="7"/>
  <c r="AC487" i="7"/>
  <c r="AC626" i="7"/>
  <c r="AC363" i="7"/>
  <c r="AC317" i="7"/>
  <c r="AC356" i="7"/>
  <c r="AC589" i="7"/>
  <c r="AC602" i="7"/>
  <c r="AC480" i="7"/>
  <c r="AC435" i="7"/>
  <c r="AC676" i="7"/>
  <c r="AC357" i="7"/>
  <c r="AC174" i="7"/>
  <c r="AC367" i="7"/>
  <c r="AC239" i="7"/>
  <c r="AC488" i="7"/>
  <c r="AC640" i="7"/>
  <c r="AC504" i="7"/>
  <c r="AC273" i="7"/>
  <c r="AC332" i="7"/>
  <c r="AC390" i="7"/>
  <c r="AC224" i="7"/>
  <c r="AC372" i="7"/>
  <c r="AC398" i="7"/>
  <c r="AC350" i="7"/>
  <c r="AC311" i="7"/>
  <c r="AC183" i="7"/>
  <c r="AC696" i="7"/>
  <c r="AC568" i="7"/>
  <c r="AC313" i="7"/>
  <c r="AC185" i="7"/>
  <c r="AC378" i="7"/>
  <c r="AC360" i="7"/>
  <c r="AC302" i="7"/>
  <c r="AC216" i="7"/>
  <c r="W729" i="5"/>
  <c r="W664" i="5"/>
  <c r="W600" i="5"/>
  <c r="W536" i="5"/>
  <c r="W472" i="5"/>
  <c r="W408" i="5"/>
  <c r="W344" i="5"/>
  <c r="W280" i="5"/>
  <c r="W703" i="5"/>
  <c r="W639" i="5"/>
  <c r="W575" i="5"/>
  <c r="W511" i="5"/>
  <c r="W447" i="5"/>
  <c r="W383" i="5"/>
  <c r="W319" i="5"/>
  <c r="W255" i="5"/>
  <c r="W677" i="5"/>
  <c r="W613" i="5"/>
  <c r="W549" i="5"/>
  <c r="W485" i="5"/>
  <c r="W421" i="5"/>
  <c r="W357" i="5"/>
  <c r="W293" i="5"/>
  <c r="W229" i="5"/>
  <c r="W165" i="5"/>
  <c r="W714" i="5"/>
  <c r="W611" i="5"/>
  <c r="W508" i="5"/>
  <c r="W406" i="5"/>
  <c r="W635" i="5"/>
  <c r="W532" i="5"/>
  <c r="W430" i="5"/>
  <c r="W659" i="5"/>
  <c r="W556" i="5"/>
  <c r="W454" i="5"/>
  <c r="W353" i="5"/>
  <c r="W250" i="5"/>
  <c r="W175" i="5"/>
  <c r="W670" i="5"/>
  <c r="W569" i="5"/>
  <c r="W668" i="5"/>
  <c r="W474" i="5"/>
  <c r="W564" i="5"/>
  <c r="W603" i="5"/>
  <c r="W420" i="5"/>
  <c r="W297" i="5"/>
  <c r="W198" i="5"/>
  <c r="W577" i="5"/>
  <c r="W396" i="5"/>
  <c r="W281" i="5"/>
  <c r="W186" i="5"/>
  <c r="W716" i="5"/>
  <c r="W388" i="5"/>
  <c r="W235" i="5"/>
  <c r="W330" i="5"/>
  <c r="W486" i="5"/>
  <c r="W212" i="5"/>
  <c r="W412" i="5"/>
  <c r="W347" i="5"/>
  <c r="W183" i="5"/>
  <c r="W315" i="5"/>
  <c r="W434" i="5"/>
  <c r="W268" i="5"/>
  <c r="W150" i="5"/>
  <c r="W548" i="5"/>
  <c r="W322" i="5"/>
  <c r="W190" i="5"/>
  <c r="W691" i="5"/>
  <c r="W379" i="5"/>
  <c r="W231" i="5"/>
  <c r="W226" i="5"/>
  <c r="W529" i="5"/>
  <c r="W274" i="5"/>
  <c r="W195" i="5"/>
  <c r="AC639" i="7"/>
  <c r="AC517" i="7"/>
  <c r="AC546" i="7"/>
  <c r="AC173" i="7"/>
  <c r="AC388" i="7"/>
  <c r="AC675" i="7"/>
  <c r="AC553" i="7"/>
  <c r="AC425" i="7"/>
  <c r="AC630" i="7"/>
  <c r="AC502" i="7"/>
  <c r="AC729" i="7"/>
  <c r="AC591" i="7"/>
  <c r="AC463" i="7"/>
  <c r="AC466" i="7"/>
  <c r="AC427" i="7"/>
  <c r="AC540" i="7"/>
  <c r="AC240" i="7"/>
  <c r="AC145" i="7"/>
  <c r="AC413" i="7"/>
  <c r="AC484" i="7"/>
  <c r="AC277" i="7"/>
  <c r="AC308" i="7"/>
  <c r="AC642" i="7"/>
  <c r="AC539" i="7"/>
  <c r="AC684" i="7"/>
  <c r="AC272" i="7"/>
  <c r="AC218" i="7"/>
  <c r="AC714" i="7"/>
  <c r="AC627" i="7"/>
  <c r="AC419" i="7"/>
  <c r="AC211" i="7"/>
  <c r="AC197" i="7"/>
  <c r="AC169" i="7"/>
  <c r="AC667" i="7"/>
  <c r="AC529" i="7"/>
  <c r="AC401" i="7"/>
  <c r="AC606" i="7"/>
  <c r="AC478" i="7"/>
  <c r="AC689" i="7"/>
  <c r="AC567" i="7"/>
  <c r="AC439" i="7"/>
  <c r="AC555" i="7"/>
  <c r="AC152" i="7"/>
  <c r="AC172" i="7"/>
  <c r="AC352" i="7"/>
  <c r="AC554" i="7"/>
  <c r="AC653" i="7"/>
  <c r="AC355" i="7"/>
  <c r="AC612" i="7"/>
  <c r="AC140" i="7"/>
  <c r="AC252" i="7"/>
  <c r="AC319" i="7"/>
  <c r="AC191" i="7"/>
  <c r="AC720" i="7"/>
  <c r="AC592" i="7"/>
  <c r="AC353" i="7"/>
  <c r="AC225" i="7"/>
  <c r="AC228" i="7"/>
  <c r="AC294" i="7"/>
  <c r="AC310" i="7"/>
  <c r="AC330" i="7"/>
  <c r="AC391" i="7"/>
  <c r="AC263" i="7"/>
  <c r="AC492" i="7"/>
  <c r="AC648" i="7"/>
  <c r="AC393" i="7"/>
  <c r="AC265" i="7"/>
  <c r="AC368" i="7"/>
  <c r="AC206" i="7"/>
  <c r="AC296" i="7"/>
  <c r="AC158" i="7"/>
  <c r="AC258" i="7"/>
  <c r="W704" i="5"/>
  <c r="W640" i="5"/>
  <c r="W576" i="5"/>
  <c r="W512" i="5"/>
  <c r="W448" i="5"/>
  <c r="W384" i="5"/>
  <c r="W320" i="5"/>
  <c r="W256" i="5"/>
  <c r="W679" i="5"/>
  <c r="W615" i="5"/>
  <c r="W551" i="5"/>
  <c r="W487" i="5"/>
  <c r="W423" i="5"/>
  <c r="W359" i="5"/>
  <c r="W295" i="5"/>
  <c r="W717" i="5"/>
  <c r="W653" i="5"/>
  <c r="W589" i="5"/>
  <c r="W461" i="5"/>
  <c r="W397" i="5"/>
  <c r="W333" i="5"/>
  <c r="W269" i="5"/>
  <c r="W205" i="5"/>
  <c r="W141" i="5"/>
  <c r="W675" i="5"/>
  <c r="W572" i="5"/>
  <c r="W470" i="5"/>
  <c r="W699" i="5"/>
  <c r="W596" i="5"/>
  <c r="W494" i="5"/>
  <c r="W723" i="5"/>
  <c r="W620" i="5"/>
  <c r="W518" i="5"/>
  <c r="W417" i="5"/>
  <c r="W314" i="5"/>
  <c r="W220" i="5"/>
  <c r="W147" i="5"/>
  <c r="W633" i="5"/>
  <c r="W530" i="5"/>
  <c r="W593" i="5"/>
  <c r="W692" i="5"/>
  <c r="W490" i="5"/>
  <c r="W526" i="5"/>
  <c r="W370" i="5"/>
  <c r="W252" i="5"/>
  <c r="W167" i="5"/>
  <c r="W705" i="5"/>
  <c r="W499" i="5"/>
  <c r="W354" i="5"/>
  <c r="W238" i="5"/>
  <c r="W154" i="5"/>
  <c r="W563" i="5"/>
  <c r="W331" i="5"/>
  <c r="W194" i="5"/>
  <c r="W665" i="5"/>
  <c r="W249" i="5"/>
  <c r="W318" i="5"/>
  <c r="W630" i="5"/>
  <c r="W715" i="5"/>
  <c r="W192" i="5"/>
  <c r="W358" i="5"/>
  <c r="W579" i="5"/>
  <c r="W657" i="5"/>
  <c r="W363" i="5"/>
  <c r="W219" i="5"/>
  <c r="W427" i="5"/>
  <c r="W265" i="5"/>
  <c r="W148" i="5"/>
  <c r="W538" i="5"/>
  <c r="W321" i="5"/>
  <c r="W188" i="5"/>
  <c r="W537" i="5"/>
  <c r="W334" i="5"/>
  <c r="W153" i="5"/>
  <c r="AC318" i="7"/>
  <c r="AC241" i="7"/>
  <c r="AC608" i="7"/>
  <c r="AC207" i="7"/>
  <c r="AC292" i="7"/>
  <c r="AC628" i="7"/>
  <c r="AC669" i="7"/>
  <c r="AC221" i="7"/>
  <c r="AC603" i="7"/>
  <c r="AC583" i="7"/>
  <c r="AC494" i="7"/>
  <c r="AC417" i="7"/>
  <c r="AC683" i="7"/>
  <c r="AC548" i="7"/>
  <c r="AC451" i="7"/>
  <c r="AC445" i="7"/>
  <c r="AC189" i="7"/>
  <c r="AC587" i="7"/>
  <c r="AC162" i="7"/>
  <c r="AC660" i="7"/>
  <c r="AC711" i="7"/>
  <c r="AC397" i="7"/>
  <c r="AC418" i="7"/>
  <c r="AC575" i="7"/>
  <c r="AC486" i="7"/>
  <c r="AC409" i="7"/>
  <c r="AC404" i="7"/>
  <c r="AC578" i="7"/>
  <c r="AC671" i="7"/>
  <c r="D5" i="5"/>
  <c r="D5" i="7"/>
  <c r="C6" i="5"/>
  <c r="C6" i="7"/>
  <c r="G9" i="5"/>
  <c r="G9" i="7"/>
  <c r="C10" i="5"/>
  <c r="C10" i="7"/>
  <c r="G13" i="5"/>
  <c r="G13" i="7"/>
  <c r="C14" i="5"/>
  <c r="C14" i="7"/>
  <c r="G17" i="5"/>
  <c r="G17" i="7"/>
  <c r="C18" i="5"/>
  <c r="C18" i="7"/>
  <c r="G21" i="5"/>
  <c r="G21" i="7"/>
  <c r="C22" i="5"/>
  <c r="C22" i="7"/>
  <c r="G25" i="5"/>
  <c r="G25" i="7"/>
  <c r="C26" i="5"/>
  <c r="C26" i="7"/>
  <c r="D30" i="5"/>
  <c r="D30" i="7"/>
  <c r="A31" i="5"/>
  <c r="W31" i="5" s="1"/>
  <c r="A31" i="7"/>
  <c r="AC31" i="7" s="1"/>
  <c r="D34" i="5"/>
  <c r="D34" i="7"/>
  <c r="A35" i="5"/>
  <c r="W35" i="5" s="1"/>
  <c r="A35" i="7"/>
  <c r="AC35" i="7" s="1"/>
  <c r="D38" i="5"/>
  <c r="D38" i="7"/>
  <c r="A39" i="5"/>
  <c r="W39" i="5" s="1"/>
  <c r="A39" i="7"/>
  <c r="AC39" i="7" s="1"/>
  <c r="D42" i="5"/>
  <c r="D42" i="7"/>
  <c r="A43" i="5"/>
  <c r="W43" i="5" s="1"/>
  <c r="A43" i="7"/>
  <c r="AC43" i="7" s="1"/>
  <c r="D46" i="5"/>
  <c r="D46" i="7"/>
  <c r="A47" i="5"/>
  <c r="W47" i="5" s="1"/>
  <c r="A47" i="7"/>
  <c r="AC47" i="7" s="1"/>
  <c r="D50" i="5"/>
  <c r="D50" i="7"/>
  <c r="A51" i="5"/>
  <c r="W51" i="5" s="1"/>
  <c r="A51" i="7"/>
  <c r="AC51" i="7" s="1"/>
  <c r="D54" i="5"/>
  <c r="D54" i="7"/>
  <c r="A55" i="5"/>
  <c r="W55" i="5" s="1"/>
  <c r="A55" i="7"/>
  <c r="AC55" i="7" s="1"/>
  <c r="D58" i="5"/>
  <c r="D58" i="7"/>
  <c r="A59" i="5"/>
  <c r="W59" i="5" s="1"/>
  <c r="A59" i="7"/>
  <c r="AC59" i="7" s="1"/>
  <c r="G61" i="5"/>
  <c r="G61" i="7"/>
  <c r="C62" i="5"/>
  <c r="C62" i="7"/>
  <c r="G65" i="5"/>
  <c r="G65" i="7"/>
  <c r="C66" i="5"/>
  <c r="C66" i="7"/>
  <c r="G69" i="5"/>
  <c r="G69" i="7"/>
  <c r="C70" i="5"/>
  <c r="C70" i="7"/>
  <c r="G73" i="5"/>
  <c r="G73" i="7"/>
  <c r="C74" i="5"/>
  <c r="C74" i="7"/>
  <c r="G77" i="5"/>
  <c r="G77" i="7"/>
  <c r="C78" i="5"/>
  <c r="C78" i="7"/>
  <c r="G81" i="5"/>
  <c r="G81" i="7"/>
  <c r="C82" i="5"/>
  <c r="C82" i="7"/>
  <c r="G85" i="5"/>
  <c r="G85" i="7"/>
  <c r="C86" i="5"/>
  <c r="C86" i="7"/>
  <c r="G89" i="5"/>
  <c r="G89" i="7"/>
  <c r="C90" i="5"/>
  <c r="C90" i="7"/>
  <c r="G93" i="5"/>
  <c r="G93" i="7"/>
  <c r="C94" i="5"/>
  <c r="C94" i="7"/>
  <c r="G97" i="5"/>
  <c r="G97" i="7"/>
  <c r="C98" i="5"/>
  <c r="C98" i="7"/>
  <c r="G101" i="5"/>
  <c r="G101" i="7"/>
  <c r="C102" i="5"/>
  <c r="C102" i="7"/>
  <c r="G105" i="5"/>
  <c r="G105" i="7"/>
  <c r="C106" i="5"/>
  <c r="C106" i="7"/>
  <c r="G109" i="5"/>
  <c r="G109" i="7"/>
  <c r="C110" i="5"/>
  <c r="C110" i="7"/>
  <c r="G113" i="5"/>
  <c r="G113" i="7"/>
  <c r="C114" i="5"/>
  <c r="C114" i="7"/>
  <c r="G117" i="5"/>
  <c r="G117" i="7"/>
  <c r="C118" i="5"/>
  <c r="C118" i="7"/>
  <c r="G121" i="5"/>
  <c r="G121" i="7"/>
  <c r="C122" i="5"/>
  <c r="C122" i="7"/>
  <c r="G125" i="5"/>
  <c r="G125" i="7"/>
  <c r="C126" i="5"/>
  <c r="C126" i="7"/>
  <c r="G129" i="5"/>
  <c r="G129" i="7"/>
  <c r="C130" i="5"/>
  <c r="C130" i="7"/>
  <c r="G133" i="5"/>
  <c r="G133" i="7"/>
  <c r="C134" i="5"/>
  <c r="C134" i="7"/>
  <c r="G137" i="5"/>
  <c r="G137" i="7"/>
  <c r="C138" i="5"/>
  <c r="C138" i="7"/>
  <c r="G16" i="5"/>
  <c r="G16" i="7"/>
  <c r="C21" i="5"/>
  <c r="C21" i="7"/>
  <c r="D29" i="5"/>
  <c r="D29" i="7"/>
  <c r="A30" i="5"/>
  <c r="W30" i="5" s="1"/>
  <c r="A30" i="7"/>
  <c r="AC30" i="7" s="1"/>
  <c r="A42" i="5"/>
  <c r="W42" i="5" s="1"/>
  <c r="A42" i="7"/>
  <c r="AC42" i="7" s="1"/>
  <c r="D49" i="5"/>
  <c r="D49" i="7"/>
  <c r="C65" i="5"/>
  <c r="C65" i="7"/>
  <c r="G68" i="5"/>
  <c r="G68" i="7"/>
  <c r="G72" i="5"/>
  <c r="G72" i="7"/>
  <c r="C77" i="5"/>
  <c r="C77" i="7"/>
  <c r="G80" i="5"/>
  <c r="G80" i="7"/>
  <c r="C85" i="5"/>
  <c r="C85" i="7"/>
  <c r="C101" i="5"/>
  <c r="C101" i="7"/>
  <c r="C105" i="5"/>
  <c r="C105" i="7"/>
  <c r="G108" i="5"/>
  <c r="G108" i="7"/>
  <c r="C117" i="5"/>
  <c r="C117" i="7"/>
  <c r="C133" i="5"/>
  <c r="C133" i="7"/>
  <c r="C5" i="5"/>
  <c r="C5" i="7"/>
  <c r="A6" i="5"/>
  <c r="W6" i="5" s="1"/>
  <c r="A6" i="7"/>
  <c r="AC6" i="7" s="1"/>
  <c r="D9" i="5"/>
  <c r="D9" i="7"/>
  <c r="A10" i="5"/>
  <c r="W10" i="5" s="1"/>
  <c r="A10" i="7"/>
  <c r="AC10" i="7" s="1"/>
  <c r="D13" i="5"/>
  <c r="D13" i="7"/>
  <c r="A14" i="5"/>
  <c r="W14" i="5" s="1"/>
  <c r="A14" i="7"/>
  <c r="AC14" i="7" s="1"/>
  <c r="D17" i="5"/>
  <c r="D17" i="7"/>
  <c r="A18" i="5"/>
  <c r="W18" i="5" s="1"/>
  <c r="A18" i="7"/>
  <c r="AC18" i="7" s="1"/>
  <c r="D21" i="5"/>
  <c r="D21" i="7"/>
  <c r="A22" i="5"/>
  <c r="W22" i="5" s="1"/>
  <c r="A22" i="7"/>
  <c r="AC22" i="7" s="1"/>
  <c r="D25" i="5"/>
  <c r="D25" i="7"/>
  <c r="A26" i="5"/>
  <c r="W26" i="5" s="1"/>
  <c r="A26" i="7"/>
  <c r="AC26" i="7" s="1"/>
  <c r="G29" i="5"/>
  <c r="G29" i="7"/>
  <c r="C30" i="5"/>
  <c r="C30" i="7"/>
  <c r="G33" i="5"/>
  <c r="G33" i="7"/>
  <c r="C34" i="5"/>
  <c r="C34" i="7"/>
  <c r="G37" i="5"/>
  <c r="G37" i="7"/>
  <c r="C38" i="5"/>
  <c r="C38" i="7"/>
  <c r="G41" i="5"/>
  <c r="G41" i="7"/>
  <c r="C42" i="5"/>
  <c r="C42" i="7"/>
  <c r="G45" i="5"/>
  <c r="G45" i="7"/>
  <c r="C46" i="5"/>
  <c r="C46" i="7"/>
  <c r="G49" i="5"/>
  <c r="G49" i="7"/>
  <c r="C50" i="5"/>
  <c r="C50" i="7"/>
  <c r="G53" i="5"/>
  <c r="G53" i="7"/>
  <c r="C54" i="5"/>
  <c r="C54" i="7"/>
  <c r="G57" i="5"/>
  <c r="G57" i="7"/>
  <c r="C58" i="5"/>
  <c r="C58" i="7"/>
  <c r="D61" i="5"/>
  <c r="D61" i="7"/>
  <c r="A62" i="5"/>
  <c r="W62" i="5" s="1"/>
  <c r="A62" i="7"/>
  <c r="AC62" i="7" s="1"/>
  <c r="D65" i="5"/>
  <c r="D65" i="7"/>
  <c r="A66" i="5"/>
  <c r="W66" i="5" s="1"/>
  <c r="A66" i="7"/>
  <c r="AC66" i="7" s="1"/>
  <c r="D69" i="5"/>
  <c r="D69" i="7"/>
  <c r="A70" i="5"/>
  <c r="W70" i="5" s="1"/>
  <c r="A70" i="7"/>
  <c r="AC70" i="7" s="1"/>
  <c r="D73" i="5"/>
  <c r="D73" i="7"/>
  <c r="A74" i="5"/>
  <c r="W74" i="5" s="1"/>
  <c r="A74" i="7"/>
  <c r="AC74" i="7" s="1"/>
  <c r="D77" i="5"/>
  <c r="D77" i="7"/>
  <c r="A78" i="5"/>
  <c r="W78" i="5" s="1"/>
  <c r="A78" i="7"/>
  <c r="AC78" i="7" s="1"/>
  <c r="D81" i="5"/>
  <c r="D81" i="7"/>
  <c r="A82" i="5"/>
  <c r="W82" i="5" s="1"/>
  <c r="A82" i="7"/>
  <c r="AC82" i="7" s="1"/>
  <c r="D85" i="5"/>
  <c r="D85" i="7"/>
  <c r="A86" i="5"/>
  <c r="W86" i="5" s="1"/>
  <c r="A86" i="7"/>
  <c r="AC86" i="7" s="1"/>
  <c r="D89" i="5"/>
  <c r="D89" i="7"/>
  <c r="A90" i="5"/>
  <c r="W90" i="5" s="1"/>
  <c r="A90" i="7"/>
  <c r="AC90" i="7" s="1"/>
  <c r="D93" i="5"/>
  <c r="D93" i="7"/>
  <c r="A94" i="5"/>
  <c r="W94" i="5" s="1"/>
  <c r="A94" i="7"/>
  <c r="AC94" i="7" s="1"/>
  <c r="D97" i="5"/>
  <c r="D97" i="7"/>
  <c r="A98" i="5"/>
  <c r="W98" i="5" s="1"/>
  <c r="A98" i="7"/>
  <c r="AC98" i="7" s="1"/>
  <c r="D101" i="5"/>
  <c r="D101" i="7"/>
  <c r="A102" i="5"/>
  <c r="W102" i="5" s="1"/>
  <c r="A102" i="7"/>
  <c r="AC102" i="7" s="1"/>
  <c r="D105" i="5"/>
  <c r="D105" i="7"/>
  <c r="A106" i="5"/>
  <c r="W106" i="5" s="1"/>
  <c r="A106" i="7"/>
  <c r="AC106" i="7" s="1"/>
  <c r="D109" i="5"/>
  <c r="D109" i="7"/>
  <c r="A110" i="5"/>
  <c r="W110" i="5" s="1"/>
  <c r="A110" i="7"/>
  <c r="AC110" i="7" s="1"/>
  <c r="D113" i="5"/>
  <c r="D113" i="7"/>
  <c r="A114" i="5"/>
  <c r="W114" i="5" s="1"/>
  <c r="A114" i="7"/>
  <c r="AC114" i="7" s="1"/>
  <c r="D117" i="5"/>
  <c r="D117" i="7"/>
  <c r="A118" i="5"/>
  <c r="W118" i="5" s="1"/>
  <c r="A118" i="7"/>
  <c r="AC118" i="7" s="1"/>
  <c r="D121" i="5"/>
  <c r="D121" i="7"/>
  <c r="A122" i="5"/>
  <c r="W122" i="5" s="1"/>
  <c r="A122" i="7"/>
  <c r="AC122" i="7" s="1"/>
  <c r="D125" i="5"/>
  <c r="D125" i="7"/>
  <c r="A126" i="5"/>
  <c r="W126" i="5" s="1"/>
  <c r="A126" i="7"/>
  <c r="AC126" i="7" s="1"/>
  <c r="D129" i="5"/>
  <c r="D129" i="7"/>
  <c r="A130" i="5"/>
  <c r="W130" i="5" s="1"/>
  <c r="A130" i="7"/>
  <c r="AC130" i="7" s="1"/>
  <c r="D133" i="5"/>
  <c r="D133" i="7"/>
  <c r="A134" i="5"/>
  <c r="W134" i="5" s="1"/>
  <c r="A134" i="7"/>
  <c r="AC134" i="7" s="1"/>
  <c r="D137" i="5"/>
  <c r="D137" i="7"/>
  <c r="A138" i="5"/>
  <c r="W138" i="5" s="1"/>
  <c r="A138" i="7"/>
  <c r="AC138" i="7" s="1"/>
  <c r="G5" i="5"/>
  <c r="G5" i="7"/>
  <c r="D6" i="5"/>
  <c r="D6" i="7"/>
  <c r="A7" i="5"/>
  <c r="W7" i="5" s="1"/>
  <c r="A7" i="7"/>
  <c r="AC7" i="7" s="1"/>
  <c r="D10" i="5"/>
  <c r="D10" i="7"/>
  <c r="A11" i="5"/>
  <c r="W11" i="5" s="1"/>
  <c r="A11" i="7"/>
  <c r="AC11" i="7" s="1"/>
  <c r="D14" i="5"/>
  <c r="D14" i="7"/>
  <c r="A15" i="5"/>
  <c r="W15" i="5" s="1"/>
  <c r="A15" i="7"/>
  <c r="AC15" i="7" s="1"/>
  <c r="D18" i="5"/>
  <c r="D18" i="7"/>
  <c r="A19" i="5"/>
  <c r="W19" i="5" s="1"/>
  <c r="A19" i="7"/>
  <c r="AC19" i="7" s="1"/>
  <c r="D22" i="5"/>
  <c r="D22" i="7"/>
  <c r="A23" i="5"/>
  <c r="W23" i="5" s="1"/>
  <c r="A23" i="7"/>
  <c r="AC23" i="7" s="1"/>
  <c r="D26" i="5"/>
  <c r="D26" i="7"/>
  <c r="A27" i="5"/>
  <c r="W27" i="5" s="1"/>
  <c r="A27" i="7"/>
  <c r="AC27" i="7" s="1"/>
  <c r="G30" i="5"/>
  <c r="G30" i="7"/>
  <c r="C31" i="5"/>
  <c r="C31" i="7"/>
  <c r="G34" i="5"/>
  <c r="G34" i="7"/>
  <c r="C35" i="5"/>
  <c r="C35" i="7"/>
  <c r="G38" i="5"/>
  <c r="G38" i="7"/>
  <c r="C39" i="5"/>
  <c r="C39" i="7"/>
  <c r="G42" i="5"/>
  <c r="G42" i="7"/>
  <c r="C43" i="5"/>
  <c r="C43" i="7"/>
  <c r="G46" i="5"/>
  <c r="G46" i="7"/>
  <c r="C47" i="5"/>
  <c r="C47" i="7"/>
  <c r="G50" i="5"/>
  <c r="G50" i="7"/>
  <c r="C51" i="5"/>
  <c r="C51" i="7"/>
  <c r="G54" i="5"/>
  <c r="G54" i="7"/>
  <c r="C55" i="5"/>
  <c r="C55" i="7"/>
  <c r="G58" i="5"/>
  <c r="G58" i="7"/>
  <c r="C59" i="5"/>
  <c r="C59" i="7"/>
  <c r="D62" i="5"/>
  <c r="D62" i="7"/>
  <c r="A63" i="5"/>
  <c r="W63" i="5" s="1"/>
  <c r="A63" i="7"/>
  <c r="AC63" i="7" s="1"/>
  <c r="D66" i="5"/>
  <c r="D66" i="7"/>
  <c r="A67" i="5"/>
  <c r="W67" i="5" s="1"/>
  <c r="A67" i="7"/>
  <c r="AC67" i="7" s="1"/>
  <c r="D70" i="5"/>
  <c r="D70" i="7"/>
  <c r="A71" i="5"/>
  <c r="W71" i="5" s="1"/>
  <c r="A71" i="7"/>
  <c r="AC71" i="7" s="1"/>
  <c r="D74" i="5"/>
  <c r="D74" i="7"/>
  <c r="A75" i="5"/>
  <c r="W75" i="5" s="1"/>
  <c r="A75" i="7"/>
  <c r="AC75" i="7" s="1"/>
  <c r="D78" i="5"/>
  <c r="D78" i="7"/>
  <c r="A79" i="5"/>
  <c r="W79" i="5" s="1"/>
  <c r="A79" i="7"/>
  <c r="AC79" i="7" s="1"/>
  <c r="D82" i="5"/>
  <c r="D82" i="7"/>
  <c r="A83" i="5"/>
  <c r="W83" i="5" s="1"/>
  <c r="A83" i="7"/>
  <c r="AC83" i="7" s="1"/>
  <c r="D86" i="5"/>
  <c r="D86" i="7"/>
  <c r="A87" i="5"/>
  <c r="W87" i="5" s="1"/>
  <c r="A87" i="7"/>
  <c r="AC87" i="7" s="1"/>
  <c r="D90" i="5"/>
  <c r="D90" i="7"/>
  <c r="A91" i="5"/>
  <c r="W91" i="5" s="1"/>
  <c r="A91" i="7"/>
  <c r="AC91" i="7" s="1"/>
  <c r="D94" i="5"/>
  <c r="D94" i="7"/>
  <c r="A95" i="5"/>
  <c r="W95" i="5" s="1"/>
  <c r="A95" i="7"/>
  <c r="AC95" i="7" s="1"/>
  <c r="D98" i="5"/>
  <c r="D98" i="7"/>
  <c r="A99" i="5"/>
  <c r="W99" i="5" s="1"/>
  <c r="A99" i="7"/>
  <c r="AC99" i="7" s="1"/>
  <c r="D102" i="5"/>
  <c r="D102" i="7"/>
  <c r="A103" i="5"/>
  <c r="W103" i="5" s="1"/>
  <c r="A103" i="7"/>
  <c r="AC103" i="7" s="1"/>
  <c r="D106" i="5"/>
  <c r="D106" i="7"/>
  <c r="A107" i="5"/>
  <c r="W107" i="5" s="1"/>
  <c r="A107" i="7"/>
  <c r="AC107" i="7" s="1"/>
  <c r="D110" i="5"/>
  <c r="D110" i="7"/>
  <c r="A111" i="5"/>
  <c r="W111" i="5" s="1"/>
  <c r="A111" i="7"/>
  <c r="AC111" i="7" s="1"/>
  <c r="D114" i="5"/>
  <c r="D114" i="7"/>
  <c r="A115" i="5"/>
  <c r="W115" i="5" s="1"/>
  <c r="A115" i="7"/>
  <c r="AC115" i="7" s="1"/>
  <c r="D118" i="5"/>
  <c r="D118" i="7"/>
  <c r="A119" i="5"/>
  <c r="W119" i="5" s="1"/>
  <c r="A119" i="7"/>
  <c r="AC119" i="7" s="1"/>
  <c r="D122" i="5"/>
  <c r="D122" i="7"/>
  <c r="A123" i="5"/>
  <c r="W123" i="5" s="1"/>
  <c r="A123" i="7"/>
  <c r="AC123" i="7" s="1"/>
  <c r="D126" i="5"/>
  <c r="D126" i="7"/>
  <c r="A127" i="5"/>
  <c r="W127" i="5" s="1"/>
  <c r="A127" i="7"/>
  <c r="AC127" i="7" s="1"/>
  <c r="D130" i="5"/>
  <c r="D130" i="7"/>
  <c r="A131" i="5"/>
  <c r="W131" i="5" s="1"/>
  <c r="A131" i="7"/>
  <c r="AC131" i="7" s="1"/>
  <c r="D134" i="5"/>
  <c r="D134" i="7"/>
  <c r="A135" i="5"/>
  <c r="W135" i="5" s="1"/>
  <c r="A135" i="7"/>
  <c r="AC135" i="7" s="1"/>
  <c r="D138" i="5"/>
  <c r="D138" i="7"/>
  <c r="A139" i="5"/>
  <c r="W139" i="5" s="1"/>
  <c r="A139" i="7"/>
  <c r="AC139" i="7" s="1"/>
  <c r="A5" i="5"/>
  <c r="W5" i="5" s="1"/>
  <c r="A5" i="7"/>
  <c r="AC5" i="7" s="1"/>
  <c r="C9" i="5"/>
  <c r="C9" i="7"/>
  <c r="C17" i="5"/>
  <c r="C17" i="7"/>
  <c r="G20" i="5"/>
  <c r="G20" i="7"/>
  <c r="C25" i="5"/>
  <c r="C25" i="7"/>
  <c r="G28" i="5"/>
  <c r="G28" i="7"/>
  <c r="D33" i="5"/>
  <c r="D33" i="7"/>
  <c r="A38" i="5"/>
  <c r="W38" i="5" s="1"/>
  <c r="A38" i="7"/>
  <c r="AC38" i="7" s="1"/>
  <c r="A50" i="5"/>
  <c r="W50" i="5" s="1"/>
  <c r="A50" i="7"/>
  <c r="AC50" i="7" s="1"/>
  <c r="G84" i="5"/>
  <c r="G84" i="7"/>
  <c r="C89" i="5"/>
  <c r="C89" i="7"/>
  <c r="C109" i="5"/>
  <c r="C109" i="7"/>
  <c r="G116" i="5"/>
  <c r="G116" i="7"/>
  <c r="G120" i="5"/>
  <c r="G120" i="7"/>
  <c r="C11" i="5"/>
  <c r="C11" i="7"/>
  <c r="G22" i="5"/>
  <c r="G22" i="7"/>
  <c r="C23" i="5"/>
  <c r="C23" i="7"/>
  <c r="A32" i="5"/>
  <c r="W32" i="5" s="1"/>
  <c r="A32" i="7"/>
  <c r="AC32" i="7" s="1"/>
  <c r="D35" i="5"/>
  <c r="D35" i="7"/>
  <c r="A36" i="5"/>
  <c r="W36" i="5" s="1"/>
  <c r="A36" i="7"/>
  <c r="AC36" i="7" s="1"/>
  <c r="A56" i="5"/>
  <c r="W56" i="5" s="1"/>
  <c r="A56" i="7"/>
  <c r="AC56" i="7" s="1"/>
  <c r="D59" i="5"/>
  <c r="D59" i="7"/>
  <c r="G66" i="5"/>
  <c r="G66" i="7"/>
  <c r="C71" i="5"/>
  <c r="C71" i="7"/>
  <c r="C79" i="5"/>
  <c r="C79" i="7"/>
  <c r="C87" i="5"/>
  <c r="C87" i="7"/>
  <c r="G90" i="5"/>
  <c r="G90" i="7"/>
  <c r="G110" i="5"/>
  <c r="G110" i="7"/>
  <c r="C115" i="5"/>
  <c r="C115" i="7"/>
  <c r="G118" i="5"/>
  <c r="G118" i="7"/>
  <c r="C119" i="5"/>
  <c r="C119" i="7"/>
  <c r="C123" i="5"/>
  <c r="C123" i="7"/>
  <c r="G126" i="5"/>
  <c r="G126" i="7"/>
  <c r="G130" i="5"/>
  <c r="G130" i="7"/>
  <c r="D15" i="5"/>
  <c r="D15" i="7"/>
  <c r="A16" i="5"/>
  <c r="W16" i="5" s="1"/>
  <c r="A16" i="7"/>
  <c r="AC16" i="7" s="1"/>
  <c r="D19" i="5"/>
  <c r="D19" i="7"/>
  <c r="A24" i="5"/>
  <c r="W24" i="5" s="1"/>
  <c r="A24" i="7"/>
  <c r="AC24" i="7" s="1"/>
  <c r="D27" i="5"/>
  <c r="D27" i="7"/>
  <c r="G35" i="5"/>
  <c r="G35" i="7"/>
  <c r="C36" i="5"/>
  <c r="C36" i="7"/>
  <c r="G39" i="5"/>
  <c r="G39" i="7"/>
  <c r="C44" i="5"/>
  <c r="C44" i="7"/>
  <c r="G47" i="5"/>
  <c r="G47" i="7"/>
  <c r="C48" i="5"/>
  <c r="C48" i="7"/>
  <c r="G51" i="5"/>
  <c r="G51" i="7"/>
  <c r="G55" i="5"/>
  <c r="G55" i="7"/>
  <c r="D63" i="5"/>
  <c r="D63" i="7"/>
  <c r="D67" i="5"/>
  <c r="D67" i="7"/>
  <c r="A76" i="5"/>
  <c r="W76" i="5" s="1"/>
  <c r="A76" i="7"/>
  <c r="AC76" i="7" s="1"/>
  <c r="D79" i="5"/>
  <c r="D79" i="7"/>
  <c r="A80" i="5"/>
  <c r="W80" i="5" s="1"/>
  <c r="A80" i="7"/>
  <c r="AC80" i="7" s="1"/>
  <c r="A84" i="5"/>
  <c r="W84" i="5" s="1"/>
  <c r="A84" i="7"/>
  <c r="AC84" i="7" s="1"/>
  <c r="A88" i="5"/>
  <c r="W88" i="5" s="1"/>
  <c r="A88" i="7"/>
  <c r="AC88" i="7" s="1"/>
  <c r="A92" i="5"/>
  <c r="W92" i="5" s="1"/>
  <c r="A92" i="7"/>
  <c r="AC92" i="7" s="1"/>
  <c r="D99" i="5"/>
  <c r="D99" i="7"/>
  <c r="D103" i="5"/>
  <c r="D103" i="7"/>
  <c r="A108" i="5"/>
  <c r="W108" i="5" s="1"/>
  <c r="A108" i="7"/>
  <c r="AC108" i="7" s="1"/>
  <c r="A112" i="5"/>
  <c r="W112" i="5" s="1"/>
  <c r="A112" i="7"/>
  <c r="AC112" i="7" s="1"/>
  <c r="A116" i="5"/>
  <c r="W116" i="5" s="1"/>
  <c r="A116" i="7"/>
  <c r="AC116" i="7" s="1"/>
  <c r="D119" i="5"/>
  <c r="D119" i="7"/>
  <c r="A124" i="5"/>
  <c r="W124" i="5" s="1"/>
  <c r="A124" i="7"/>
  <c r="AC124" i="7" s="1"/>
  <c r="D135" i="5"/>
  <c r="D135" i="7"/>
  <c r="A136" i="5"/>
  <c r="W136" i="5" s="1"/>
  <c r="A136" i="7"/>
  <c r="AC136" i="7" s="1"/>
  <c r="D139" i="5"/>
  <c r="D139" i="7"/>
  <c r="C13" i="5"/>
  <c r="C13" i="7"/>
  <c r="G24" i="5"/>
  <c r="G24" i="7"/>
  <c r="A34" i="5"/>
  <c r="W34" i="5" s="1"/>
  <c r="A34" i="7"/>
  <c r="AC34" i="7" s="1"/>
  <c r="D53" i="5"/>
  <c r="D53" i="7"/>
  <c r="A54" i="5"/>
  <c r="W54" i="5" s="1"/>
  <c r="A54" i="7"/>
  <c r="AC54" i="7" s="1"/>
  <c r="A58" i="5"/>
  <c r="W58" i="5" s="1"/>
  <c r="A58" i="7"/>
  <c r="AC58" i="7" s="1"/>
  <c r="G64" i="5"/>
  <c r="G64" i="7"/>
  <c r="G76" i="5"/>
  <c r="G76" i="7"/>
  <c r="G88" i="5"/>
  <c r="G88" i="7"/>
  <c r="C93" i="5"/>
  <c r="C93" i="7"/>
  <c r="G96" i="5"/>
  <c r="G96" i="7"/>
  <c r="G100" i="5"/>
  <c r="G100" i="7"/>
  <c r="G104" i="5"/>
  <c r="G104" i="7"/>
  <c r="C113" i="5"/>
  <c r="C113" i="7"/>
  <c r="C125" i="5"/>
  <c r="C125" i="7"/>
  <c r="C129" i="5"/>
  <c r="C129" i="7"/>
  <c r="G132" i="5"/>
  <c r="G132" i="7"/>
  <c r="C137" i="5"/>
  <c r="C137" i="7"/>
  <c r="G6" i="5"/>
  <c r="G6" i="7"/>
  <c r="G10" i="5"/>
  <c r="G10" i="7"/>
  <c r="C15" i="5"/>
  <c r="C15" i="7"/>
  <c r="C19" i="5"/>
  <c r="C19" i="7"/>
  <c r="G26" i="5"/>
  <c r="G26" i="7"/>
  <c r="C27" i="5"/>
  <c r="C27" i="7"/>
  <c r="D31" i="5"/>
  <c r="D31" i="7"/>
  <c r="D39" i="5"/>
  <c r="D39" i="7"/>
  <c r="A40" i="5"/>
  <c r="W40" i="5" s="1"/>
  <c r="A40" i="7"/>
  <c r="AC40" i="7" s="1"/>
  <c r="D43" i="5"/>
  <c r="D43" i="7"/>
  <c r="D47" i="5"/>
  <c r="D47" i="7"/>
  <c r="D51" i="5"/>
  <c r="D51" i="7"/>
  <c r="A52" i="5"/>
  <c r="W52" i="5" s="1"/>
  <c r="A52" i="7"/>
  <c r="AC52" i="7" s="1"/>
  <c r="C67" i="5"/>
  <c r="C67" i="7"/>
  <c r="G78" i="5"/>
  <c r="G78" i="7"/>
  <c r="G86" i="5"/>
  <c r="G86" i="7"/>
  <c r="G102" i="5"/>
  <c r="G102" i="7"/>
  <c r="C107" i="5"/>
  <c r="C107" i="7"/>
  <c r="C111" i="5"/>
  <c r="C111" i="7"/>
  <c r="G134" i="5"/>
  <c r="G134" i="7"/>
  <c r="C139" i="5"/>
  <c r="C139" i="7"/>
  <c r="D11" i="5"/>
  <c r="D11" i="7"/>
  <c r="A20" i="5"/>
  <c r="W20" i="5" s="1"/>
  <c r="A20" i="7"/>
  <c r="AC20" i="7" s="1"/>
  <c r="C32" i="5"/>
  <c r="C32" i="7"/>
  <c r="C40" i="5"/>
  <c r="C40" i="7"/>
  <c r="C52" i="5"/>
  <c r="C52" i="7"/>
  <c r="A68" i="5"/>
  <c r="W68" i="5" s="1"/>
  <c r="A68" i="7"/>
  <c r="AC68" i="7" s="1"/>
  <c r="D71" i="5"/>
  <c r="D71" i="7"/>
  <c r="A72" i="5"/>
  <c r="W72" i="5" s="1"/>
  <c r="A72" i="7"/>
  <c r="AC72" i="7" s="1"/>
  <c r="D75" i="5"/>
  <c r="D75" i="7"/>
  <c r="D83" i="5"/>
  <c r="D83" i="7"/>
  <c r="D87" i="5"/>
  <c r="D87" i="7"/>
  <c r="D91" i="5"/>
  <c r="D91" i="7"/>
  <c r="A100" i="5"/>
  <c r="W100" i="5" s="1"/>
  <c r="A100" i="7"/>
  <c r="AC100" i="7" s="1"/>
  <c r="A104" i="5"/>
  <c r="W104" i="5" s="1"/>
  <c r="A104" i="7"/>
  <c r="AC104" i="7" s="1"/>
  <c r="D107" i="5"/>
  <c r="D107" i="7"/>
  <c r="D127" i="5"/>
  <c r="D127" i="7"/>
  <c r="A128" i="5"/>
  <c r="W128" i="5" s="1"/>
  <c r="A128" i="7"/>
  <c r="AC128" i="7" s="1"/>
  <c r="G7" i="5"/>
  <c r="G7" i="7"/>
  <c r="C8" i="5"/>
  <c r="C8" i="7"/>
  <c r="G11" i="5"/>
  <c r="G11" i="7"/>
  <c r="C12" i="5"/>
  <c r="C12" i="7"/>
  <c r="G15" i="5"/>
  <c r="G15" i="7"/>
  <c r="C16" i="5"/>
  <c r="C16" i="7"/>
  <c r="G19" i="5"/>
  <c r="G19" i="7"/>
  <c r="C20" i="5"/>
  <c r="C20" i="7"/>
  <c r="G23" i="5"/>
  <c r="G23" i="7"/>
  <c r="C24" i="5"/>
  <c r="C24" i="7"/>
  <c r="G27" i="5"/>
  <c r="G27" i="7"/>
  <c r="C28" i="5"/>
  <c r="C28" i="7"/>
  <c r="A29" i="5"/>
  <c r="W29" i="5" s="1"/>
  <c r="A29" i="7"/>
  <c r="AC29" i="7" s="1"/>
  <c r="D32" i="5"/>
  <c r="D32" i="7"/>
  <c r="A33" i="5"/>
  <c r="W33" i="5" s="1"/>
  <c r="A33" i="7"/>
  <c r="AC33" i="7" s="1"/>
  <c r="D36" i="5"/>
  <c r="D36" i="7"/>
  <c r="A37" i="5"/>
  <c r="W37" i="5" s="1"/>
  <c r="A37" i="7"/>
  <c r="AC37" i="7" s="1"/>
  <c r="D40" i="5"/>
  <c r="D40" i="7"/>
  <c r="A41" i="5"/>
  <c r="W41" i="5" s="1"/>
  <c r="A41" i="7"/>
  <c r="AC41" i="7" s="1"/>
  <c r="D44" i="5"/>
  <c r="D44" i="7"/>
  <c r="A45" i="5"/>
  <c r="W45" i="5" s="1"/>
  <c r="A45" i="7"/>
  <c r="AC45" i="7" s="1"/>
  <c r="D48" i="5"/>
  <c r="D48" i="7"/>
  <c r="A49" i="5"/>
  <c r="W49" i="5" s="1"/>
  <c r="A49" i="7"/>
  <c r="AC49" i="7" s="1"/>
  <c r="D52" i="5"/>
  <c r="D52" i="7"/>
  <c r="A53" i="5"/>
  <c r="W53" i="5" s="1"/>
  <c r="A53" i="7"/>
  <c r="AC53" i="7" s="1"/>
  <c r="D56" i="5"/>
  <c r="D56" i="7"/>
  <c r="A57" i="5"/>
  <c r="W57" i="5" s="1"/>
  <c r="A57" i="7"/>
  <c r="AC57" i="7" s="1"/>
  <c r="D60" i="5"/>
  <c r="D60" i="7"/>
  <c r="G63" i="5"/>
  <c r="G63" i="7"/>
  <c r="C64" i="5"/>
  <c r="C64" i="7"/>
  <c r="G67" i="5"/>
  <c r="G67" i="7"/>
  <c r="C68" i="5"/>
  <c r="C68" i="7"/>
  <c r="G71" i="5"/>
  <c r="G71" i="7"/>
  <c r="C72" i="5"/>
  <c r="C72" i="7"/>
  <c r="G75" i="5"/>
  <c r="G75" i="7"/>
  <c r="C76" i="5"/>
  <c r="C76" i="7"/>
  <c r="G79" i="5"/>
  <c r="G79" i="7"/>
  <c r="C80" i="5"/>
  <c r="C80" i="7"/>
  <c r="G83" i="5"/>
  <c r="G83" i="7"/>
  <c r="C84" i="5"/>
  <c r="C84" i="7"/>
  <c r="G87" i="5"/>
  <c r="G87" i="7"/>
  <c r="C88" i="5"/>
  <c r="C88" i="7"/>
  <c r="G91" i="5"/>
  <c r="G91" i="7"/>
  <c r="C92" i="5"/>
  <c r="C92" i="7"/>
  <c r="G95" i="5"/>
  <c r="G95" i="7"/>
  <c r="C96" i="5"/>
  <c r="C96" i="7"/>
  <c r="G99" i="5"/>
  <c r="G99" i="7"/>
  <c r="C100" i="5"/>
  <c r="C100" i="7"/>
  <c r="G103" i="5"/>
  <c r="G103" i="7"/>
  <c r="C104" i="5"/>
  <c r="C104" i="7"/>
  <c r="G107" i="5"/>
  <c r="G107" i="7"/>
  <c r="C108" i="5"/>
  <c r="C108" i="7"/>
  <c r="G111" i="5"/>
  <c r="G111" i="7"/>
  <c r="C112" i="5"/>
  <c r="C112" i="7"/>
  <c r="G115" i="5"/>
  <c r="G115" i="7"/>
  <c r="C116" i="5"/>
  <c r="C116" i="7"/>
  <c r="G119" i="5"/>
  <c r="G119" i="7"/>
  <c r="C120" i="5"/>
  <c r="C120" i="7"/>
  <c r="G123" i="5"/>
  <c r="G123" i="7"/>
  <c r="C124" i="5"/>
  <c r="C124" i="7"/>
  <c r="G127" i="5"/>
  <c r="G127" i="7"/>
  <c r="C128" i="5"/>
  <c r="C128" i="7"/>
  <c r="G131" i="5"/>
  <c r="G131" i="7"/>
  <c r="C132" i="5"/>
  <c r="C132" i="7"/>
  <c r="G135" i="5"/>
  <c r="G135" i="7"/>
  <c r="C136" i="5"/>
  <c r="C136" i="7"/>
  <c r="G139" i="5"/>
  <c r="G139" i="7"/>
  <c r="G8" i="5"/>
  <c r="G8" i="7"/>
  <c r="G12" i="5"/>
  <c r="G12" i="7"/>
  <c r="D37" i="5"/>
  <c r="D37" i="7"/>
  <c r="D41" i="5"/>
  <c r="D41" i="7"/>
  <c r="D45" i="5"/>
  <c r="D45" i="7"/>
  <c r="A46" i="5"/>
  <c r="W46" i="5" s="1"/>
  <c r="A46" i="7"/>
  <c r="AC46" i="7" s="1"/>
  <c r="D57" i="5"/>
  <c r="D57" i="7"/>
  <c r="C61" i="5"/>
  <c r="C61" i="7"/>
  <c r="C69" i="5"/>
  <c r="C69" i="7"/>
  <c r="C73" i="5"/>
  <c r="C73" i="7"/>
  <c r="C81" i="5"/>
  <c r="C81" i="7"/>
  <c r="G92" i="5"/>
  <c r="G92" i="7"/>
  <c r="C97" i="5"/>
  <c r="C97" i="7"/>
  <c r="G112" i="5"/>
  <c r="G112" i="7"/>
  <c r="C121" i="5"/>
  <c r="C121" i="7"/>
  <c r="G124" i="5"/>
  <c r="G124" i="7"/>
  <c r="G128" i="5"/>
  <c r="G128" i="7"/>
  <c r="G136" i="5"/>
  <c r="G136" i="7"/>
  <c r="C7" i="5"/>
  <c r="C7" i="7"/>
  <c r="G14" i="5"/>
  <c r="G14" i="7"/>
  <c r="G18" i="5"/>
  <c r="G18" i="7"/>
  <c r="A44" i="5"/>
  <c r="W44" i="5" s="1"/>
  <c r="A44" i="7"/>
  <c r="AC44" i="7" s="1"/>
  <c r="A48" i="5"/>
  <c r="W48" i="5" s="1"/>
  <c r="A48" i="7"/>
  <c r="AC48" i="7" s="1"/>
  <c r="D55" i="5"/>
  <c r="D55" i="7"/>
  <c r="A60" i="5"/>
  <c r="W60" i="5" s="1"/>
  <c r="A60" i="7"/>
  <c r="AC60" i="7" s="1"/>
  <c r="G62" i="5"/>
  <c r="G62" i="7"/>
  <c r="C63" i="5"/>
  <c r="C63" i="7"/>
  <c r="G70" i="5"/>
  <c r="G70" i="7"/>
  <c r="G74" i="5"/>
  <c r="G74" i="7"/>
  <c r="C75" i="5"/>
  <c r="C75" i="7"/>
  <c r="G82" i="5"/>
  <c r="G82" i="7"/>
  <c r="C83" i="5"/>
  <c r="C83" i="7"/>
  <c r="C91" i="5"/>
  <c r="C91" i="7"/>
  <c r="G94" i="5"/>
  <c r="G94" i="7"/>
  <c r="C95" i="5"/>
  <c r="C95" i="7"/>
  <c r="G98" i="5"/>
  <c r="G98" i="7"/>
  <c r="C99" i="5"/>
  <c r="C99" i="7"/>
  <c r="C103" i="5"/>
  <c r="C103" i="7"/>
  <c r="G106" i="5"/>
  <c r="G106" i="7"/>
  <c r="G114" i="5"/>
  <c r="G114" i="7"/>
  <c r="G122" i="5"/>
  <c r="G122" i="7"/>
  <c r="C127" i="5"/>
  <c r="C127" i="7"/>
  <c r="C131" i="5"/>
  <c r="C131" i="7"/>
  <c r="C135" i="5"/>
  <c r="C135" i="7"/>
  <c r="G138" i="5"/>
  <c r="G138" i="7"/>
  <c r="D7" i="5"/>
  <c r="D7" i="7"/>
  <c r="A8" i="5"/>
  <c r="W8" i="5" s="1"/>
  <c r="A8" i="7"/>
  <c r="AC8" i="7" s="1"/>
  <c r="A12" i="5"/>
  <c r="W12" i="5" s="1"/>
  <c r="A12" i="7"/>
  <c r="AC12" i="7" s="1"/>
  <c r="D23" i="5"/>
  <c r="D23" i="7"/>
  <c r="A28" i="5"/>
  <c r="W28" i="5" s="1"/>
  <c r="A28" i="7"/>
  <c r="AC28" i="7" s="1"/>
  <c r="G31" i="5"/>
  <c r="G31" i="7"/>
  <c r="G43" i="5"/>
  <c r="G43" i="7"/>
  <c r="C56" i="5"/>
  <c r="C56" i="7"/>
  <c r="G59" i="5"/>
  <c r="G59" i="7"/>
  <c r="C60" i="5"/>
  <c r="C60" i="7"/>
  <c r="A64" i="5"/>
  <c r="W64" i="5" s="1"/>
  <c r="A64" i="7"/>
  <c r="AC64" i="7" s="1"/>
  <c r="D95" i="5"/>
  <c r="D95" i="7"/>
  <c r="A96" i="5"/>
  <c r="W96" i="5" s="1"/>
  <c r="A96" i="7"/>
  <c r="AC96" i="7" s="1"/>
  <c r="D111" i="5"/>
  <c r="D111" i="7"/>
  <c r="D115" i="5"/>
  <c r="D115" i="7"/>
  <c r="A120" i="5"/>
  <c r="W120" i="5" s="1"/>
  <c r="A120" i="7"/>
  <c r="AC120" i="7" s="1"/>
  <c r="D123" i="5"/>
  <c r="D123" i="7"/>
  <c r="D131" i="5"/>
  <c r="D131" i="7"/>
  <c r="A132" i="5"/>
  <c r="W132" i="5" s="1"/>
  <c r="A132" i="7"/>
  <c r="AC132" i="7" s="1"/>
  <c r="D8" i="5"/>
  <c r="D8" i="7"/>
  <c r="A9" i="5"/>
  <c r="W9" i="5" s="1"/>
  <c r="A9" i="7"/>
  <c r="AC9" i="7" s="1"/>
  <c r="D12" i="5"/>
  <c r="D12" i="7"/>
  <c r="A13" i="5"/>
  <c r="W13" i="5" s="1"/>
  <c r="A13" i="7"/>
  <c r="AC13" i="7" s="1"/>
  <c r="D16" i="5"/>
  <c r="D16" i="7"/>
  <c r="A17" i="5"/>
  <c r="W17" i="5" s="1"/>
  <c r="A17" i="7"/>
  <c r="AC17" i="7" s="1"/>
  <c r="D20" i="5"/>
  <c r="D20" i="7"/>
  <c r="A21" i="5"/>
  <c r="W21" i="5" s="1"/>
  <c r="A21" i="7"/>
  <c r="AC21" i="7" s="1"/>
  <c r="D24" i="5"/>
  <c r="D24" i="7"/>
  <c r="A25" i="5"/>
  <c r="W25" i="5" s="1"/>
  <c r="A25" i="7"/>
  <c r="AC25" i="7" s="1"/>
  <c r="D28" i="5"/>
  <c r="D28" i="7"/>
  <c r="C29" i="5"/>
  <c r="C29" i="7"/>
  <c r="G32" i="5"/>
  <c r="G32" i="7"/>
  <c r="C33" i="5"/>
  <c r="C33" i="7"/>
  <c r="G36" i="5"/>
  <c r="G36" i="7"/>
  <c r="C37" i="5"/>
  <c r="C37" i="7"/>
  <c r="G40" i="5"/>
  <c r="G40" i="7"/>
  <c r="C41" i="5"/>
  <c r="C41" i="7"/>
  <c r="G44" i="5"/>
  <c r="G44" i="7"/>
  <c r="C45" i="5"/>
  <c r="C45" i="7"/>
  <c r="G48" i="5"/>
  <c r="G48" i="7"/>
  <c r="C49" i="5"/>
  <c r="C49" i="7"/>
  <c r="G52" i="5"/>
  <c r="G52" i="7"/>
  <c r="C53" i="5"/>
  <c r="C53" i="7"/>
  <c r="G56" i="5"/>
  <c r="G56" i="7"/>
  <c r="C57" i="5"/>
  <c r="C57" i="7"/>
  <c r="G60" i="5"/>
  <c r="G60" i="7"/>
  <c r="A61" i="5"/>
  <c r="W61" i="5" s="1"/>
  <c r="A61" i="7"/>
  <c r="AC61" i="7" s="1"/>
  <c r="D64" i="5"/>
  <c r="D64" i="7"/>
  <c r="A65" i="5"/>
  <c r="W65" i="5" s="1"/>
  <c r="A65" i="7"/>
  <c r="AC65" i="7" s="1"/>
  <c r="D68" i="5"/>
  <c r="D68" i="7"/>
  <c r="A69" i="5"/>
  <c r="W69" i="5" s="1"/>
  <c r="A69" i="7"/>
  <c r="AC69" i="7" s="1"/>
  <c r="D72" i="5"/>
  <c r="D72" i="7"/>
  <c r="A73" i="5"/>
  <c r="W73" i="5" s="1"/>
  <c r="A73" i="7"/>
  <c r="AC73" i="7" s="1"/>
  <c r="D76" i="5"/>
  <c r="D76" i="7"/>
  <c r="A77" i="5"/>
  <c r="W77" i="5" s="1"/>
  <c r="A77" i="7"/>
  <c r="AC77" i="7" s="1"/>
  <c r="D80" i="5"/>
  <c r="D80" i="7"/>
  <c r="A81" i="5"/>
  <c r="W81" i="5" s="1"/>
  <c r="A81" i="7"/>
  <c r="AC81" i="7" s="1"/>
  <c r="D84" i="5"/>
  <c r="D84" i="7"/>
  <c r="A85" i="5"/>
  <c r="W85" i="5" s="1"/>
  <c r="A85" i="7"/>
  <c r="AC85" i="7" s="1"/>
  <c r="D88" i="5"/>
  <c r="D88" i="7"/>
  <c r="A89" i="5"/>
  <c r="W89" i="5" s="1"/>
  <c r="A89" i="7"/>
  <c r="AC89" i="7" s="1"/>
  <c r="D92" i="5"/>
  <c r="D92" i="7"/>
  <c r="A93" i="5"/>
  <c r="W93" i="5" s="1"/>
  <c r="A93" i="7"/>
  <c r="AC93" i="7" s="1"/>
  <c r="D96" i="5"/>
  <c r="D96" i="7"/>
  <c r="A97" i="5"/>
  <c r="W97" i="5" s="1"/>
  <c r="A97" i="7"/>
  <c r="AC97" i="7" s="1"/>
  <c r="D100" i="5"/>
  <c r="D100" i="7"/>
  <c r="A101" i="5"/>
  <c r="W101" i="5" s="1"/>
  <c r="A101" i="7"/>
  <c r="AC101" i="7" s="1"/>
  <c r="D104" i="5"/>
  <c r="D104" i="7"/>
  <c r="A105" i="5"/>
  <c r="W105" i="5" s="1"/>
  <c r="A105" i="7"/>
  <c r="AC105" i="7" s="1"/>
  <c r="D108" i="5"/>
  <c r="D108" i="7"/>
  <c r="A109" i="5"/>
  <c r="W109" i="5" s="1"/>
  <c r="A109" i="7"/>
  <c r="AC109" i="7" s="1"/>
  <c r="D112" i="5"/>
  <c r="D112" i="7"/>
  <c r="A113" i="5"/>
  <c r="W113" i="5" s="1"/>
  <c r="A113" i="7"/>
  <c r="AC113" i="7" s="1"/>
  <c r="D116" i="5"/>
  <c r="D116" i="7"/>
  <c r="A117" i="5"/>
  <c r="W117" i="5" s="1"/>
  <c r="A117" i="7"/>
  <c r="AC117" i="7" s="1"/>
  <c r="D120" i="5"/>
  <c r="D120" i="7"/>
  <c r="A121" i="5"/>
  <c r="W121" i="5" s="1"/>
  <c r="A121" i="7"/>
  <c r="AC121" i="7" s="1"/>
  <c r="D124" i="5"/>
  <c r="D124" i="7"/>
  <c r="A125" i="5"/>
  <c r="W125" i="5" s="1"/>
  <c r="A125" i="7"/>
  <c r="AC125" i="7" s="1"/>
  <c r="D128" i="5"/>
  <c r="D128" i="7"/>
  <c r="A129" i="5"/>
  <c r="W129" i="5" s="1"/>
  <c r="A129" i="7"/>
  <c r="AC129" i="7" s="1"/>
  <c r="D132" i="5"/>
  <c r="D132" i="7"/>
  <c r="A133" i="5"/>
  <c r="W133" i="5" s="1"/>
  <c r="A133" i="7"/>
  <c r="AC133" i="7" s="1"/>
  <c r="D136" i="5"/>
  <c r="D136" i="7"/>
  <c r="A137" i="5"/>
  <c r="W137" i="5" s="1"/>
  <c r="A137" i="7"/>
  <c r="AC137" i="7" s="1"/>
  <c r="N735" i="3"/>
  <c r="N737" i="3" s="1"/>
  <c r="M734" i="3"/>
  <c r="N734" i="3"/>
  <c r="H735" i="3"/>
  <c r="H737" i="3" s="1"/>
  <c r="P735" i="3"/>
  <c r="P737" i="3" s="1"/>
  <c r="L734" i="3"/>
  <c r="O735" i="3"/>
  <c r="O737" i="3" s="1"/>
  <c r="O734" i="3"/>
  <c r="J735" i="3"/>
  <c r="J737" i="3" s="1"/>
  <c r="K735" i="3"/>
  <c r="K737" i="3" s="1"/>
  <c r="J734" i="3"/>
  <c r="L735" i="3"/>
  <c r="L737" i="3" s="1"/>
  <c r="I735" i="3"/>
  <c r="I737" i="3" s="1"/>
  <c r="H734" i="3"/>
  <c r="P734" i="3"/>
  <c r="I734" i="3"/>
  <c r="K734" i="3"/>
  <c r="M735" i="3"/>
  <c r="M737" i="3" s="1"/>
  <c r="M9" i="2"/>
  <c r="M17" i="2" s="1"/>
  <c r="L9" i="2"/>
  <c r="L17" i="2" s="1"/>
  <c r="K9" i="2"/>
  <c r="K17" i="2" s="1"/>
  <c r="J9" i="2"/>
  <c r="J17" i="2" s="1"/>
  <c r="I9" i="2"/>
  <c r="I17" i="2" s="1"/>
  <c r="H9" i="2"/>
  <c r="H17" i="2" s="1"/>
  <c r="G9" i="2"/>
  <c r="G17" i="2" s="1"/>
  <c r="F9" i="2"/>
  <c r="F17" i="2" s="1"/>
  <c r="E9" i="2"/>
  <c r="E17" i="2" s="1"/>
  <c r="D9" i="2"/>
  <c r="D17" i="2" s="1"/>
  <c r="C17" i="2"/>
  <c r="B17" i="2"/>
  <c r="A9" i="2"/>
  <c r="A17" i="2" s="1"/>
  <c r="W740" i="5" l="1"/>
  <c r="W735" i="5"/>
  <c r="W739" i="5"/>
  <c r="AC740" i="7"/>
  <c r="D33" i="10"/>
  <c r="D32" i="10"/>
  <c r="D31" i="10"/>
  <c r="D36" i="10"/>
  <c r="D28" i="10"/>
  <c r="D37" i="10"/>
  <c r="D35" i="10"/>
  <c r="D29" i="10"/>
  <c r="D34" i="10"/>
  <c r="AC735" i="7"/>
  <c r="AC739" i="7"/>
  <c r="F37" i="10"/>
  <c r="I35" i="9"/>
  <c r="J35" i="9"/>
  <c r="H35" i="9"/>
  <c r="G37" i="10"/>
  <c r="G35" i="9"/>
  <c r="C37" i="10"/>
  <c r="D35" i="9"/>
  <c r="H37" i="10"/>
  <c r="C35" i="9"/>
  <c r="K35" i="9"/>
  <c r="E35" i="9"/>
  <c r="F35" i="9"/>
  <c r="E37" i="10" l="1"/>
  <c r="I37" i="10" s="1"/>
  <c r="W741" i="5"/>
  <c r="AC741" i="7"/>
  <c r="L35" i="9"/>
  <c r="B6" i="2"/>
  <c r="M238" i="5" l="1"/>
  <c r="M270" i="5"/>
  <c r="M254" i="5"/>
  <c r="M141" i="5"/>
  <c r="M246" i="5"/>
  <c r="K438" i="5"/>
  <c r="K438" i="7" s="1"/>
  <c r="K534" i="5"/>
  <c r="K534" i="7" s="1"/>
  <c r="O314" i="5"/>
  <c r="L391" i="5"/>
  <c r="I500" i="5"/>
  <c r="I500" i="7" s="1"/>
  <c r="J596" i="5"/>
  <c r="J596" i="7" s="1"/>
  <c r="K334" i="5"/>
  <c r="K334" i="7" s="1"/>
  <c r="M416" i="5"/>
  <c r="J350" i="5"/>
  <c r="J350" i="7" s="1"/>
  <c r="M568" i="5"/>
  <c r="K446" i="5"/>
  <c r="K446" i="7" s="1"/>
  <c r="K606" i="5"/>
  <c r="K606" i="7" s="1"/>
  <c r="J413" i="5"/>
  <c r="J413" i="7" s="1"/>
  <c r="J493" i="5"/>
  <c r="J493" i="7" s="1"/>
  <c r="J509" i="5"/>
  <c r="J509" i="7" s="1"/>
  <c r="J629" i="5"/>
  <c r="J629" i="7" s="1"/>
  <c r="K629" i="5"/>
  <c r="K629" i="7" s="1"/>
  <c r="J222" i="5"/>
  <c r="J222" i="7" s="1"/>
  <c r="J430" i="5"/>
  <c r="J430" i="7" s="1"/>
  <c r="I508" i="5"/>
  <c r="I508" i="7" s="1"/>
  <c r="J628" i="5"/>
  <c r="J628" i="7" s="1"/>
  <c r="J342" i="5"/>
  <c r="J342" i="7" s="1"/>
  <c r="K540" i="5"/>
  <c r="K540" i="7" s="1"/>
  <c r="J397" i="5"/>
  <c r="J397" i="7" s="1"/>
  <c r="M580" i="5"/>
  <c r="M176" i="5"/>
  <c r="K350" i="5"/>
  <c r="K350" i="7" s="1"/>
  <c r="J557" i="5"/>
  <c r="J557" i="7" s="1"/>
  <c r="J605" i="5"/>
  <c r="J605" i="7" s="1"/>
  <c r="K597" i="5"/>
  <c r="K597" i="7" s="1"/>
  <c r="L549" i="5"/>
  <c r="J254" i="5"/>
  <c r="J254" i="7" s="1"/>
  <c r="J462" i="5"/>
  <c r="J462" i="7" s="1"/>
  <c r="I628" i="5"/>
  <c r="I628" i="7" s="1"/>
  <c r="I572" i="5"/>
  <c r="I572" i="7" s="1"/>
  <c r="M352" i="5"/>
  <c r="K510" i="5"/>
  <c r="K510" i="7" s="1"/>
  <c r="J461" i="5"/>
  <c r="J461" i="7" s="1"/>
  <c r="J525" i="5"/>
  <c r="J525" i="7" s="1"/>
  <c r="J621" i="5"/>
  <c r="J621" i="7" s="1"/>
  <c r="L327" i="5"/>
  <c r="O354" i="5"/>
  <c r="J334" i="5"/>
  <c r="J334" i="7" s="1"/>
  <c r="K588" i="5"/>
  <c r="K588" i="7" s="1"/>
  <c r="M524" i="5"/>
  <c r="J341" i="5"/>
  <c r="J341" i="7" s="1"/>
  <c r="L303" i="5"/>
  <c r="L334" i="5"/>
  <c r="L430" i="5"/>
  <c r="O270" i="5"/>
  <c r="L202" i="5"/>
  <c r="M243" i="5"/>
  <c r="H278" i="5"/>
  <c r="H278" i="7" s="1"/>
  <c r="M323" i="5"/>
  <c r="P350" i="5"/>
  <c r="P390" i="5"/>
  <c r="M435" i="5"/>
  <c r="I230" i="5"/>
  <c r="I230" i="7" s="1"/>
  <c r="O174" i="5"/>
  <c r="P174" i="5"/>
  <c r="J622" i="5"/>
  <c r="J622" i="7" s="1"/>
  <c r="H243" i="5"/>
  <c r="H243" i="7" s="1"/>
  <c r="I300" i="5"/>
  <c r="I300" i="7" s="1"/>
  <c r="H363" i="5"/>
  <c r="H363" i="7" s="1"/>
  <c r="O242" i="5"/>
  <c r="P275" i="5"/>
  <c r="P331" i="5"/>
  <c r="H202" i="5"/>
  <c r="H202" i="7" s="1"/>
  <c r="M239" i="5"/>
  <c r="P258" i="5"/>
  <c r="L565" i="5"/>
  <c r="L383" i="5"/>
  <c r="J381" i="5"/>
  <c r="J381" i="7" s="1"/>
  <c r="J325" i="5"/>
  <c r="J325" i="7" s="1"/>
  <c r="K612" i="5"/>
  <c r="K612" i="7" s="1"/>
  <c r="M528" i="5"/>
  <c r="J405" i="5"/>
  <c r="J405" i="7" s="1"/>
  <c r="M355" i="5"/>
  <c r="L342" i="5"/>
  <c r="L438" i="5"/>
  <c r="O318" i="5"/>
  <c r="H206" i="5"/>
  <c r="H206" i="7" s="1"/>
  <c r="L250" i="5"/>
  <c r="P278" i="5"/>
  <c r="P326" i="5"/>
  <c r="L354" i="5"/>
  <c r="H398" i="5"/>
  <c r="H398" i="7" s="1"/>
  <c r="H446" i="5"/>
  <c r="H446" i="7" s="1"/>
  <c r="I254" i="5"/>
  <c r="I254" i="7" s="1"/>
  <c r="I244" i="5"/>
  <c r="I244" i="7" s="1"/>
  <c r="I308" i="5"/>
  <c r="I308" i="7" s="1"/>
  <c r="P363" i="5"/>
  <c r="P243" i="5"/>
  <c r="I284" i="5"/>
  <c r="I284" i="7" s="1"/>
  <c r="P339" i="5"/>
  <c r="H178" i="5"/>
  <c r="H178" i="7" s="1"/>
  <c r="P202" i="5"/>
  <c r="H242" i="5"/>
  <c r="H242" i="7" s="1"/>
  <c r="I259" i="5"/>
  <c r="I259" i="7" s="1"/>
  <c r="K542" i="5"/>
  <c r="K542" i="7" s="1"/>
  <c r="K549" i="5"/>
  <c r="K549" i="7" s="1"/>
  <c r="O394" i="5"/>
  <c r="J390" i="5"/>
  <c r="J390" i="7" s="1"/>
  <c r="J540" i="5"/>
  <c r="J540" i="7" s="1"/>
  <c r="O362" i="5"/>
  <c r="K628" i="5"/>
  <c r="K628" i="7" s="1"/>
  <c r="M552" i="5"/>
  <c r="M184" i="5"/>
  <c r="K414" i="5"/>
  <c r="K414" i="7" s="1"/>
  <c r="M376" i="5"/>
  <c r="L190" i="5"/>
  <c r="L350" i="5"/>
  <c r="L446" i="5"/>
  <c r="O198" i="5"/>
  <c r="O326" i="5"/>
  <c r="P143" i="5"/>
  <c r="H222" i="5"/>
  <c r="H222" i="7" s="1"/>
  <c r="H254" i="5"/>
  <c r="H254" i="7" s="1"/>
  <c r="L282" i="5"/>
  <c r="M331" i="5"/>
  <c r="L362" i="5"/>
  <c r="L402" i="5"/>
  <c r="I270" i="5"/>
  <c r="I270" i="7" s="1"/>
  <c r="O178" i="5"/>
  <c r="O258" i="5"/>
  <c r="H315" i="5"/>
  <c r="H315" i="7" s="1"/>
  <c r="I364" i="5"/>
  <c r="I364" i="7" s="1"/>
  <c r="O186" i="5"/>
  <c r="O250" i="5"/>
  <c r="H291" i="5"/>
  <c r="H291" i="7" s="1"/>
  <c r="P395" i="5"/>
  <c r="P178" i="5"/>
  <c r="M207" i="5"/>
  <c r="P242" i="5"/>
  <c r="L262" i="5"/>
  <c r="K494" i="5"/>
  <c r="K494" i="7" s="1"/>
  <c r="K614" i="5"/>
  <c r="K614" i="7" s="1"/>
  <c r="K581" i="5"/>
  <c r="K581" i="7" s="1"/>
  <c r="M384" i="5"/>
  <c r="J510" i="5"/>
  <c r="J510" i="7" s="1"/>
  <c r="J588" i="5"/>
  <c r="J588" i="7" s="1"/>
  <c r="M395" i="5"/>
  <c r="K342" i="5"/>
  <c r="K342" i="7" s="1"/>
  <c r="M608" i="5"/>
  <c r="M264" i="5"/>
  <c r="L207" i="5"/>
  <c r="J558" i="5"/>
  <c r="J558" i="7" s="1"/>
  <c r="L238" i="5"/>
  <c r="L374" i="5"/>
  <c r="O230" i="5"/>
  <c r="O350" i="5"/>
  <c r="L186" i="5"/>
  <c r="P230" i="5"/>
  <c r="L258" i="5"/>
  <c r="M291" i="5"/>
  <c r="P334" i="5"/>
  <c r="L378" i="5"/>
  <c r="H414" i="5"/>
  <c r="H414" i="7" s="1"/>
  <c r="I302" i="5"/>
  <c r="I302" i="7" s="1"/>
  <c r="I196" i="5"/>
  <c r="I196" i="7" s="1"/>
  <c r="I260" i="5"/>
  <c r="I260" i="7" s="1"/>
  <c r="I324" i="5"/>
  <c r="I324" i="7" s="1"/>
  <c r="P379" i="5"/>
  <c r="O202" i="5"/>
  <c r="P259" i="5"/>
  <c r="P299" i="5"/>
  <c r="I404" i="5"/>
  <c r="I404" i="7" s="1"/>
  <c r="P186" i="5"/>
  <c r="M223" i="5"/>
  <c r="M247" i="5"/>
  <c r="K254" i="5"/>
  <c r="K254" i="7" s="1"/>
  <c r="K558" i="5"/>
  <c r="K558" i="7" s="1"/>
  <c r="J534" i="5"/>
  <c r="J534" i="7" s="1"/>
  <c r="K398" i="5"/>
  <c r="K398" i="7" s="1"/>
  <c r="M624" i="5"/>
  <c r="L239" i="5"/>
  <c r="L246" i="5"/>
  <c r="O246" i="5"/>
  <c r="H230" i="5"/>
  <c r="H230" i="7" s="1"/>
  <c r="L290" i="5"/>
  <c r="M363" i="5"/>
  <c r="L142" i="5"/>
  <c r="L142" i="7" s="1"/>
  <c r="O290" i="5"/>
  <c r="I388" i="5"/>
  <c r="I388" i="7" s="1"/>
  <c r="O266" i="5"/>
  <c r="I420" i="5"/>
  <c r="I420" i="7" s="1"/>
  <c r="M191" i="5"/>
  <c r="H250" i="5"/>
  <c r="H250" i="7" s="1"/>
  <c r="M188" i="5"/>
  <c r="M236" i="5"/>
  <c r="M260" i="5"/>
  <c r="I291" i="5"/>
  <c r="I291" i="7" s="1"/>
  <c r="H314" i="5"/>
  <c r="H314" i="7" s="1"/>
  <c r="H346" i="5"/>
  <c r="H346" i="7" s="1"/>
  <c r="P378" i="5"/>
  <c r="P402" i="5"/>
  <c r="J451" i="5"/>
  <c r="J451" i="7" s="1"/>
  <c r="J571" i="5"/>
  <c r="J571" i="7" s="1"/>
  <c r="M440" i="5"/>
  <c r="L463" i="5"/>
  <c r="H491" i="5"/>
  <c r="H491" i="7" s="1"/>
  <c r="P523" i="5"/>
  <c r="L567" i="5"/>
  <c r="O602" i="5"/>
  <c r="P627" i="5"/>
  <c r="K298" i="5"/>
  <c r="K298" i="7" s="1"/>
  <c r="L331" i="5"/>
  <c r="M364" i="5"/>
  <c r="M404" i="5"/>
  <c r="O438" i="5"/>
  <c r="H466" i="5"/>
  <c r="H466" i="7" s="1"/>
  <c r="I483" i="5"/>
  <c r="I483" i="7" s="1"/>
  <c r="I571" i="5"/>
  <c r="I571" i="7" s="1"/>
  <c r="M631" i="5"/>
  <c r="K466" i="5"/>
  <c r="K466" i="7" s="1"/>
  <c r="K498" i="5"/>
  <c r="K498" i="7" s="1"/>
  <c r="L627" i="5"/>
  <c r="H462" i="5"/>
  <c r="H462" i="7" s="1"/>
  <c r="M483" i="5"/>
  <c r="H510" i="5"/>
  <c r="H510" i="7" s="1"/>
  <c r="M603" i="5"/>
  <c r="I219" i="5"/>
  <c r="I219" i="7" s="1"/>
  <c r="J284" i="5"/>
  <c r="J284" i="7" s="1"/>
  <c r="L219" i="5"/>
  <c r="M195" i="5"/>
  <c r="K389" i="5"/>
  <c r="K389" i="7" s="1"/>
  <c r="I186" i="5"/>
  <c r="I186" i="7" s="1"/>
  <c r="L221" i="5"/>
  <c r="K252" i="5"/>
  <c r="K252" i="7" s="1"/>
  <c r="J275" i="5"/>
  <c r="J275" i="7" s="1"/>
  <c r="I306" i="5"/>
  <c r="I306" i="7" s="1"/>
  <c r="K324" i="5"/>
  <c r="K324" i="7" s="1"/>
  <c r="M350" i="5"/>
  <c r="K372" i="5"/>
  <c r="K372" i="7" s="1"/>
  <c r="M390" i="5"/>
  <c r="J388" i="5"/>
  <c r="J388" i="7" s="1"/>
  <c r="J202" i="5"/>
  <c r="J202" i="7" s="1"/>
  <c r="M466" i="5"/>
  <c r="L486" i="5"/>
  <c r="K509" i="5"/>
  <c r="K509" i="7" s="1"/>
  <c r="H530" i="5"/>
  <c r="H530" i="7" s="1"/>
  <c r="P570" i="5"/>
  <c r="L606" i="5"/>
  <c r="K404" i="5"/>
  <c r="K404" i="7" s="1"/>
  <c r="K436" i="5"/>
  <c r="K436" i="7" s="1"/>
  <c r="M470" i="5"/>
  <c r="K508" i="5"/>
  <c r="K508" i="7" s="1"/>
  <c r="M534" i="5"/>
  <c r="L581" i="5"/>
  <c r="I626" i="5"/>
  <c r="I626" i="7" s="1"/>
  <c r="K562" i="5"/>
  <c r="K562" i="7" s="1"/>
  <c r="O606" i="5"/>
  <c r="L554" i="5"/>
  <c r="H598" i="5"/>
  <c r="H598" i="7" s="1"/>
  <c r="M530" i="5"/>
  <c r="I574" i="5"/>
  <c r="I574" i="7" s="1"/>
  <c r="N584" i="5"/>
  <c r="O456" i="5"/>
  <c r="H505" i="5"/>
  <c r="H505" i="7" s="1"/>
  <c r="N527" i="5"/>
  <c r="H553" i="5"/>
  <c r="H553" i="7" s="1"/>
  <c r="N583" i="5"/>
  <c r="P601" i="5"/>
  <c r="P633" i="5"/>
  <c r="I177" i="5"/>
  <c r="I177" i="7" s="1"/>
  <c r="K195" i="5"/>
  <c r="K195" i="7" s="1"/>
  <c r="L212" i="5"/>
  <c r="I225" i="5"/>
  <c r="I225" i="7" s="1"/>
  <c r="J242" i="5"/>
  <c r="J242" i="7" s="1"/>
  <c r="P256" i="5"/>
  <c r="J266" i="5"/>
  <c r="J266" i="7" s="1"/>
  <c r="L284" i="5"/>
  <c r="H296" i="5"/>
  <c r="H296" i="7" s="1"/>
  <c r="L308" i="5"/>
  <c r="P320" i="5"/>
  <c r="I329" i="5"/>
  <c r="I329" i="7" s="1"/>
  <c r="I337" i="5"/>
  <c r="I337" i="7" s="1"/>
  <c r="P352" i="5"/>
  <c r="L364" i="5"/>
  <c r="J378" i="5"/>
  <c r="J378" i="7" s="1"/>
  <c r="K387" i="5"/>
  <c r="K387" i="7" s="1"/>
  <c r="L396" i="5"/>
  <c r="I409" i="5"/>
  <c r="I409" i="7" s="1"/>
  <c r="M429" i="5"/>
  <c r="H440" i="5"/>
  <c r="H440" i="7" s="1"/>
  <c r="K459" i="5"/>
  <c r="K459" i="7" s="1"/>
  <c r="H472" i="5"/>
  <c r="H472" i="7" s="1"/>
  <c r="I489" i="5"/>
  <c r="I489" i="7" s="1"/>
  <c r="P504" i="5"/>
  <c r="M517" i="5"/>
  <c r="P528" i="5"/>
  <c r="L540" i="5"/>
  <c r="H552" i="5"/>
  <c r="H552" i="7" s="1"/>
  <c r="P560" i="5"/>
  <c r="K571" i="5"/>
  <c r="K571" i="7" s="1"/>
  <c r="N582" i="5"/>
  <c r="H592" i="5"/>
  <c r="H592" i="7" s="1"/>
  <c r="M605" i="5"/>
  <c r="M613" i="5"/>
  <c r="P624" i="5"/>
  <c r="K582" i="5"/>
  <c r="K582" i="7" s="1"/>
  <c r="J549" i="5"/>
  <c r="J549" i="7" s="1"/>
  <c r="O402" i="5"/>
  <c r="L407" i="5"/>
  <c r="L247" i="5"/>
  <c r="L254" i="5"/>
  <c r="O254" i="5"/>
  <c r="H238" i="5"/>
  <c r="H238" i="7" s="1"/>
  <c r="L298" i="5"/>
  <c r="P382" i="5"/>
  <c r="I222" i="5"/>
  <c r="I222" i="7" s="1"/>
  <c r="P291" i="5"/>
  <c r="H395" i="5"/>
  <c r="H395" i="7" s="1"/>
  <c r="I268" i="5"/>
  <c r="I268" i="7" s="1"/>
  <c r="M142" i="5"/>
  <c r="H194" i="5"/>
  <c r="H194" i="7" s="1"/>
  <c r="P250" i="5"/>
  <c r="M196" i="5"/>
  <c r="K242" i="5"/>
  <c r="K242" i="7" s="1"/>
  <c r="K266" i="5"/>
  <c r="K266" i="7" s="1"/>
  <c r="M295" i="5"/>
  <c r="P314" i="5"/>
  <c r="H354" i="5"/>
  <c r="H354" i="7" s="1"/>
  <c r="I379" i="5"/>
  <c r="I379" i="7" s="1"/>
  <c r="M407" i="5"/>
  <c r="J459" i="5"/>
  <c r="J459" i="7" s="1"/>
  <c r="J595" i="5"/>
  <c r="J595" i="7" s="1"/>
  <c r="H443" i="5"/>
  <c r="H443" i="7" s="1"/>
  <c r="O466" i="5"/>
  <c r="P491" i="5"/>
  <c r="L527" i="5"/>
  <c r="O570" i="5"/>
  <c r="H603" i="5"/>
  <c r="H603" i="7" s="1"/>
  <c r="L631" i="5"/>
  <c r="M300" i="5"/>
  <c r="M332" i="5"/>
  <c r="K378" i="5"/>
  <c r="K378" i="7" s="1"/>
  <c r="O406" i="5"/>
  <c r="M447" i="5"/>
  <c r="P466" i="5"/>
  <c r="I491" i="5"/>
  <c r="I491" i="7" s="1"/>
  <c r="I579" i="5"/>
  <c r="I579" i="7" s="1"/>
  <c r="I635" i="5"/>
  <c r="I635" i="7" s="1"/>
  <c r="O470" i="5"/>
  <c r="O510" i="5"/>
  <c r="M628" i="5"/>
  <c r="P462" i="5"/>
  <c r="H486" i="5"/>
  <c r="H486" i="7" s="1"/>
  <c r="P510" i="5"/>
  <c r="M627" i="5"/>
  <c r="I179" i="5"/>
  <c r="I179" i="7" s="1"/>
  <c r="J236" i="5"/>
  <c r="J236" i="7" s="1"/>
  <c r="K293" i="5"/>
  <c r="K293" i="7" s="1"/>
  <c r="M219" i="5"/>
  <c r="J396" i="5"/>
  <c r="J396" i="7" s="1"/>
  <c r="K188" i="5"/>
  <c r="K188" i="7" s="1"/>
  <c r="J235" i="5"/>
  <c r="J235" i="7" s="1"/>
  <c r="I258" i="5"/>
  <c r="I258" i="7" s="1"/>
  <c r="L277" i="5"/>
  <c r="J307" i="5"/>
  <c r="J307" i="7" s="1"/>
  <c r="L325" i="5"/>
  <c r="I354" i="5"/>
  <c r="I354" i="7" s="1"/>
  <c r="I378" i="5"/>
  <c r="I378" i="7" s="1"/>
  <c r="I394" i="5"/>
  <c r="I394" i="7" s="1"/>
  <c r="K533" i="5"/>
  <c r="K533" i="7" s="1"/>
  <c r="O410" i="5"/>
  <c r="K580" i="5"/>
  <c r="K580" i="7" s="1"/>
  <c r="L295" i="5"/>
  <c r="L310" i="5"/>
  <c r="O334" i="5"/>
  <c r="P238" i="5"/>
  <c r="L306" i="5"/>
  <c r="L386" i="5"/>
  <c r="I286" i="5"/>
  <c r="I286" i="7" s="1"/>
  <c r="H299" i="5"/>
  <c r="H299" i="7" s="1"/>
  <c r="H275" i="5"/>
  <c r="H275" i="7" s="1"/>
  <c r="P194" i="5"/>
  <c r="H258" i="5"/>
  <c r="H258" i="7" s="1"/>
  <c r="K202" i="5"/>
  <c r="K202" i="7" s="1"/>
  <c r="L243" i="5"/>
  <c r="L267" i="5"/>
  <c r="H298" i="5"/>
  <c r="H298" i="7" s="1"/>
  <c r="I315" i="5"/>
  <c r="I315" i="7" s="1"/>
  <c r="P354" i="5"/>
  <c r="M383" i="5"/>
  <c r="H410" i="5"/>
  <c r="H410" i="7" s="1"/>
  <c r="J475" i="5"/>
  <c r="J475" i="7" s="1"/>
  <c r="J603" i="5"/>
  <c r="J603" i="7" s="1"/>
  <c r="L447" i="5"/>
  <c r="L471" i="5"/>
  <c r="O498" i="5"/>
  <c r="H539" i="5"/>
  <c r="H539" i="7" s="1"/>
  <c r="H571" i="5"/>
  <c r="H571" i="7" s="1"/>
  <c r="L607" i="5"/>
  <c r="H635" i="5"/>
  <c r="H635" i="7" s="1"/>
  <c r="K306" i="5"/>
  <c r="K306" i="7" s="1"/>
  <c r="L339" i="5"/>
  <c r="L379" i="5"/>
  <c r="M412" i="5"/>
  <c r="H450" i="5"/>
  <c r="H450" i="7" s="1"/>
  <c r="I467" i="5"/>
  <c r="I467" i="7" s="1"/>
  <c r="M495" i="5"/>
  <c r="M583" i="5"/>
  <c r="O446" i="5"/>
  <c r="K474" i="5"/>
  <c r="K474" i="7" s="1"/>
  <c r="K514" i="5"/>
  <c r="K514" i="7" s="1"/>
  <c r="L635" i="5"/>
  <c r="L466" i="5"/>
  <c r="P486" i="5"/>
  <c r="L522" i="5"/>
  <c r="M635" i="5"/>
  <c r="J188" i="5"/>
  <c r="J188" i="7" s="1"/>
  <c r="J244" i="5"/>
  <c r="J244" i="7" s="1"/>
  <c r="H179" i="5"/>
  <c r="H179" i="7" s="1"/>
  <c r="J300" i="5"/>
  <c r="J300" i="7" s="1"/>
  <c r="K405" i="5"/>
  <c r="K405" i="7" s="1"/>
  <c r="L189" i="5"/>
  <c r="K236" i="5"/>
  <c r="K236" i="7" s="1"/>
  <c r="J259" i="5"/>
  <c r="J259" i="7" s="1"/>
  <c r="K284" i="5"/>
  <c r="K284" i="7" s="1"/>
  <c r="K308" i="5"/>
  <c r="K308" i="7" s="1"/>
  <c r="L333" i="5"/>
  <c r="K356" i="5"/>
  <c r="K356" i="7" s="1"/>
  <c r="J379" i="5"/>
  <c r="J379" i="7" s="1"/>
  <c r="J316" i="5"/>
  <c r="J316" i="7" s="1"/>
  <c r="J412" i="5"/>
  <c r="J412" i="7" s="1"/>
  <c r="J426" i="5"/>
  <c r="J426" i="7" s="1"/>
  <c r="I486" i="5"/>
  <c r="I486" i="7" s="1"/>
  <c r="P490" i="5"/>
  <c r="H514" i="5"/>
  <c r="H514" i="7" s="1"/>
  <c r="L542" i="5"/>
  <c r="L582" i="5"/>
  <c r="P610" i="5"/>
  <c r="M414" i="5"/>
  <c r="M438" i="5"/>
  <c r="K484" i="5"/>
  <c r="K484" i="7" s="1"/>
  <c r="M510" i="5"/>
  <c r="M550" i="5"/>
  <c r="I586" i="5"/>
  <c r="I586" i="7" s="1"/>
  <c r="O534" i="5"/>
  <c r="N573" i="5"/>
  <c r="K626" i="5"/>
  <c r="K626" i="7" s="1"/>
  <c r="P558" i="5"/>
  <c r="H606" i="5"/>
  <c r="H606" i="7" s="1"/>
  <c r="M538" i="5"/>
  <c r="I582" i="5"/>
  <c r="I582" i="7" s="1"/>
  <c r="J458" i="5"/>
  <c r="J458" i="7" s="1"/>
  <c r="N479" i="5"/>
  <c r="N511" i="5"/>
  <c r="H537" i="5"/>
  <c r="H537" i="7" s="1"/>
  <c r="H561" i="5"/>
  <c r="H561" i="7" s="1"/>
  <c r="H585" i="5"/>
  <c r="H585" i="7" s="1"/>
  <c r="H609" i="5"/>
  <c r="H609" i="7" s="1"/>
  <c r="H184" i="5"/>
  <c r="H184" i="7" s="1"/>
  <c r="O199" i="5"/>
  <c r="P216" i="5"/>
  <c r="N230" i="5"/>
  <c r="L244" i="5"/>
  <c r="J258" i="5"/>
  <c r="J258" i="7" s="1"/>
  <c r="O271" i="5"/>
  <c r="O287" i="5"/>
  <c r="J298" i="5"/>
  <c r="J298" i="7" s="1"/>
  <c r="N310" i="5"/>
  <c r="K323" i="5"/>
  <c r="K323" i="7" s="1"/>
  <c r="K331" i="5"/>
  <c r="K331" i="7" s="1"/>
  <c r="K339" i="5"/>
  <c r="K339" i="7" s="1"/>
  <c r="M357" i="5"/>
  <c r="H368" i="5"/>
  <c r="H368" i="7" s="1"/>
  <c r="M381" i="5"/>
  <c r="M389" i="5"/>
  <c r="I401" i="5"/>
  <c r="I401" i="7" s="1"/>
  <c r="O415" i="5"/>
  <c r="H432" i="5"/>
  <c r="H432" i="7" s="1"/>
  <c r="I441" i="5"/>
  <c r="I441" i="7" s="1"/>
  <c r="M461" i="5"/>
  <c r="K475" i="5"/>
  <c r="K475" i="7" s="1"/>
  <c r="N494" i="5"/>
  <c r="L508" i="5"/>
  <c r="P520" i="5"/>
  <c r="K531" i="5"/>
  <c r="K531" i="7" s="1"/>
  <c r="N542" i="5"/>
  <c r="I553" i="5"/>
  <c r="I553" i="7" s="1"/>
  <c r="M565" i="5"/>
  <c r="N574" i="5"/>
  <c r="H584" i="5"/>
  <c r="H584" i="7" s="1"/>
  <c r="M597" i="5"/>
  <c r="O607" i="5"/>
  <c r="O615" i="5"/>
  <c r="J626" i="5"/>
  <c r="J626" i="7" s="1"/>
  <c r="J565" i="5"/>
  <c r="J565" i="7" s="1"/>
  <c r="O306" i="5"/>
  <c r="I580" i="5"/>
  <c r="I580" i="7" s="1"/>
  <c r="M272" i="5"/>
  <c r="J598" i="5"/>
  <c r="J598" i="7" s="1"/>
  <c r="L390" i="5"/>
  <c r="O390" i="5"/>
  <c r="L178" i="5"/>
  <c r="P254" i="5"/>
  <c r="H334" i="5"/>
  <c r="H334" i="7" s="1"/>
  <c r="L410" i="5"/>
  <c r="K174" i="5"/>
  <c r="K174" i="7" s="1"/>
  <c r="O218" i="5"/>
  <c r="H331" i="5"/>
  <c r="H331" i="7" s="1"/>
  <c r="I212" i="5"/>
  <c r="I212" i="7" s="1"/>
  <c r="H307" i="5"/>
  <c r="H307" i="7" s="1"/>
  <c r="M231" i="5"/>
  <c r="P266" i="5"/>
  <c r="M212" i="5"/>
  <c r="K250" i="5"/>
  <c r="K250" i="7" s="1"/>
  <c r="L275" i="5"/>
  <c r="M303" i="5"/>
  <c r="I323" i="5"/>
  <c r="I323" i="7" s="1"/>
  <c r="P362" i="5"/>
  <c r="I387" i="5"/>
  <c r="I387" i="7" s="1"/>
  <c r="I435" i="5"/>
  <c r="I435" i="7" s="1"/>
  <c r="J491" i="5"/>
  <c r="J491" i="7" s="1"/>
  <c r="J635" i="5"/>
  <c r="J635" i="7" s="1"/>
  <c r="P451" i="5"/>
  <c r="H475" i="5"/>
  <c r="H475" i="7" s="1"/>
  <c r="P507" i="5"/>
  <c r="L551" i="5"/>
  <c r="H579" i="5"/>
  <c r="H579" i="7" s="1"/>
  <c r="P619" i="5"/>
  <c r="K635" i="5"/>
  <c r="K635" i="7" s="1"/>
  <c r="K314" i="5"/>
  <c r="K314" i="7" s="1"/>
  <c r="K354" i="5"/>
  <c r="K354" i="7" s="1"/>
  <c r="M388" i="5"/>
  <c r="O422" i="5"/>
  <c r="H458" i="5"/>
  <c r="H458" i="7" s="1"/>
  <c r="M471" i="5"/>
  <c r="M519" i="5"/>
  <c r="M607" i="5"/>
  <c r="O454" i="5"/>
  <c r="L483" i="5"/>
  <c r="L571" i="5"/>
  <c r="M451" i="5"/>
  <c r="H470" i="5"/>
  <c r="H470" i="7" s="1"/>
  <c r="M491" i="5"/>
  <c r="M539" i="5"/>
  <c r="I195" i="5"/>
  <c r="I195" i="7" s="1"/>
  <c r="J252" i="5"/>
  <c r="J252" i="7" s="1"/>
  <c r="P219" i="5"/>
  <c r="J324" i="5"/>
  <c r="J324" i="7" s="1"/>
  <c r="K429" i="5"/>
  <c r="K429" i="7" s="1"/>
  <c r="I202" i="5"/>
  <c r="I202" i="7" s="1"/>
  <c r="J243" i="5"/>
  <c r="J243" i="7" s="1"/>
  <c r="L261" i="5"/>
  <c r="I290" i="5"/>
  <c r="I290" i="7" s="1"/>
  <c r="K316" i="5"/>
  <c r="K316" i="7" s="1"/>
  <c r="J339" i="5"/>
  <c r="J339" i="7" s="1"/>
  <c r="I362" i="5"/>
  <c r="I362" i="7" s="1"/>
  <c r="M382" i="5"/>
  <c r="K333" i="5"/>
  <c r="K333" i="7" s="1"/>
  <c r="J436" i="5"/>
  <c r="J436" i="7" s="1"/>
  <c r="J514" i="5"/>
  <c r="J514" i="7" s="1"/>
  <c r="I494" i="5"/>
  <c r="I494" i="7" s="1"/>
  <c r="H498" i="5"/>
  <c r="H498" i="7" s="1"/>
  <c r="J516" i="5"/>
  <c r="J516" i="7" s="1"/>
  <c r="H554" i="5"/>
  <c r="H554" i="7" s="1"/>
  <c r="P586" i="5"/>
  <c r="H626" i="5"/>
  <c r="H626" i="7" s="1"/>
  <c r="M422" i="5"/>
  <c r="I458" i="5"/>
  <c r="I458" i="7" s="1"/>
  <c r="I490" i="5"/>
  <c r="I490" i="7" s="1"/>
  <c r="L517" i="5"/>
  <c r="L557" i="5"/>
  <c r="L605" i="5"/>
  <c r="O542" i="5"/>
  <c r="K586" i="5"/>
  <c r="K586" i="7" s="1"/>
  <c r="H534" i="5"/>
  <c r="H534" i="7" s="1"/>
  <c r="P574" i="5"/>
  <c r="H614" i="5"/>
  <c r="H614" i="7" s="1"/>
  <c r="M546" i="5"/>
  <c r="M602" i="5"/>
  <c r="N204" i="5"/>
  <c r="O488" i="5"/>
  <c r="P513" i="5"/>
  <c r="H545" i="5"/>
  <c r="H545" i="7" s="1"/>
  <c r="N567" i="5"/>
  <c r="H593" i="5"/>
  <c r="H593" i="7" s="1"/>
  <c r="O624" i="5"/>
  <c r="N143" i="5"/>
  <c r="L188" i="5"/>
  <c r="O207" i="5"/>
  <c r="M221" i="5"/>
  <c r="L236" i="5"/>
  <c r="I249" i="5"/>
  <c r="I249" i="7" s="1"/>
  <c r="L260" i="5"/>
  <c r="K275" i="5"/>
  <c r="K275" i="7" s="1"/>
  <c r="J290" i="5"/>
  <c r="J290" i="7" s="1"/>
  <c r="L300" i="5"/>
  <c r="K315" i="5"/>
  <c r="K315" i="7" s="1"/>
  <c r="M325" i="5"/>
  <c r="N334" i="5"/>
  <c r="N342" i="5"/>
  <c r="H360" i="5"/>
  <c r="H360" i="7" s="1"/>
  <c r="N374" i="5"/>
  <c r="O383" i="5"/>
  <c r="O391" i="5"/>
  <c r="K403" i="5"/>
  <c r="K403" i="7" s="1"/>
  <c r="M421" i="5"/>
  <c r="L436" i="5"/>
  <c r="O447" i="5"/>
  <c r="O463" i="5"/>
  <c r="O479" i="5"/>
  <c r="J498" i="5"/>
  <c r="J498" i="7" s="1"/>
  <c r="N510" i="5"/>
  <c r="J522" i="5"/>
  <c r="J522" i="7" s="1"/>
  <c r="N534" i="5"/>
  <c r="J546" i="5"/>
  <c r="J546" i="7" s="1"/>
  <c r="K555" i="5"/>
  <c r="K555" i="7" s="1"/>
  <c r="H568" i="5"/>
  <c r="H568" i="7" s="1"/>
  <c r="I577" i="5"/>
  <c r="I577" i="7" s="1"/>
  <c r="I585" i="5"/>
  <c r="I585" i="7" s="1"/>
  <c r="O599" i="5"/>
  <c r="P608" i="5"/>
  <c r="L620" i="5"/>
  <c r="L628" i="5"/>
  <c r="M336" i="5"/>
  <c r="J333" i="5"/>
  <c r="J333" i="7" s="1"/>
  <c r="K605" i="5"/>
  <c r="K605" i="7" s="1"/>
  <c r="O238" i="5"/>
  <c r="P198" i="5"/>
  <c r="H350" i="5"/>
  <c r="H350" i="7" s="1"/>
  <c r="H379" i="5"/>
  <c r="H379" i="7" s="1"/>
  <c r="I396" i="5"/>
  <c r="I396" i="7" s="1"/>
  <c r="I243" i="5"/>
  <c r="I243" i="7" s="1"/>
  <c r="K186" i="5"/>
  <c r="K186" i="7" s="1"/>
  <c r="K258" i="5"/>
  <c r="K258" i="7" s="1"/>
  <c r="M311" i="5"/>
  <c r="H378" i="5"/>
  <c r="H378" i="7" s="1"/>
  <c r="J435" i="5"/>
  <c r="J435" i="7" s="1"/>
  <c r="I436" i="5"/>
  <c r="I436" i="7" s="1"/>
  <c r="O490" i="5"/>
  <c r="P555" i="5"/>
  <c r="H627" i="5"/>
  <c r="H627" i="7" s="1"/>
  <c r="K330" i="5"/>
  <c r="K330" i="7" s="1"/>
  <c r="K402" i="5"/>
  <c r="K402" i="7" s="1"/>
  <c r="L462" i="5"/>
  <c r="M567" i="5"/>
  <c r="O462" i="5"/>
  <c r="L611" i="5"/>
  <c r="L482" i="5"/>
  <c r="M579" i="5"/>
  <c r="J212" i="5"/>
  <c r="J212" i="7" s="1"/>
  <c r="L195" i="5"/>
  <c r="J356" i="5"/>
  <c r="J356" i="7" s="1"/>
  <c r="J179" i="5"/>
  <c r="J179" i="7" s="1"/>
  <c r="I250" i="5"/>
  <c r="I250" i="7" s="1"/>
  <c r="K300" i="5"/>
  <c r="K300" i="7" s="1"/>
  <c r="J347" i="5"/>
  <c r="J347" i="7" s="1"/>
  <c r="L389" i="5"/>
  <c r="J178" i="5"/>
  <c r="J178" i="7" s="1"/>
  <c r="M490" i="5"/>
  <c r="J508" i="5"/>
  <c r="J508" i="7" s="1"/>
  <c r="P554" i="5"/>
  <c r="H610" i="5"/>
  <c r="H610" i="7" s="1"/>
  <c r="L429" i="5"/>
  <c r="M486" i="5"/>
  <c r="L533" i="5"/>
  <c r="M606" i="5"/>
  <c r="K570" i="5"/>
  <c r="K570" i="7" s="1"/>
  <c r="H542" i="5"/>
  <c r="H542" i="7" s="1"/>
  <c r="P606" i="5"/>
  <c r="M570" i="5"/>
  <c r="P505" i="5"/>
  <c r="N551" i="5"/>
  <c r="P585" i="5"/>
  <c r="H633" i="5"/>
  <c r="H633" i="7" s="1"/>
  <c r="P176" i="5"/>
  <c r="H208" i="5"/>
  <c r="H208" i="7" s="1"/>
  <c r="L228" i="5"/>
  <c r="L252" i="5"/>
  <c r="J274" i="5"/>
  <c r="J274" i="7" s="1"/>
  <c r="O295" i="5"/>
  <c r="L316" i="5"/>
  <c r="J330" i="5"/>
  <c r="J330" i="7" s="1"/>
  <c r="N350" i="5"/>
  <c r="I369" i="5"/>
  <c r="I369" i="7" s="1"/>
  <c r="I385" i="5"/>
  <c r="I385" i="7" s="1"/>
  <c r="L404" i="5"/>
  <c r="N430" i="5"/>
  <c r="H456" i="5"/>
  <c r="H456" i="7" s="1"/>
  <c r="L476" i="5"/>
  <c r="H504" i="5"/>
  <c r="H504" i="7" s="1"/>
  <c r="K523" i="5"/>
  <c r="K523" i="7" s="1"/>
  <c r="M541" i="5"/>
  <c r="N558" i="5"/>
  <c r="O575" i="5"/>
  <c r="M589" i="5"/>
  <c r="I609" i="5"/>
  <c r="I609" i="7" s="1"/>
  <c r="I625" i="5"/>
  <c r="I625" i="7" s="1"/>
  <c r="O233" i="5"/>
  <c r="O409" i="5"/>
  <c r="O561" i="5"/>
  <c r="N489" i="5"/>
  <c r="N197" i="5"/>
  <c r="H247" i="5"/>
  <c r="H247" i="7" s="1"/>
  <c r="H319" i="5"/>
  <c r="H319" i="7" s="1"/>
  <c r="N381" i="5"/>
  <c r="N405" i="5"/>
  <c r="H463" i="5"/>
  <c r="H463" i="7" s="1"/>
  <c r="I488" i="5"/>
  <c r="I488" i="7" s="1"/>
  <c r="J545" i="5"/>
  <c r="J545" i="7" s="1"/>
  <c r="J609" i="5"/>
  <c r="J609" i="7" s="1"/>
  <c r="N180" i="5"/>
  <c r="O221" i="5"/>
  <c r="I239" i="5"/>
  <c r="I239" i="7" s="1"/>
  <c r="N260" i="5"/>
  <c r="O277" i="5"/>
  <c r="J296" i="5"/>
  <c r="J296" i="7" s="1"/>
  <c r="O317" i="5"/>
  <c r="O333" i="5"/>
  <c r="J352" i="5"/>
  <c r="J352" i="7" s="1"/>
  <c r="J376" i="5"/>
  <c r="J376" i="7" s="1"/>
  <c r="J392" i="5"/>
  <c r="J392" i="7" s="1"/>
  <c r="O413" i="5"/>
  <c r="I431" i="5"/>
  <c r="I431" i="7" s="1"/>
  <c r="J456" i="5"/>
  <c r="J456" i="7" s="1"/>
  <c r="K481" i="5"/>
  <c r="K481" i="7" s="1"/>
  <c r="N500" i="5"/>
  <c r="J512" i="5"/>
  <c r="J512" i="7" s="1"/>
  <c r="O525" i="5"/>
  <c r="I551" i="5"/>
  <c r="I551" i="7" s="1"/>
  <c r="J568" i="5"/>
  <c r="J568" i="7" s="1"/>
  <c r="K585" i="5"/>
  <c r="K585" i="7" s="1"/>
  <c r="N604" i="5"/>
  <c r="N620" i="5"/>
  <c r="K633" i="5"/>
  <c r="K633" i="7" s="1"/>
  <c r="N257" i="5"/>
  <c r="N545" i="5"/>
  <c r="O241" i="5"/>
  <c r="N408" i="5"/>
  <c r="O585" i="5"/>
  <c r="O208" i="5"/>
  <c r="P249" i="5"/>
  <c r="H329" i="5"/>
  <c r="H329" i="7" s="1"/>
  <c r="P369" i="5"/>
  <c r="O424" i="5"/>
  <c r="H191" i="5"/>
  <c r="H191" i="7" s="1"/>
  <c r="P239" i="5"/>
  <c r="P279" i="5"/>
  <c r="P327" i="5"/>
  <c r="I376" i="5"/>
  <c r="I376" i="7" s="1"/>
  <c r="N429" i="5"/>
  <c r="H519" i="5"/>
  <c r="H519" i="7" s="1"/>
  <c r="N565" i="5"/>
  <c r="N637" i="5"/>
  <c r="J192" i="5"/>
  <c r="J192" i="7" s="1"/>
  <c r="J142" i="5"/>
  <c r="J142" i="7" s="1"/>
  <c r="O180" i="5"/>
  <c r="P189" i="5"/>
  <c r="K200" i="5"/>
  <c r="K200" i="7" s="1"/>
  <c r="N211" i="5"/>
  <c r="H221" i="5"/>
  <c r="H221" i="7" s="1"/>
  <c r="M234" i="5"/>
  <c r="N243" i="5"/>
  <c r="L257" i="5"/>
  <c r="L265" i="5"/>
  <c r="M274" i="5"/>
  <c r="H285" i="5"/>
  <c r="H285" i="7" s="1"/>
  <c r="J295" i="5"/>
  <c r="J295" i="7" s="1"/>
  <c r="K304" i="5"/>
  <c r="K304" i="7" s="1"/>
  <c r="O316" i="5"/>
  <c r="J327" i="5"/>
  <c r="J327" i="7" s="1"/>
  <c r="K336" i="5"/>
  <c r="K336" i="7" s="1"/>
  <c r="L345" i="5"/>
  <c r="O356" i="5"/>
  <c r="P365" i="5"/>
  <c r="H381" i="5"/>
  <c r="H381" i="7" s="1"/>
  <c r="O388" i="5"/>
  <c r="N395" i="5"/>
  <c r="P405" i="5"/>
  <c r="J415" i="5"/>
  <c r="J415" i="7" s="1"/>
  <c r="H429" i="5"/>
  <c r="H429" i="7" s="1"/>
  <c r="K598" i="5"/>
  <c r="K598" i="7" s="1"/>
  <c r="L311" i="5"/>
  <c r="O386" i="5"/>
  <c r="O382" i="5"/>
  <c r="L242" i="5"/>
  <c r="H390" i="5"/>
  <c r="H390" i="7" s="1"/>
  <c r="I188" i="5"/>
  <c r="I188" i="7" s="1"/>
  <c r="L191" i="5"/>
  <c r="H266" i="5"/>
  <c r="H266" i="7" s="1"/>
  <c r="M204" i="5"/>
  <c r="K274" i="5"/>
  <c r="K274" i="7" s="1"/>
  <c r="H322" i="5"/>
  <c r="H322" i="7" s="1"/>
  <c r="H386" i="5"/>
  <c r="H386" i="7" s="1"/>
  <c r="J483" i="5"/>
  <c r="J483" i="7" s="1"/>
  <c r="H451" i="5"/>
  <c r="H451" i="7" s="1"/>
  <c r="H507" i="5"/>
  <c r="H507" i="7" s="1"/>
  <c r="P571" i="5"/>
  <c r="P635" i="5"/>
  <c r="O342" i="5"/>
  <c r="K418" i="5"/>
  <c r="K418" i="7" s="1"/>
  <c r="L470" i="5"/>
  <c r="M599" i="5"/>
  <c r="L475" i="5"/>
  <c r="P446" i="5"/>
  <c r="L490" i="5"/>
  <c r="K144" i="5"/>
  <c r="K144" i="7" s="1"/>
  <c r="K245" i="5"/>
  <c r="K245" i="7" s="1"/>
  <c r="P179" i="5"/>
  <c r="K421" i="5"/>
  <c r="K421" i="7" s="1"/>
  <c r="J195" i="5"/>
  <c r="J195" i="7" s="1"/>
  <c r="K260" i="5"/>
  <c r="K260" i="7" s="1"/>
  <c r="I314" i="5"/>
  <c r="I314" i="7" s="1"/>
  <c r="L357" i="5"/>
  <c r="K325" i="5"/>
  <c r="K325" i="7" s="1"/>
  <c r="J186" i="5"/>
  <c r="J186" i="7" s="1"/>
  <c r="M498" i="5"/>
  <c r="L510" i="5"/>
  <c r="L558" i="5"/>
  <c r="L614" i="5"/>
  <c r="M430" i="5"/>
  <c r="M494" i="5"/>
  <c r="M542" i="5"/>
  <c r="M614" i="5"/>
  <c r="O582" i="5"/>
  <c r="P542" i="5"/>
  <c r="P614" i="5"/>
  <c r="M578" i="5"/>
  <c r="M458" i="5"/>
  <c r="H513" i="5"/>
  <c r="H513" i="7" s="1"/>
  <c r="O552" i="5"/>
  <c r="N599" i="5"/>
  <c r="K179" i="5"/>
  <c r="K179" i="7" s="1"/>
  <c r="P208" i="5"/>
  <c r="K235" i="5"/>
  <c r="K235" i="7" s="1"/>
  <c r="N254" i="5"/>
  <c r="M277" i="5"/>
  <c r="P296" i="5"/>
  <c r="M317" i="5"/>
  <c r="M333" i="5"/>
  <c r="H352" i="5"/>
  <c r="H352" i="7" s="1"/>
  <c r="O375" i="5"/>
  <c r="L388" i="5"/>
  <c r="M405" i="5"/>
  <c r="K435" i="5"/>
  <c r="K435" i="7" s="1"/>
  <c r="I457" i="5"/>
  <c r="I457" i="7" s="1"/>
  <c r="K483" i="5"/>
  <c r="K483" i="7" s="1"/>
  <c r="I505" i="5"/>
  <c r="I505" i="7" s="1"/>
  <c r="L524" i="5"/>
  <c r="I545" i="5"/>
  <c r="I545" i="7" s="1"/>
  <c r="H560" i="5"/>
  <c r="H560" i="7" s="1"/>
  <c r="K579" i="5"/>
  <c r="K579" i="7" s="1"/>
  <c r="K595" i="5"/>
  <c r="K595" i="7" s="1"/>
  <c r="K611" i="5"/>
  <c r="K611" i="7" s="1"/>
  <c r="K627" i="5"/>
  <c r="K627" i="7" s="1"/>
  <c r="N304" i="5"/>
  <c r="N416" i="5"/>
  <c r="N177" i="5"/>
  <c r="N505" i="5"/>
  <c r="H199" i="5"/>
  <c r="H199" i="7" s="1"/>
  <c r="P263" i="5"/>
  <c r="N325" i="5"/>
  <c r="H383" i="5"/>
  <c r="H383" i="7" s="1"/>
  <c r="H407" i="5"/>
  <c r="H407" i="7" s="1"/>
  <c r="P463" i="5"/>
  <c r="J489" i="5"/>
  <c r="J489" i="7" s="1"/>
  <c r="J561" i="5"/>
  <c r="J561" i="7" s="1"/>
  <c r="P623" i="5"/>
  <c r="I183" i="5"/>
  <c r="I183" i="7" s="1"/>
  <c r="I223" i="5"/>
  <c r="I223" i="7" s="1"/>
  <c r="K241" i="5"/>
  <c r="K241" i="7" s="1"/>
  <c r="O261" i="5"/>
  <c r="I279" i="5"/>
  <c r="I279" i="7" s="1"/>
  <c r="N300" i="5"/>
  <c r="I319" i="5"/>
  <c r="I319" i="7" s="1"/>
  <c r="I335" i="5"/>
  <c r="I335" i="7" s="1"/>
  <c r="N356" i="5"/>
  <c r="O381" i="5"/>
  <c r="K393" i="5"/>
  <c r="K393" i="7" s="1"/>
  <c r="I415" i="5"/>
  <c r="I415" i="7" s="1"/>
  <c r="K433" i="5"/>
  <c r="K433" i="7" s="1"/>
  <c r="N460" i="5"/>
  <c r="N484" i="5"/>
  <c r="O501" i="5"/>
  <c r="K513" i="5"/>
  <c r="K513" i="7" s="1"/>
  <c r="I527" i="5"/>
  <c r="I527" i="7" s="1"/>
  <c r="J552" i="5"/>
  <c r="J552" i="7" s="1"/>
  <c r="K569" i="5"/>
  <c r="K569" i="7" s="1"/>
  <c r="N588" i="5"/>
  <c r="O605" i="5"/>
  <c r="O621" i="5"/>
  <c r="N636" i="5"/>
  <c r="N305" i="5"/>
  <c r="N577" i="5"/>
  <c r="O257" i="5"/>
  <c r="O489" i="5"/>
  <c r="N600" i="5"/>
  <c r="N215" i="5"/>
  <c r="N263" i="5"/>
  <c r="P329" i="5"/>
  <c r="O376" i="5"/>
  <c r="O440" i="5"/>
  <c r="P207" i="5"/>
  <c r="J241" i="5"/>
  <c r="J241" i="7" s="1"/>
  <c r="P287" i="5"/>
  <c r="P335" i="5"/>
  <c r="P391" i="5"/>
  <c r="H431" i="5"/>
  <c r="H431" i="7" s="1"/>
  <c r="P527" i="5"/>
  <c r="H567" i="5"/>
  <c r="H567" i="7" s="1"/>
  <c r="K193" i="5"/>
  <c r="K193" i="7" s="1"/>
  <c r="H144" i="5"/>
  <c r="H144" i="7" s="1"/>
  <c r="I182" i="5"/>
  <c r="I182" i="7" s="1"/>
  <c r="I190" i="5"/>
  <c r="I190" i="7" s="1"/>
  <c r="M202" i="5"/>
  <c r="O212" i="5"/>
  <c r="P221" i="5"/>
  <c r="N235" i="5"/>
  <c r="O244" i="5"/>
  <c r="M258" i="5"/>
  <c r="M266" i="5"/>
  <c r="N275" i="5"/>
  <c r="P285" i="5"/>
  <c r="K296" i="5"/>
  <c r="K296" i="7" s="1"/>
  <c r="L305" i="5"/>
  <c r="J319" i="5"/>
  <c r="J319" i="7" s="1"/>
  <c r="K328" i="5"/>
  <c r="K328" i="7" s="1"/>
  <c r="L337" i="5"/>
  <c r="M346" i="5"/>
  <c r="H357" i="5"/>
  <c r="H357" i="7" s="1"/>
  <c r="K368" i="5"/>
  <c r="K368" i="7" s="1"/>
  <c r="P381" i="5"/>
  <c r="H389" i="5"/>
  <c r="H389" i="7" s="1"/>
  <c r="H397" i="5"/>
  <c r="H397" i="7" s="1"/>
  <c r="J407" i="5"/>
  <c r="J407" i="7" s="1"/>
  <c r="K416" i="5"/>
  <c r="K416" i="7" s="1"/>
  <c r="J318" i="5"/>
  <c r="J318" i="7" s="1"/>
  <c r="M508" i="5"/>
  <c r="J606" i="5"/>
  <c r="J606" i="7" s="1"/>
  <c r="L143" i="5"/>
  <c r="L143" i="7" s="1"/>
  <c r="L266" i="5"/>
  <c r="P422" i="5"/>
  <c r="H235" i="5"/>
  <c r="H235" i="7" s="1"/>
  <c r="I228" i="5"/>
  <c r="I228" i="7" s="1"/>
  <c r="I267" i="5"/>
  <c r="I267" i="7" s="1"/>
  <c r="M228" i="5"/>
  <c r="M276" i="5"/>
  <c r="M327" i="5"/>
  <c r="M391" i="5"/>
  <c r="J539" i="5"/>
  <c r="J539" i="7" s="1"/>
  <c r="O458" i="5"/>
  <c r="L511" i="5"/>
  <c r="H595" i="5"/>
  <c r="H595" i="7" s="1"/>
  <c r="M284" i="5"/>
  <c r="M356" i="5"/>
  <c r="K434" i="5"/>
  <c r="K434" i="7" s="1"/>
  <c r="P474" i="5"/>
  <c r="I619" i="5"/>
  <c r="I619" i="7" s="1"/>
  <c r="K490" i="5"/>
  <c r="K490" i="7" s="1"/>
  <c r="H454" i="5"/>
  <c r="H454" i="7" s="1"/>
  <c r="H494" i="5"/>
  <c r="H494" i="7" s="1"/>
  <c r="J260" i="5"/>
  <c r="J260" i="7" s="1"/>
  <c r="J460" i="5"/>
  <c r="J460" i="7" s="1"/>
  <c r="K204" i="5"/>
  <c r="K204" i="7" s="1"/>
  <c r="I266" i="5"/>
  <c r="I266" i="7" s="1"/>
  <c r="M318" i="5"/>
  <c r="J363" i="5"/>
  <c r="J363" i="7" s="1"/>
  <c r="J364" i="5"/>
  <c r="J364" i="7" s="1"/>
  <c r="J354" i="5"/>
  <c r="J354" i="7" s="1"/>
  <c r="I510" i="5"/>
  <c r="I510" i="7" s="1"/>
  <c r="P514" i="5"/>
  <c r="H570" i="5"/>
  <c r="H570" i="7" s="1"/>
  <c r="P626" i="5"/>
  <c r="L437" i="5"/>
  <c r="I498" i="5"/>
  <c r="I498" i="7" s="1"/>
  <c r="I554" i="5"/>
  <c r="I554" i="7" s="1"/>
  <c r="M622" i="5"/>
  <c r="K594" i="5"/>
  <c r="K594" i="7" s="1"/>
  <c r="H558" i="5"/>
  <c r="H558" i="7" s="1"/>
  <c r="P622" i="5"/>
  <c r="M594" i="5"/>
  <c r="M626" i="5"/>
  <c r="O520" i="5"/>
  <c r="O560" i="5"/>
  <c r="O600" i="5"/>
  <c r="P184" i="5"/>
  <c r="I209" i="5"/>
  <c r="I209" i="7" s="1"/>
  <c r="N238" i="5"/>
  <c r="I257" i="5"/>
  <c r="I257" i="7" s="1"/>
  <c r="N278" i="5"/>
  <c r="K299" i="5"/>
  <c r="K299" i="7" s="1"/>
  <c r="O319" i="5"/>
  <c r="O335" i="5"/>
  <c r="L356" i="5"/>
  <c r="H376" i="5"/>
  <c r="H376" i="7" s="1"/>
  <c r="N390" i="5"/>
  <c r="O407" i="5"/>
  <c r="M437" i="5"/>
  <c r="L460" i="5"/>
  <c r="N486" i="5"/>
  <c r="M509" i="5"/>
  <c r="M525" i="5"/>
  <c r="M549" i="5"/>
  <c r="I561" i="5"/>
  <c r="I561" i="7" s="1"/>
  <c r="L580" i="5"/>
  <c r="N598" i="5"/>
  <c r="L612" i="5"/>
  <c r="M629" i="5"/>
  <c r="O329" i="5"/>
  <c r="O425" i="5"/>
  <c r="H140" i="5"/>
  <c r="H140" i="7" s="1"/>
  <c r="N225" i="5"/>
  <c r="N521" i="5"/>
  <c r="I208" i="5"/>
  <c r="I208" i="7" s="1"/>
  <c r="H279" i="5"/>
  <c r="H279" i="7" s="1"/>
  <c r="H327" i="5"/>
  <c r="H327" i="7" s="1"/>
  <c r="P383" i="5"/>
  <c r="P415" i="5"/>
  <c r="H471" i="5"/>
  <c r="H471" i="7" s="1"/>
  <c r="H503" i="5"/>
  <c r="H503" i="7" s="1"/>
  <c r="P567" i="5"/>
  <c r="N629" i="5"/>
  <c r="J184" i="5"/>
  <c r="J184" i="7" s="1"/>
  <c r="J224" i="5"/>
  <c r="J224" i="7" s="1"/>
  <c r="N244" i="5"/>
  <c r="I263" i="5"/>
  <c r="I263" i="7" s="1"/>
  <c r="N284" i="5"/>
  <c r="O301" i="5"/>
  <c r="J320" i="5"/>
  <c r="J320" i="7" s="1"/>
  <c r="J336" i="5"/>
  <c r="J336" i="7" s="1"/>
  <c r="I359" i="5"/>
  <c r="I359" i="7" s="1"/>
  <c r="I383" i="5"/>
  <c r="I383" i="7" s="1"/>
  <c r="O397" i="5"/>
  <c r="J416" i="5"/>
  <c r="J416" i="7" s="1"/>
  <c r="N436" i="5"/>
  <c r="I463" i="5"/>
  <c r="I463" i="7" s="1"/>
  <c r="O485" i="5"/>
  <c r="I503" i="5"/>
  <c r="I503" i="7" s="1"/>
  <c r="N516" i="5"/>
  <c r="O533" i="5"/>
  <c r="K553" i="5"/>
  <c r="K553" i="7" s="1"/>
  <c r="O573" i="5"/>
  <c r="O589" i="5"/>
  <c r="I607" i="5"/>
  <c r="I607" i="7" s="1"/>
  <c r="I623" i="5"/>
  <c r="I623" i="7" s="1"/>
  <c r="N313" i="5"/>
  <c r="N585" i="5"/>
  <c r="N264" i="5"/>
  <c r="O497" i="5"/>
  <c r="N624" i="5"/>
  <c r="O216" i="5"/>
  <c r="O264" i="5"/>
  <c r="O336" i="5"/>
  <c r="N383" i="5"/>
  <c r="H465" i="5"/>
  <c r="H465" i="7" s="1"/>
  <c r="J209" i="5"/>
  <c r="J209" i="7" s="1"/>
  <c r="P247" i="5"/>
  <c r="N293" i="5"/>
  <c r="N341" i="5"/>
  <c r="H399" i="5"/>
  <c r="H399" i="7" s="1"/>
  <c r="N437" i="5"/>
  <c r="P535" i="5"/>
  <c r="I584" i="5"/>
  <c r="I584" i="7" s="1"/>
  <c r="K201" i="5"/>
  <c r="K201" i="7" s="1"/>
  <c r="J183" i="5"/>
  <c r="J183" i="7" s="1"/>
  <c r="J191" i="5"/>
  <c r="J191" i="7" s="1"/>
  <c r="O204" i="5"/>
  <c r="P213" i="5"/>
  <c r="J223" i="5"/>
  <c r="J223" i="7" s="1"/>
  <c r="O236" i="5"/>
  <c r="H245" i="5"/>
  <c r="H245" i="7" s="1"/>
  <c r="N259" i="5"/>
  <c r="N267" i="5"/>
  <c r="O276" i="5"/>
  <c r="J287" i="5"/>
  <c r="J287" i="7" s="1"/>
  <c r="M298" i="5"/>
  <c r="M306" i="5"/>
  <c r="L321" i="5"/>
  <c r="L329" i="5"/>
  <c r="M338" i="5"/>
  <c r="N347" i="5"/>
  <c r="I358" i="5"/>
  <c r="I358" i="7" s="1"/>
  <c r="L369" i="5"/>
  <c r="I382" i="5"/>
  <c r="I382" i="7" s="1"/>
  <c r="P389" i="5"/>
  <c r="P397" i="5"/>
  <c r="L409" i="5"/>
  <c r="H421" i="5"/>
  <c r="H421" i="7" s="1"/>
  <c r="I430" i="5"/>
  <c r="I430" i="7" s="1"/>
  <c r="J439" i="5"/>
  <c r="J439" i="7" s="1"/>
  <c r="M450" i="5"/>
  <c r="J580" i="5"/>
  <c r="J580" i="7" s="1"/>
  <c r="M584" i="5"/>
  <c r="L222" i="5"/>
  <c r="M275" i="5"/>
  <c r="P430" i="5"/>
  <c r="H259" i="5"/>
  <c r="H259" i="7" s="1"/>
  <c r="I252" i="5"/>
  <c r="I252" i="7" s="1"/>
  <c r="H186" i="5"/>
  <c r="H186" i="7" s="1"/>
  <c r="I275" i="5"/>
  <c r="I275" i="7" s="1"/>
  <c r="L235" i="5"/>
  <c r="P290" i="5"/>
  <c r="H338" i="5"/>
  <c r="H338" i="7" s="1"/>
  <c r="H402" i="5"/>
  <c r="H402" i="7" s="1"/>
  <c r="J563" i="5"/>
  <c r="J563" i="7" s="1"/>
  <c r="P459" i="5"/>
  <c r="O522" i="5"/>
  <c r="L599" i="5"/>
  <c r="L291" i="5"/>
  <c r="L363" i="5"/>
  <c r="M436" i="5"/>
  <c r="M479" i="5"/>
  <c r="I627" i="5"/>
  <c r="I627" i="7" s="1"/>
  <c r="O494" i="5"/>
  <c r="M459" i="5"/>
  <c r="L498" i="5"/>
  <c r="K269" i="5"/>
  <c r="K269" i="7" s="1"/>
  <c r="M179" i="5"/>
  <c r="J219" i="5"/>
  <c r="J219" i="7" s="1"/>
  <c r="L269" i="5"/>
  <c r="J323" i="5"/>
  <c r="J323" i="7" s="1"/>
  <c r="L365" i="5"/>
  <c r="K381" i="5"/>
  <c r="K381" i="7" s="1"/>
  <c r="J602" i="5"/>
  <c r="J602" i="7" s="1"/>
  <c r="H490" i="5"/>
  <c r="H490" i="7" s="1"/>
  <c r="P522" i="5"/>
  <c r="H586" i="5"/>
  <c r="H586" i="7" s="1"/>
  <c r="I402" i="5"/>
  <c r="I402" i="7" s="1"/>
  <c r="K460" i="5"/>
  <c r="K460" i="7" s="1"/>
  <c r="L509" i="5"/>
  <c r="I570" i="5"/>
  <c r="I570" i="7" s="1"/>
  <c r="M540" i="5"/>
  <c r="K602" i="5"/>
  <c r="K602" i="7" s="1"/>
  <c r="H582" i="5"/>
  <c r="H582" i="7" s="1"/>
  <c r="I534" i="5"/>
  <c r="I534" i="7" s="1"/>
  <c r="M610" i="5"/>
  <c r="H481" i="5"/>
  <c r="H481" i="7" s="1"/>
  <c r="P521" i="5"/>
  <c r="O568" i="5"/>
  <c r="N607" i="5"/>
  <c r="O191" i="5"/>
  <c r="I217" i="5"/>
  <c r="I217" i="7" s="1"/>
  <c r="I241" i="5"/>
  <c r="I241" i="7" s="1"/>
  <c r="M261" i="5"/>
  <c r="M285" i="5"/>
  <c r="O303" i="5"/>
  <c r="L324" i="5"/>
  <c r="P336" i="5"/>
  <c r="P360" i="5"/>
  <c r="K379" i="5"/>
  <c r="K379" i="7" s="1"/>
  <c r="J394" i="5"/>
  <c r="J394" i="7" s="1"/>
  <c r="P416" i="5"/>
  <c r="O439" i="5"/>
  <c r="J466" i="5"/>
  <c r="J466" i="7" s="1"/>
  <c r="K491" i="5"/>
  <c r="K491" i="7" s="1"/>
  <c r="I513" i="5"/>
  <c r="I513" i="7" s="1"/>
  <c r="M533" i="5"/>
  <c r="O551" i="5"/>
  <c r="P568" i="5"/>
  <c r="O583" i="5"/>
  <c r="P600" i="5"/>
  <c r="K619" i="5"/>
  <c r="K619" i="7" s="1"/>
  <c r="I633" i="5"/>
  <c r="I633" i="7" s="1"/>
  <c r="O345" i="5"/>
  <c r="N488" i="5"/>
  <c r="N265" i="5"/>
  <c r="N561" i="5"/>
  <c r="I184" i="5"/>
  <c r="I184" i="7" s="1"/>
  <c r="J225" i="5"/>
  <c r="J225" i="7" s="1"/>
  <c r="H287" i="5"/>
  <c r="H287" i="7" s="1"/>
  <c r="J337" i="5"/>
  <c r="J337" i="7" s="1"/>
  <c r="J385" i="5"/>
  <c r="J385" i="7" s="1"/>
  <c r="P439" i="5"/>
  <c r="I472" i="5"/>
  <c r="I472" i="7" s="1"/>
  <c r="J521" i="5"/>
  <c r="J521" i="7" s="1"/>
  <c r="N589" i="5"/>
  <c r="J141" i="5"/>
  <c r="J141" i="7" s="1"/>
  <c r="N212" i="5"/>
  <c r="N228" i="5"/>
  <c r="I247" i="5"/>
  <c r="I247" i="7" s="1"/>
  <c r="K265" i="5"/>
  <c r="K265" i="7" s="1"/>
  <c r="I287" i="5"/>
  <c r="I287" i="7" s="1"/>
  <c r="J304" i="5"/>
  <c r="J304" i="7" s="1"/>
  <c r="O325" i="5"/>
  <c r="N340" i="5"/>
  <c r="N364" i="5"/>
  <c r="K385" i="5"/>
  <c r="K385" i="7" s="1"/>
  <c r="O405" i="5"/>
  <c r="O421" i="5"/>
  <c r="I439" i="5"/>
  <c r="I439" i="7" s="1"/>
  <c r="I471" i="5"/>
  <c r="I471" i="7" s="1"/>
  <c r="J488" i="5"/>
  <c r="J488" i="7" s="1"/>
  <c r="K505" i="5"/>
  <c r="K505" i="7" s="1"/>
  <c r="I519" i="5"/>
  <c r="I519" i="7" s="1"/>
  <c r="P342" i="5"/>
  <c r="I356" i="5"/>
  <c r="I356" i="7" s="1"/>
  <c r="I235" i="5"/>
  <c r="I235" i="7" s="1"/>
  <c r="M252" i="5"/>
  <c r="H370" i="5"/>
  <c r="H370" i="7" s="1"/>
  <c r="P435" i="5"/>
  <c r="H555" i="5"/>
  <c r="H555" i="7" s="1"/>
  <c r="M324" i="5"/>
  <c r="I459" i="5"/>
  <c r="I459" i="7" s="1"/>
  <c r="L459" i="5"/>
  <c r="M475" i="5"/>
  <c r="I211" i="5"/>
  <c r="I211" i="7" s="1"/>
  <c r="K341" i="5"/>
  <c r="K341" i="7" s="1"/>
  <c r="L245" i="5"/>
  <c r="M342" i="5"/>
  <c r="K437" i="5"/>
  <c r="K437" i="7" s="1"/>
  <c r="J500" i="5"/>
  <c r="J500" i="7" s="1"/>
  <c r="P602" i="5"/>
  <c r="I474" i="5"/>
  <c r="I474" i="7" s="1"/>
  <c r="I602" i="5"/>
  <c r="I602" i="7" s="1"/>
  <c r="P534" i="5"/>
  <c r="I558" i="5"/>
  <c r="I558" i="7" s="1"/>
  <c r="O504" i="5"/>
  <c r="O584" i="5"/>
  <c r="P192" i="5"/>
  <c r="K243" i="5"/>
  <c r="K243" i="7" s="1"/>
  <c r="P288" i="5"/>
  <c r="O327" i="5"/>
  <c r="J362" i="5"/>
  <c r="J362" i="7" s="1"/>
  <c r="K395" i="5"/>
  <c r="K395" i="7" s="1"/>
  <c r="P440" i="5"/>
  <c r="O495" i="5"/>
  <c r="O535" i="5"/>
  <c r="I569" i="5"/>
  <c r="I569" i="7" s="1"/>
  <c r="I601" i="5"/>
  <c r="I601" i="7" s="1"/>
  <c r="M637" i="5"/>
  <c r="N208" i="5"/>
  <c r="N520" i="5"/>
  <c r="N337" i="5"/>
  <c r="N285" i="5"/>
  <c r="I384" i="5"/>
  <c r="I384" i="7" s="1"/>
  <c r="P471" i="5"/>
  <c r="J585" i="5"/>
  <c r="J585" i="7" s="1"/>
  <c r="J200" i="5"/>
  <c r="J200" i="7" s="1"/>
  <c r="O245" i="5"/>
  <c r="O285" i="5"/>
  <c r="N324" i="5"/>
  <c r="J360" i="5"/>
  <c r="J360" i="7" s="1"/>
  <c r="N404" i="5"/>
  <c r="O437" i="5"/>
  <c r="I487" i="5"/>
  <c r="I487" i="7" s="1"/>
  <c r="O517" i="5"/>
  <c r="O549" i="5"/>
  <c r="O581" i="5"/>
  <c r="K609" i="5"/>
  <c r="K609" i="7" s="1"/>
  <c r="O629" i="5"/>
  <c r="N345" i="5"/>
  <c r="O217" i="5"/>
  <c r="N512" i="5"/>
  <c r="N207" i="5"/>
  <c r="H305" i="5"/>
  <c r="H305" i="7" s="1"/>
  <c r="O384" i="5"/>
  <c r="J177" i="5"/>
  <c r="J177" i="7" s="1"/>
  <c r="J257" i="5"/>
  <c r="J257" i="7" s="1"/>
  <c r="N317" i="5"/>
  <c r="I416" i="5"/>
  <c r="I416" i="7" s="1"/>
  <c r="J537" i="5"/>
  <c r="J537" i="7" s="1"/>
  <c r="N621" i="5"/>
  <c r="J208" i="5"/>
  <c r="J208" i="7" s="1"/>
  <c r="L177" i="5"/>
  <c r="N195" i="5"/>
  <c r="K208" i="5"/>
  <c r="K208" i="7" s="1"/>
  <c r="L225" i="5"/>
  <c r="M242" i="5"/>
  <c r="P261" i="5"/>
  <c r="H277" i="5"/>
  <c r="H277" i="7" s="1"/>
  <c r="H293" i="5"/>
  <c r="H293" i="7" s="1"/>
  <c r="O308" i="5"/>
  <c r="P325" i="5"/>
  <c r="H341" i="5"/>
  <c r="H341" i="7" s="1"/>
  <c r="K360" i="5"/>
  <c r="K360" i="7" s="1"/>
  <c r="M378" i="5"/>
  <c r="J391" i="5"/>
  <c r="J391" i="7" s="1"/>
  <c r="H405" i="5"/>
  <c r="H405" i="7" s="1"/>
  <c r="K424" i="5"/>
  <c r="K424" i="7" s="1"/>
  <c r="H437" i="5"/>
  <c r="H437" i="7" s="1"/>
  <c r="J447" i="5"/>
  <c r="J447" i="7" s="1"/>
  <c r="J463" i="5"/>
  <c r="J463" i="7" s="1"/>
  <c r="J479" i="5"/>
  <c r="J479" i="7" s="1"/>
  <c r="P493" i="5"/>
  <c r="H509" i="5"/>
  <c r="H509" i="7" s="1"/>
  <c r="J519" i="5"/>
  <c r="J519" i="7" s="1"/>
  <c r="N531" i="5"/>
  <c r="P541" i="5"/>
  <c r="H557" i="5"/>
  <c r="H557" i="7" s="1"/>
  <c r="L569" i="5"/>
  <c r="H581" i="5"/>
  <c r="H581" i="7" s="1"/>
  <c r="J591" i="5"/>
  <c r="J591" i="7" s="1"/>
  <c r="N603" i="5"/>
  <c r="O612" i="5"/>
  <c r="N627" i="5"/>
  <c r="N329" i="5"/>
  <c r="O140" i="5"/>
  <c r="O140" i="7" s="1"/>
  <c r="N216" i="5"/>
  <c r="O369" i="5"/>
  <c r="O545" i="5"/>
  <c r="P140" i="5"/>
  <c r="P140" i="7" s="1"/>
  <c r="P209" i="5"/>
  <c r="H257" i="5"/>
  <c r="H257" i="7" s="1"/>
  <c r="N295" i="5"/>
  <c r="O328" i="5"/>
  <c r="H385" i="5"/>
  <c r="H385" i="7" s="1"/>
  <c r="P425" i="5"/>
  <c r="P142" i="5"/>
  <c r="P223" i="5"/>
  <c r="I296" i="5"/>
  <c r="I296" i="7" s="1"/>
  <c r="J345" i="5"/>
  <c r="J345" i="7" s="1"/>
  <c r="J425" i="5"/>
  <c r="J425" i="7" s="1"/>
  <c r="J513" i="5"/>
  <c r="J513" i="7" s="1"/>
  <c r="I576" i="5"/>
  <c r="I576" i="7" s="1"/>
  <c r="I624" i="5"/>
  <c r="I624" i="7" s="1"/>
  <c r="J176" i="5"/>
  <c r="J176" i="7" s="1"/>
  <c r="H180" i="5"/>
  <c r="H180" i="7" s="1"/>
  <c r="I189" i="5"/>
  <c r="I189" i="7" s="1"/>
  <c r="P196" i="5"/>
  <c r="N210" i="5"/>
  <c r="I221" i="5"/>
  <c r="I221" i="7" s="1"/>
  <c r="N234" i="5"/>
  <c r="N242" i="5"/>
  <c r="P252" i="5"/>
  <c r="K263" i="5"/>
  <c r="K263" i="7" s="1"/>
  <c r="K271" i="5"/>
  <c r="K271" i="7" s="1"/>
  <c r="N282" i="5"/>
  <c r="N290" i="5"/>
  <c r="P300" i="5"/>
  <c r="K311" i="5"/>
  <c r="K311" i="7" s="1"/>
  <c r="L320" i="5"/>
  <c r="L328" i="5"/>
  <c r="O339" i="5"/>
  <c r="N354" i="5"/>
  <c r="P364" i="5"/>
  <c r="K383" i="5"/>
  <c r="K383" i="7" s="1"/>
  <c r="K391" i="5"/>
  <c r="K391" i="7" s="1"/>
  <c r="O403" i="5"/>
  <c r="P412" i="5"/>
  <c r="L424" i="5"/>
  <c r="H436" i="5"/>
  <c r="H436" i="7" s="1"/>
  <c r="J446" i="5"/>
  <c r="J446" i="7" s="1"/>
  <c r="P460" i="5"/>
  <c r="O475" i="5"/>
  <c r="J486" i="5"/>
  <c r="J486" i="7" s="1"/>
  <c r="N498" i="5"/>
  <c r="P508" i="5"/>
  <c r="I517" i="5"/>
  <c r="I517" i="7" s="1"/>
  <c r="I525" i="5"/>
  <c r="I525" i="7" s="1"/>
  <c r="H540" i="5"/>
  <c r="H540" i="7" s="1"/>
  <c r="N554" i="5"/>
  <c r="L568" i="5"/>
  <c r="O579" i="5"/>
  <c r="N586" i="5"/>
  <c r="K599" i="5"/>
  <c r="K599" i="7" s="1"/>
  <c r="M609" i="5"/>
  <c r="P620" i="5"/>
  <c r="M516" i="5"/>
  <c r="H430" i="5"/>
  <c r="H430" i="7" s="1"/>
  <c r="I342" i="5"/>
  <c r="I342" i="7" s="1"/>
  <c r="P235" i="5"/>
  <c r="P274" i="5"/>
  <c r="H290" i="5"/>
  <c r="H290" i="7" s="1"/>
  <c r="H394" i="5"/>
  <c r="H394" i="7" s="1"/>
  <c r="H459" i="5"/>
  <c r="H459" i="7" s="1"/>
  <c r="P595" i="5"/>
  <c r="K362" i="5"/>
  <c r="K362" i="7" s="1"/>
  <c r="I475" i="5"/>
  <c r="I475" i="7" s="1"/>
  <c r="L491" i="5"/>
  <c r="P494" i="5"/>
  <c r="K261" i="5"/>
  <c r="K261" i="7" s="1"/>
  <c r="L144" i="5"/>
  <c r="L144" i="7" s="1"/>
  <c r="J267" i="5"/>
  <c r="J267" i="7" s="1"/>
  <c r="K364" i="5"/>
  <c r="K364" i="7" s="1"/>
  <c r="J490" i="5"/>
  <c r="J490" i="7" s="1"/>
  <c r="H522" i="5"/>
  <c r="H522" i="7" s="1"/>
  <c r="M398" i="5"/>
  <c r="K500" i="5"/>
  <c r="K500" i="7" s="1"/>
  <c r="L629" i="5"/>
  <c r="L570" i="5"/>
  <c r="I606" i="5"/>
  <c r="I606" i="7" s="1"/>
  <c r="H521" i="5"/>
  <c r="H521" i="7" s="1"/>
  <c r="H601" i="5"/>
  <c r="H601" i="7" s="1"/>
  <c r="N198" i="5"/>
  <c r="O247" i="5"/>
  <c r="K291" i="5"/>
  <c r="K291" i="7" s="1"/>
  <c r="H328" i="5"/>
  <c r="H328" i="7" s="1"/>
  <c r="K363" i="5"/>
  <c r="K363" i="7" s="1"/>
  <c r="N398" i="5"/>
  <c r="N446" i="5"/>
  <c r="L500" i="5"/>
  <c r="I537" i="5"/>
  <c r="I537" i="7" s="1"/>
  <c r="J570" i="5"/>
  <c r="J570" i="7" s="1"/>
  <c r="N606" i="5"/>
  <c r="N232" i="5"/>
  <c r="O553" i="5"/>
  <c r="N369" i="5"/>
  <c r="N189" i="5"/>
  <c r="P295" i="5"/>
  <c r="N389" i="5"/>
  <c r="H479" i="5"/>
  <c r="H479" i="7" s="1"/>
  <c r="H591" i="5"/>
  <c r="H591" i="7" s="1"/>
  <c r="I215" i="5"/>
  <c r="I215" i="7" s="1"/>
  <c r="N252" i="5"/>
  <c r="N292" i="5"/>
  <c r="I327" i="5"/>
  <c r="I327" i="7" s="1"/>
  <c r="O365" i="5"/>
  <c r="I407" i="5"/>
  <c r="I407" i="7" s="1"/>
  <c r="J440" i="5"/>
  <c r="J440" i="7" s="1"/>
  <c r="K489" i="5"/>
  <c r="K489" i="7" s="1"/>
  <c r="J520" i="5"/>
  <c r="J520" i="7" s="1"/>
  <c r="O557" i="5"/>
  <c r="I583" i="5"/>
  <c r="I583" i="7" s="1"/>
  <c r="N612" i="5"/>
  <c r="I631" i="5"/>
  <c r="I631" i="7" s="1"/>
  <c r="N409" i="5"/>
  <c r="N224" i="5"/>
  <c r="O537" i="5"/>
  <c r="P217" i="5"/>
  <c r="N311" i="5"/>
  <c r="P385" i="5"/>
  <c r="H183" i="5"/>
  <c r="H183" i="7" s="1"/>
  <c r="I264" i="5"/>
  <c r="I264" i="7" s="1"/>
  <c r="P343" i="5"/>
  <c r="J417" i="5"/>
  <c r="J417" i="7" s="1"/>
  <c r="H551" i="5"/>
  <c r="H551" i="7" s="1"/>
  <c r="H623" i="5"/>
  <c r="H623" i="7" s="1"/>
  <c r="K209" i="5"/>
  <c r="K209" i="7" s="1"/>
  <c r="M178" i="5"/>
  <c r="O196" i="5"/>
  <c r="L209" i="5"/>
  <c r="O228" i="5"/>
  <c r="J247" i="5"/>
  <c r="J247" i="7" s="1"/>
  <c r="J263" i="5"/>
  <c r="J263" i="7" s="1"/>
  <c r="P277" i="5"/>
  <c r="P293" i="5"/>
  <c r="L313" i="5"/>
  <c r="N331" i="5"/>
  <c r="P341" i="5"/>
  <c r="M362" i="5"/>
  <c r="N379" i="5"/>
  <c r="K392" i="5"/>
  <c r="K392" i="7" s="1"/>
  <c r="M410" i="5"/>
  <c r="L425" i="5"/>
  <c r="P437" i="5"/>
  <c r="L449" i="5"/>
  <c r="N467" i="5"/>
  <c r="N483" i="5"/>
  <c r="J495" i="5"/>
  <c r="J495" i="7" s="1"/>
  <c r="P509" i="5"/>
  <c r="K520" i="5"/>
  <c r="K520" i="7" s="1"/>
  <c r="H533" i="5"/>
  <c r="H533" i="7" s="1"/>
  <c r="L545" i="5"/>
  <c r="P557" i="5"/>
  <c r="N571" i="5"/>
  <c r="P581" i="5"/>
  <c r="K592" i="5"/>
  <c r="K592" i="7" s="1"/>
  <c r="O604" i="5"/>
  <c r="P613" i="5"/>
  <c r="O628" i="5"/>
  <c r="N393" i="5"/>
  <c r="M256" i="5"/>
  <c r="O298" i="5"/>
  <c r="P298" i="5"/>
  <c r="H434" i="5"/>
  <c r="H434" i="7" s="1"/>
  <c r="O474" i="5"/>
  <c r="H619" i="5"/>
  <c r="H619" i="7" s="1"/>
  <c r="M380" i="5"/>
  <c r="M511" i="5"/>
  <c r="K522" i="5"/>
  <c r="K522" i="7" s="1"/>
  <c r="M523" i="5"/>
  <c r="H211" i="5"/>
  <c r="H211" i="7" s="1"/>
  <c r="L285" i="5"/>
  <c r="L381" i="5"/>
  <c r="I406" i="5"/>
  <c r="I406" i="7" s="1"/>
  <c r="K525" i="5"/>
  <c r="K525" i="7" s="1"/>
  <c r="L405" i="5"/>
  <c r="K516" i="5"/>
  <c r="K516" i="7" s="1"/>
  <c r="K546" i="5"/>
  <c r="K546" i="7" s="1"/>
  <c r="P582" i="5"/>
  <c r="I614" i="5"/>
  <c r="I614" i="7" s="1"/>
  <c r="N535" i="5"/>
  <c r="N623" i="5"/>
  <c r="N206" i="5"/>
  <c r="J250" i="5"/>
  <c r="J250" i="7" s="1"/>
  <c r="M293" i="5"/>
  <c r="P328" i="5"/>
  <c r="M365" i="5"/>
  <c r="J402" i="5"/>
  <c r="J402" i="7" s="1"/>
  <c r="K451" i="5"/>
  <c r="K451" i="7" s="1"/>
  <c r="M501" i="5"/>
  <c r="K539" i="5"/>
  <c r="K539" i="7" s="1"/>
  <c r="M573" i="5"/>
  <c r="H608" i="5"/>
  <c r="H608" i="7" s="1"/>
  <c r="O337" i="5"/>
  <c r="N385" i="5"/>
  <c r="P191" i="5"/>
  <c r="N301" i="5"/>
  <c r="H391" i="5"/>
  <c r="H391" i="7" s="1"/>
  <c r="P479" i="5"/>
  <c r="N597" i="5"/>
  <c r="J216" i="5"/>
  <c r="J216" i="7" s="1"/>
  <c r="J256" i="5"/>
  <c r="J256" i="7" s="1"/>
  <c r="O293" i="5"/>
  <c r="J328" i="5"/>
  <c r="J328" i="7" s="1"/>
  <c r="J368" i="5"/>
  <c r="J368" i="7" s="1"/>
  <c r="J408" i="5"/>
  <c r="J408" i="7" s="1"/>
  <c r="I447" i="5"/>
  <c r="I447" i="7" s="1"/>
  <c r="N492" i="5"/>
  <c r="K521" i="5"/>
  <c r="K521" i="7" s="1"/>
  <c r="J560" i="5"/>
  <c r="J560" i="7" s="1"/>
  <c r="J584" i="5"/>
  <c r="J584" i="7" s="1"/>
  <c r="O613" i="5"/>
  <c r="N425" i="5"/>
  <c r="N280" i="5"/>
  <c r="N552" i="5"/>
  <c r="H225" i="5"/>
  <c r="H225" i="7" s="1"/>
  <c r="P313" i="5"/>
  <c r="H393" i="5"/>
  <c r="H393" i="7" s="1"/>
  <c r="P215" i="5"/>
  <c r="J265" i="5"/>
  <c r="J265" i="7" s="1"/>
  <c r="P351" i="5"/>
  <c r="N421" i="5"/>
  <c r="I552" i="5"/>
  <c r="I552" i="7" s="1"/>
  <c r="L140" i="5"/>
  <c r="L140" i="7" s="1"/>
  <c r="N179" i="5"/>
  <c r="P197" i="5"/>
  <c r="I214" i="5"/>
  <c r="I214" i="7" s="1"/>
  <c r="K232" i="5"/>
  <c r="K232" i="7" s="1"/>
  <c r="L249" i="5"/>
  <c r="K264" i="5"/>
  <c r="K264" i="7" s="1"/>
  <c r="J279" i="5"/>
  <c r="J279" i="7" s="1"/>
  <c r="N299" i="5"/>
  <c r="M314" i="5"/>
  <c r="H333" i="5"/>
  <c r="H333" i="7" s="1"/>
  <c r="J343" i="5"/>
  <c r="J343" i="7" s="1"/>
  <c r="N363" i="5"/>
  <c r="J383" i="5"/>
  <c r="J383" i="7" s="1"/>
  <c r="L393" i="5"/>
  <c r="N411" i="5"/>
  <c r="O428" i="5"/>
  <c r="I438" i="5"/>
  <c r="I438" i="7" s="1"/>
  <c r="N451" i="5"/>
  <c r="H469" i="5"/>
  <c r="H469" i="7" s="1"/>
  <c r="O484" i="5"/>
  <c r="O500" i="5"/>
  <c r="J511" i="5"/>
  <c r="J511" i="7" s="1"/>
  <c r="L521" i="5"/>
  <c r="P533" i="5"/>
  <c r="H549" i="5"/>
  <c r="H549" i="7" s="1"/>
  <c r="K560" i="5"/>
  <c r="K560" i="7" s="1"/>
  <c r="H573" i="5"/>
  <c r="H573" i="7" s="1"/>
  <c r="J583" i="5"/>
  <c r="J583" i="7" s="1"/>
  <c r="O596" i="5"/>
  <c r="H605" i="5"/>
  <c r="H605" i="7" s="1"/>
  <c r="O620" i="5"/>
  <c r="H629" i="5"/>
  <c r="H629" i="7" s="1"/>
  <c r="N401" i="5"/>
  <c r="O265" i="5"/>
  <c r="O385" i="5"/>
  <c r="O577" i="5"/>
  <c r="H177" i="5"/>
  <c r="H177" i="7" s="1"/>
  <c r="N223" i="5"/>
  <c r="H265" i="5"/>
  <c r="H265" i="7" s="1"/>
  <c r="N303" i="5"/>
  <c r="H337" i="5"/>
  <c r="H337" i="7" s="1"/>
  <c r="O392" i="5"/>
  <c r="J470" i="5"/>
  <c r="J470" i="7" s="1"/>
  <c r="M304" i="5"/>
  <c r="H198" i="5"/>
  <c r="H198" i="7" s="1"/>
  <c r="P323" i="5"/>
  <c r="K178" i="5"/>
  <c r="K178" i="7" s="1"/>
  <c r="P306" i="5"/>
  <c r="J395" i="5"/>
  <c r="J395" i="7" s="1"/>
  <c r="L479" i="5"/>
  <c r="O626" i="5"/>
  <c r="O398" i="5"/>
  <c r="M551" i="5"/>
  <c r="M588" i="5"/>
  <c r="M571" i="5"/>
  <c r="L179" i="5"/>
  <c r="I178" i="5"/>
  <c r="I178" i="7" s="1"/>
  <c r="I298" i="5"/>
  <c r="I298" i="7" s="1"/>
  <c r="K388" i="5"/>
  <c r="K388" i="7" s="1"/>
  <c r="I470" i="5"/>
  <c r="I470" i="7" s="1"/>
  <c r="P546" i="5"/>
  <c r="I426" i="5"/>
  <c r="I426" i="7" s="1"/>
  <c r="L525" i="5"/>
  <c r="O558" i="5"/>
  <c r="L602" i="5"/>
  <c r="J474" i="5"/>
  <c r="J474" i="7" s="1"/>
  <c r="P545" i="5"/>
  <c r="P625" i="5"/>
  <c r="O223" i="5"/>
  <c r="H264" i="5"/>
  <c r="H264" i="7" s="1"/>
  <c r="J306" i="5"/>
  <c r="J306" i="7" s="1"/>
  <c r="J338" i="5"/>
  <c r="J338" i="7" s="1"/>
  <c r="N382" i="5"/>
  <c r="N422" i="5"/>
  <c r="N470" i="5"/>
  <c r="L516" i="5"/>
  <c r="P552" i="5"/>
  <c r="P584" i="5"/>
  <c r="M621" i="5"/>
  <c r="O361" i="5"/>
  <c r="N593" i="5"/>
  <c r="I224" i="5"/>
  <c r="I224" i="7" s="1"/>
  <c r="I336" i="5"/>
  <c r="I336" i="7" s="1"/>
  <c r="P431" i="5"/>
  <c r="P519" i="5"/>
  <c r="P631" i="5"/>
  <c r="K225" i="5"/>
  <c r="K225" i="7" s="1"/>
  <c r="J264" i="5"/>
  <c r="J264" i="7" s="1"/>
  <c r="I303" i="5"/>
  <c r="I303" i="7" s="1"/>
  <c r="K337" i="5"/>
  <c r="K337" i="7" s="1"/>
  <c r="J384" i="5"/>
  <c r="J384" i="7" s="1"/>
  <c r="N420" i="5"/>
  <c r="O469" i="5"/>
  <c r="J504" i="5"/>
  <c r="J504" i="7" s="1"/>
  <c r="I535" i="5"/>
  <c r="I535" i="7" s="1"/>
  <c r="O565" i="5"/>
  <c r="O597" i="5"/>
  <c r="J616" i="5"/>
  <c r="J616" i="7" s="1"/>
  <c r="N465" i="5"/>
  <c r="N328" i="5"/>
  <c r="P241" i="5"/>
  <c r="P345" i="5"/>
  <c r="P409" i="5"/>
  <c r="N221" i="5"/>
  <c r="H295" i="5"/>
  <c r="H295" i="7" s="1"/>
  <c r="I368" i="5"/>
  <c r="I368" i="7" s="1"/>
  <c r="P447" i="5"/>
  <c r="N557" i="5"/>
  <c r="N188" i="5"/>
  <c r="M186" i="5"/>
  <c r="J199" i="5"/>
  <c r="J199" i="7" s="1"/>
  <c r="K216" i="5"/>
  <c r="K216" i="7" s="1"/>
  <c r="H237" i="5"/>
  <c r="H237" i="7" s="1"/>
  <c r="O252" i="5"/>
  <c r="H269" i="5"/>
  <c r="H269" i="7" s="1"/>
  <c r="O284" i="5"/>
  <c r="H301" i="5"/>
  <c r="H301" i="7" s="1"/>
  <c r="M322" i="5"/>
  <c r="I334" i="5"/>
  <c r="I334" i="7" s="1"/>
  <c r="I350" i="5"/>
  <c r="I350" i="7" s="1"/>
  <c r="H365" i="5"/>
  <c r="H365" i="7" s="1"/>
  <c r="L385" i="5"/>
  <c r="I398" i="5"/>
  <c r="I398" i="7" s="1"/>
  <c r="P413" i="5"/>
  <c r="J431" i="5"/>
  <c r="J431" i="7" s="1"/>
  <c r="L441" i="5"/>
  <c r="K456" i="5"/>
  <c r="K456" i="7" s="1"/>
  <c r="J471" i="5"/>
  <c r="J471" i="7" s="1"/>
  <c r="K488" i="5"/>
  <c r="K488" i="7" s="1"/>
  <c r="K504" i="5"/>
  <c r="K504" i="7" s="1"/>
  <c r="L513" i="5"/>
  <c r="O524" i="5"/>
  <c r="L537" i="5"/>
  <c r="J551" i="5"/>
  <c r="J551" i="7" s="1"/>
  <c r="H565" i="5"/>
  <c r="H565" i="7" s="1"/>
  <c r="J575" i="5"/>
  <c r="J575" i="7" s="1"/>
  <c r="L585" i="5"/>
  <c r="P597" i="5"/>
  <c r="J607" i="5"/>
  <c r="J607" i="7" s="1"/>
  <c r="P621" i="5"/>
  <c r="J631" i="5"/>
  <c r="J631" i="7" s="1"/>
  <c r="N473" i="5"/>
  <c r="N176" i="5"/>
  <c r="O305" i="5"/>
  <c r="N440" i="5"/>
  <c r="O601" i="5"/>
  <c r="O184" i="5"/>
  <c r="P225" i="5"/>
  <c r="N271" i="5"/>
  <c r="P305" i="5"/>
  <c r="H353" i="5"/>
  <c r="H353" i="7" s="1"/>
  <c r="H409" i="5"/>
  <c r="H409" i="7" s="1"/>
  <c r="N447" i="5"/>
  <c r="P183" i="5"/>
  <c r="H263" i="5"/>
  <c r="H263" i="7" s="1"/>
  <c r="J329" i="5"/>
  <c r="J329" i="7" s="1"/>
  <c r="P407" i="5"/>
  <c r="H455" i="5"/>
  <c r="H455" i="7" s="1"/>
  <c r="P551" i="5"/>
  <c r="I600" i="5"/>
  <c r="I600" i="7" s="1"/>
  <c r="K140" i="5"/>
  <c r="K140" i="7" s="1"/>
  <c r="K142" i="5"/>
  <c r="K142" i="7" s="1"/>
  <c r="L176" i="5"/>
  <c r="N186" i="5"/>
  <c r="M193" i="5"/>
  <c r="N202" i="5"/>
  <c r="K215" i="5"/>
  <c r="K215" i="7" s="1"/>
  <c r="N226" i="5"/>
  <c r="J238" i="5"/>
  <c r="J238" i="7" s="1"/>
  <c r="K247" i="5"/>
  <c r="K247" i="7" s="1"/>
  <c r="O259" i="5"/>
  <c r="O267" i="5"/>
  <c r="H276" i="5"/>
  <c r="H276" i="7" s="1"/>
  <c r="I285" i="5"/>
  <c r="I285" i="7" s="1"/>
  <c r="K295" i="5"/>
  <c r="K295" i="7" s="1"/>
  <c r="M305" i="5"/>
  <c r="O315" i="5"/>
  <c r="H324" i="5"/>
  <c r="K335" i="5"/>
  <c r="K335" i="7" s="1"/>
  <c r="K343" i="5"/>
  <c r="K343" i="7" s="1"/>
  <c r="L360" i="5"/>
  <c r="L376" i="5"/>
  <c r="O387" i="5"/>
  <c r="O395" i="5"/>
  <c r="K407" i="5"/>
  <c r="K407" i="7" s="1"/>
  <c r="L416" i="5"/>
  <c r="I429" i="5"/>
  <c r="I429" i="7" s="1"/>
  <c r="K439" i="5"/>
  <c r="K439" i="7" s="1"/>
  <c r="L456" i="5"/>
  <c r="K471" i="5"/>
  <c r="K471" i="7" s="1"/>
  <c r="M481" i="5"/>
  <c r="H492" i="5"/>
  <c r="H492" i="7" s="1"/>
  <c r="L504" i="5"/>
  <c r="M513" i="5"/>
  <c r="N522" i="5"/>
  <c r="I533" i="5"/>
  <c r="I533" i="7" s="1"/>
  <c r="I549" i="5"/>
  <c r="I549" i="7" s="1"/>
  <c r="L560" i="5"/>
  <c r="J574" i="5"/>
  <c r="J574" i="7" s="1"/>
  <c r="J582" i="5"/>
  <c r="J582" i="7" s="1"/>
  <c r="L592" i="5"/>
  <c r="P604" i="5"/>
  <c r="P612" i="5"/>
  <c r="M625" i="5"/>
  <c r="I604" i="5"/>
  <c r="I604" i="7" s="1"/>
  <c r="H190" i="5"/>
  <c r="H190" i="7" s="1"/>
  <c r="H339" i="5"/>
  <c r="H339" i="7" s="1"/>
  <c r="L251" i="5"/>
  <c r="H435" i="5"/>
  <c r="H435" i="7" s="1"/>
  <c r="L315" i="5"/>
  <c r="K458" i="5"/>
  <c r="K458" i="7" s="1"/>
  <c r="J196" i="5"/>
  <c r="J196" i="7" s="1"/>
  <c r="K244" i="5"/>
  <c r="K244" i="7" s="1"/>
  <c r="J428" i="5"/>
  <c r="J428" i="7" s="1"/>
  <c r="H602" i="5"/>
  <c r="H602" i="7" s="1"/>
  <c r="M582" i="5"/>
  <c r="M554" i="5"/>
  <c r="H577" i="5"/>
  <c r="H577" i="7" s="1"/>
  <c r="M189" i="5"/>
  <c r="P280" i="5"/>
  <c r="N358" i="5"/>
  <c r="N438" i="5"/>
  <c r="J530" i="5"/>
  <c r="J530" i="7" s="1"/>
  <c r="H600" i="5"/>
  <c r="H600" i="7" s="1"/>
  <c r="J361" i="5"/>
  <c r="J361" i="7" s="1"/>
  <c r="H535" i="5"/>
  <c r="H535" i="7" s="1"/>
  <c r="N236" i="5"/>
  <c r="N316" i="5"/>
  <c r="I391" i="5"/>
  <c r="I391" i="7" s="1"/>
  <c r="I479" i="5"/>
  <c r="I479" i="7" s="1"/>
  <c r="K545" i="5"/>
  <c r="K545" i="7" s="1"/>
  <c r="K601" i="5"/>
  <c r="K601" i="7" s="1"/>
  <c r="N209" i="5"/>
  <c r="N368" i="5"/>
  <c r="P233" i="5"/>
  <c r="N407" i="5"/>
  <c r="P271" i="5"/>
  <c r="H439" i="5"/>
  <c r="H439" i="7" s="1"/>
  <c r="K177" i="5"/>
  <c r="K177" i="7" s="1"/>
  <c r="I198" i="5"/>
  <c r="I198" i="7" s="1"/>
  <c r="L233" i="5"/>
  <c r="O268" i="5"/>
  <c r="O300" i="5"/>
  <c r="P333" i="5"/>
  <c r="O364" i="5"/>
  <c r="M394" i="5"/>
  <c r="P429" i="5"/>
  <c r="J455" i="5"/>
  <c r="J455" i="7" s="1"/>
  <c r="H485" i="5"/>
  <c r="H485" i="7" s="1"/>
  <c r="K512" i="5"/>
  <c r="K512" i="7" s="1"/>
  <c r="J535" i="5"/>
  <c r="J535" i="7" s="1"/>
  <c r="L561" i="5"/>
  <c r="K584" i="5"/>
  <c r="K584" i="7" s="1"/>
  <c r="P605" i="5"/>
  <c r="P629" i="5"/>
  <c r="N141" i="5"/>
  <c r="O353" i="5"/>
  <c r="N592" i="5"/>
  <c r="H209" i="5"/>
  <c r="H209" i="7" s="1"/>
  <c r="H273" i="5"/>
  <c r="H273" i="7" s="1"/>
  <c r="N335" i="5"/>
  <c r="O416" i="5"/>
  <c r="N144" i="5"/>
  <c r="N261" i="5"/>
  <c r="H335" i="5"/>
  <c r="H335" i="7" s="1"/>
  <c r="I440" i="5"/>
  <c r="I440" i="7" s="1"/>
  <c r="N549" i="5"/>
  <c r="N605" i="5"/>
  <c r="N196" i="5"/>
  <c r="P180" i="5"/>
  <c r="L192" i="5"/>
  <c r="L208" i="5"/>
  <c r="K223" i="5"/>
  <c r="K223" i="7" s="1"/>
  <c r="P236" i="5"/>
  <c r="N250" i="5"/>
  <c r="L264" i="5"/>
  <c r="O275" i="5"/>
  <c r="L288" i="5"/>
  <c r="I301" i="5"/>
  <c r="I301" i="7" s="1"/>
  <c r="N314" i="5"/>
  <c r="I325" i="5"/>
  <c r="I325" i="7" s="1"/>
  <c r="H340" i="5"/>
  <c r="H340" i="7" s="1"/>
  <c r="I357" i="5"/>
  <c r="I357" i="7" s="1"/>
  <c r="O379" i="5"/>
  <c r="L392" i="5"/>
  <c r="I405" i="5"/>
  <c r="I405" i="7" s="1"/>
  <c r="I421" i="5"/>
  <c r="I421" i="7" s="1"/>
  <c r="P436" i="5"/>
  <c r="O451" i="5"/>
  <c r="M473" i="5"/>
  <c r="M489" i="5"/>
  <c r="K503" i="5"/>
  <c r="K503" i="7" s="1"/>
  <c r="H516" i="5"/>
  <c r="H516" i="7" s="1"/>
  <c r="K527" i="5"/>
  <c r="K527" i="7" s="1"/>
  <c r="M545" i="5"/>
  <c r="I565" i="5"/>
  <c r="I565" i="7" s="1"/>
  <c r="H580" i="5"/>
  <c r="H580" i="7" s="1"/>
  <c r="I589" i="5"/>
  <c r="I589" i="7" s="1"/>
  <c r="K607" i="5"/>
  <c r="K607" i="7" s="1"/>
  <c r="I621" i="5"/>
  <c r="I621" i="7" s="1"/>
  <c r="K631" i="5"/>
  <c r="K631" i="7" s="1"/>
  <c r="O588" i="5"/>
  <c r="H217" i="5"/>
  <c r="H217" i="7" s="1"/>
  <c r="H345" i="5"/>
  <c r="H345" i="7" s="1"/>
  <c r="H343" i="5"/>
  <c r="H343" i="7" s="1"/>
  <c r="I560" i="5"/>
  <c r="I560" i="7" s="1"/>
  <c r="H607" i="5"/>
  <c r="H607" i="7" s="1"/>
  <c r="K183" i="5"/>
  <c r="K183" i="7" s="1"/>
  <c r="M209" i="5"/>
  <c r="L224" i="5"/>
  <c r="H252" i="5"/>
  <c r="H252" i="7" s="1"/>
  <c r="P276" i="5"/>
  <c r="M289" i="5"/>
  <c r="H316" i="5"/>
  <c r="H316" i="7" s="1"/>
  <c r="P340" i="5"/>
  <c r="N362" i="5"/>
  <c r="M393" i="5"/>
  <c r="J422" i="5"/>
  <c r="J422" i="7" s="1"/>
  <c r="N458" i="5"/>
  <c r="N474" i="5"/>
  <c r="M505" i="5"/>
  <c r="L528" i="5"/>
  <c r="K567" i="5"/>
  <c r="K567" i="7" s="1"/>
  <c r="M593" i="5"/>
  <c r="K623" i="5"/>
  <c r="K623" i="7" s="1"/>
  <c r="M296" i="5"/>
  <c r="H362" i="5"/>
  <c r="H362" i="7" s="1"/>
  <c r="M467" i="5"/>
  <c r="M334" i="5"/>
  <c r="L494" i="5"/>
  <c r="O614" i="5"/>
  <c r="J314" i="5"/>
  <c r="J314" i="7" s="1"/>
  <c r="M557" i="5"/>
  <c r="H239" i="5"/>
  <c r="H239" i="7" s="1"/>
  <c r="I456" i="5"/>
  <c r="I456" i="7" s="1"/>
  <c r="K345" i="5"/>
  <c r="K345" i="7" s="1"/>
  <c r="O509" i="5"/>
  <c r="N433" i="5"/>
  <c r="I176" i="5"/>
  <c r="I176" i="7" s="1"/>
  <c r="I207" i="5"/>
  <c r="I207" i="7" s="1"/>
  <c r="L241" i="5"/>
  <c r="O340" i="5"/>
  <c r="O404" i="5"/>
  <c r="O460" i="5"/>
  <c r="H541" i="5"/>
  <c r="N611" i="5"/>
  <c r="O393" i="5"/>
  <c r="O296" i="5"/>
  <c r="N439" i="5"/>
  <c r="I392" i="5"/>
  <c r="I392" i="7" s="1"/>
  <c r="J569" i="5"/>
  <c r="J569" i="7" s="1"/>
  <c r="H196" i="5"/>
  <c r="H196" i="7" s="1"/>
  <c r="M241" i="5"/>
  <c r="K279" i="5"/>
  <c r="K279" i="7" s="1"/>
  <c r="K319" i="5"/>
  <c r="K319" i="7" s="1"/>
  <c r="H364" i="5"/>
  <c r="H364" i="7" s="1"/>
  <c r="O411" i="5"/>
  <c r="H460" i="5"/>
  <c r="H460" i="7" s="1"/>
  <c r="I493" i="5"/>
  <c r="I493" i="7" s="1"/>
  <c r="L520" i="5"/>
  <c r="O571" i="5"/>
  <c r="O611" i="5"/>
  <c r="P319" i="5"/>
  <c r="P188" i="5"/>
  <c r="H244" i="5"/>
  <c r="H244" i="7" s="1"/>
  <c r="L296" i="5"/>
  <c r="L336" i="5"/>
  <c r="N402" i="5"/>
  <c r="K431" i="5"/>
  <c r="K431" i="7" s="1"/>
  <c r="M497" i="5"/>
  <c r="I557" i="5"/>
  <c r="I557" i="7" s="1"/>
  <c r="M601" i="5"/>
  <c r="K234" i="5"/>
  <c r="K234" i="7" s="1"/>
  <c r="K621" i="5"/>
  <c r="K621" i="7" s="1"/>
  <c r="K365" i="5"/>
  <c r="K365" i="7" s="1"/>
  <c r="P561" i="5"/>
  <c r="M341" i="5"/>
  <c r="K587" i="5"/>
  <c r="K587" i="7" s="1"/>
  <c r="N472" i="5"/>
  <c r="K305" i="5"/>
  <c r="K305" i="7" s="1"/>
  <c r="I599" i="5"/>
  <c r="I599" i="7" s="1"/>
  <c r="J233" i="5"/>
  <c r="J233" i="7" s="1"/>
  <c r="N291" i="5"/>
  <c r="P421" i="5"/>
  <c r="P525" i="5"/>
  <c r="K624" i="5"/>
  <c r="K624" i="7" s="1"/>
  <c r="O521" i="5"/>
  <c r="P393" i="5"/>
  <c r="I328" i="5"/>
  <c r="I328" i="7" s="1"/>
  <c r="J190" i="5"/>
  <c r="J190" i="7" s="1"/>
  <c r="P244" i="5"/>
  <c r="N298" i="5"/>
  <c r="H356" i="5"/>
  <c r="H356" i="7" s="1"/>
  <c r="K415" i="5"/>
  <c r="K415" i="7" s="1"/>
  <c r="O467" i="5"/>
  <c r="H524" i="5"/>
  <c r="H524" i="7" s="1"/>
  <c r="M577" i="5"/>
  <c r="O619" i="5"/>
  <c r="H323" i="5"/>
  <c r="H323" i="7" s="1"/>
  <c r="L451" i="5"/>
  <c r="K189" i="5"/>
  <c r="K189" i="7" s="1"/>
  <c r="J404" i="5"/>
  <c r="J404" i="7" s="1"/>
  <c r="I542" i="5"/>
  <c r="I542" i="7" s="1"/>
  <c r="H176" i="5"/>
  <c r="H176" i="7" s="1"/>
  <c r="I521" i="5"/>
  <c r="I521" i="7" s="1"/>
  <c r="O513" i="5"/>
  <c r="K233" i="5"/>
  <c r="K233" i="7" s="1"/>
  <c r="N540" i="5"/>
  <c r="N191" i="5"/>
  <c r="J409" i="5"/>
  <c r="J409" i="7" s="1"/>
  <c r="K224" i="5"/>
  <c r="K224" i="7" s="1"/>
  <c r="N355" i="5"/>
  <c r="O476" i="5"/>
  <c r="O580" i="5"/>
  <c r="N336" i="5"/>
  <c r="N327" i="5"/>
  <c r="N333" i="5"/>
  <c r="K191" i="5"/>
  <c r="K191" i="7" s="1"/>
  <c r="M249" i="5"/>
  <c r="K287" i="5"/>
  <c r="K287" i="7" s="1"/>
  <c r="N338" i="5"/>
  <c r="P404" i="5"/>
  <c r="L472" i="5"/>
  <c r="P524" i="5"/>
  <c r="N578" i="5"/>
  <c r="I629" i="5"/>
  <c r="I629" i="7" s="1"/>
  <c r="J389" i="5"/>
  <c r="J389" i="7" s="1"/>
  <c r="L274" i="5"/>
  <c r="P315" i="5"/>
  <c r="H306" i="5"/>
  <c r="H306" i="7" s="1"/>
  <c r="P475" i="5"/>
  <c r="K394" i="5"/>
  <c r="K394" i="7" s="1"/>
  <c r="L579" i="5"/>
  <c r="P211" i="5"/>
  <c r="J291" i="5"/>
  <c r="J291" i="7" s="1"/>
  <c r="I462" i="5"/>
  <c r="I462" i="7" s="1"/>
  <c r="L421" i="5"/>
  <c r="K554" i="5"/>
  <c r="K554" i="7" s="1"/>
  <c r="N463" i="5"/>
  <c r="H625" i="5"/>
  <c r="H625" i="7" s="1"/>
  <c r="H216" i="5"/>
  <c r="H216" i="7" s="1"/>
  <c r="M301" i="5"/>
  <c r="P376" i="5"/>
  <c r="N462" i="5"/>
  <c r="N550" i="5"/>
  <c r="N614" i="5"/>
  <c r="J193" i="5"/>
  <c r="J193" i="7" s="1"/>
  <c r="J401" i="5"/>
  <c r="J401" i="7" s="1"/>
  <c r="H599" i="5"/>
  <c r="H599" i="7" s="1"/>
  <c r="K257" i="5"/>
  <c r="K257" i="7" s="1"/>
  <c r="K329" i="5"/>
  <c r="K329" i="7" s="1"/>
  <c r="K409" i="5"/>
  <c r="K409" i="7" s="1"/>
  <c r="K497" i="5"/>
  <c r="K497" i="7" s="1"/>
  <c r="K561" i="5"/>
  <c r="K561" i="7" s="1"/>
  <c r="I615" i="5"/>
  <c r="I615" i="7" s="1"/>
  <c r="N217" i="5"/>
  <c r="N392" i="5"/>
  <c r="N247" i="5"/>
  <c r="P303" i="5"/>
  <c r="N509" i="5"/>
  <c r="O189" i="5"/>
  <c r="H205" i="5"/>
  <c r="H205" i="7" s="1"/>
  <c r="I238" i="5"/>
  <c r="I238" i="7" s="1"/>
  <c r="P269" i="5"/>
  <c r="P301" i="5"/>
  <c r="J335" i="5"/>
  <c r="J335" i="7" s="1"/>
  <c r="M370" i="5"/>
  <c r="M402" i="5"/>
  <c r="M434" i="5"/>
  <c r="L457" i="5"/>
  <c r="L489" i="5"/>
  <c r="O516" i="5"/>
  <c r="N539" i="5"/>
  <c r="P565" i="5"/>
  <c r="K608" i="5"/>
  <c r="K608" i="7" s="1"/>
  <c r="L633" i="5"/>
  <c r="N360" i="5"/>
  <c r="O609" i="5"/>
  <c r="N279" i="5"/>
  <c r="H425" i="5"/>
  <c r="H425" i="7" s="1"/>
  <c r="N269" i="5"/>
  <c r="H447" i="5"/>
  <c r="H447" i="7" s="1"/>
  <c r="O205" i="5"/>
  <c r="N194" i="5"/>
  <c r="K239" i="5"/>
  <c r="K239" i="7" s="1"/>
  <c r="M265" i="5"/>
  <c r="K303" i="5"/>
  <c r="K303" i="7" s="1"/>
  <c r="K327" i="5"/>
  <c r="K327" i="7" s="1"/>
  <c r="I381" i="5"/>
  <c r="I381" i="7" s="1"/>
  <c r="M409" i="5"/>
  <c r="I437" i="5"/>
  <c r="I437" i="7" s="1"/>
  <c r="N490" i="5"/>
  <c r="P516" i="5"/>
  <c r="K551" i="5"/>
  <c r="K551" i="7" s="1"/>
  <c r="P580" i="5"/>
  <c r="L608" i="5"/>
  <c r="M633" i="5"/>
  <c r="P539" i="5"/>
  <c r="H489" i="5"/>
  <c r="H489" i="7" s="1"/>
  <c r="P472" i="5"/>
  <c r="O269" i="5"/>
  <c r="K577" i="5"/>
  <c r="K577" i="7" s="1"/>
  <c r="N568" i="5"/>
  <c r="H311" i="5"/>
  <c r="H311" i="7" s="1"/>
  <c r="K176" i="5"/>
  <c r="K176" i="7" s="1"/>
  <c r="L273" i="5"/>
  <c r="L377" i="5"/>
  <c r="H493" i="5"/>
  <c r="H493" i="7" s="1"/>
  <c r="K568" i="5"/>
  <c r="K568" i="7" s="1"/>
  <c r="H233" i="5"/>
  <c r="H233" i="7" s="1"/>
  <c r="H207" i="5"/>
  <c r="H207" i="7" s="1"/>
  <c r="I504" i="5"/>
  <c r="I504" i="7" s="1"/>
  <c r="I144" i="5"/>
  <c r="I144" i="7" s="1"/>
  <c r="O187" i="5"/>
  <c r="H228" i="5"/>
  <c r="H228" i="7" s="1"/>
  <c r="H268" i="5"/>
  <c r="H268" i="7" s="1"/>
  <c r="N306" i="5"/>
  <c r="M345" i="5"/>
  <c r="H396" i="5"/>
  <c r="H396" i="7" s="1"/>
  <c r="L440" i="5"/>
  <c r="H508" i="5"/>
  <c r="H508" i="7" s="1"/>
  <c r="M553" i="5"/>
  <c r="I597" i="5"/>
  <c r="I597" i="7" s="1"/>
  <c r="I637" i="5"/>
  <c r="I637" i="7" s="1"/>
  <c r="N581" i="5"/>
  <c r="L216" i="5"/>
  <c r="I269" i="5"/>
  <c r="I269" i="7" s="1"/>
  <c r="P308" i="5"/>
  <c r="L368" i="5"/>
  <c r="J414" i="5"/>
  <c r="J414" i="7" s="1"/>
  <c r="O483" i="5"/>
  <c r="O523" i="5"/>
  <c r="M585" i="5"/>
  <c r="J555" i="5"/>
  <c r="J555" i="7" s="1"/>
  <c r="M558" i="5"/>
  <c r="N174" i="5"/>
  <c r="H424" i="5"/>
  <c r="H424" i="7" s="1"/>
  <c r="N357" i="5"/>
  <c r="N388" i="5"/>
  <c r="P177" i="5"/>
  <c r="I408" i="5"/>
  <c r="I408" i="7" s="1"/>
  <c r="N219" i="5"/>
  <c r="M354" i="5"/>
  <c r="N475" i="5"/>
  <c r="N579" i="5"/>
  <c r="O273" i="5"/>
  <c r="O320" i="5"/>
  <c r="H415" i="5"/>
  <c r="H415" i="7" s="1"/>
  <c r="M201" i="5"/>
  <c r="M273" i="5"/>
  <c r="O323" i="5"/>
  <c r="P388" i="5"/>
  <c r="K447" i="5"/>
  <c r="K447" i="7" s="1"/>
  <c r="L512" i="5"/>
  <c r="H588" i="5"/>
  <c r="H588" i="7" s="1"/>
  <c r="M308" i="5"/>
  <c r="K267" i="5"/>
  <c r="K267" i="7" s="1"/>
  <c r="N533" i="5"/>
  <c r="N476" i="5"/>
  <c r="N296" i="5"/>
  <c r="N613" i="5"/>
  <c r="H261" i="5"/>
  <c r="H261" i="7" s="1"/>
  <c r="I390" i="5"/>
  <c r="I390" i="7" s="1"/>
  <c r="O508" i="5"/>
  <c r="L601" i="5"/>
  <c r="N560" i="5"/>
  <c r="N415" i="5"/>
  <c r="I424" i="5"/>
  <c r="I424" i="7" s="1"/>
  <c r="O219" i="5"/>
  <c r="H300" i="5"/>
  <c r="H300" i="7" s="1"/>
  <c r="P356" i="5"/>
  <c r="P420" i="5"/>
  <c r="P484" i="5"/>
  <c r="L544" i="5"/>
  <c r="I605" i="5"/>
  <c r="I605" i="7" s="1"/>
  <c r="P318" i="5"/>
  <c r="H330" i="5"/>
  <c r="H330" i="7" s="1"/>
  <c r="L519" i="5"/>
  <c r="L435" i="5"/>
  <c r="L458" i="5"/>
  <c r="I322" i="5"/>
  <c r="I322" i="7" s="1"/>
  <c r="M522" i="5"/>
  <c r="M446" i="5"/>
  <c r="O598" i="5"/>
  <c r="N471" i="5"/>
  <c r="H224" i="5"/>
  <c r="H224" i="7" s="1"/>
  <c r="M309" i="5"/>
  <c r="H384" i="5"/>
  <c r="H384" i="7" s="1"/>
  <c r="O471" i="5"/>
  <c r="J554" i="5"/>
  <c r="J554" i="7" s="1"/>
  <c r="O623" i="5"/>
  <c r="N140" i="5"/>
  <c r="N140" i="7" s="1"/>
  <c r="N237" i="5"/>
  <c r="P455" i="5"/>
  <c r="N268" i="5"/>
  <c r="O341" i="5"/>
  <c r="K425" i="5"/>
  <c r="K425" i="7" s="1"/>
  <c r="N508" i="5"/>
  <c r="I567" i="5"/>
  <c r="I567" i="7" s="1"/>
  <c r="J624" i="5"/>
  <c r="J624" i="7" s="1"/>
  <c r="N241" i="5"/>
  <c r="O505" i="5"/>
  <c r="P281" i="5"/>
  <c r="J305" i="5"/>
  <c r="J305" i="7" s="1"/>
  <c r="P511" i="5"/>
  <c r="I191" i="5"/>
  <c r="I191" i="7" s="1"/>
  <c r="I174" i="5"/>
  <c r="I174" i="7" s="1"/>
  <c r="I206" i="5"/>
  <c r="I206" i="7" s="1"/>
  <c r="J239" i="5"/>
  <c r="J239" i="7" s="1"/>
  <c r="J271" i="5"/>
  <c r="J271" i="7" s="1"/>
  <c r="J303" i="5"/>
  <c r="J303" i="7" s="1"/>
  <c r="N339" i="5"/>
  <c r="K376" i="5"/>
  <c r="K376" i="7" s="1"/>
  <c r="N403" i="5"/>
  <c r="N435" i="5"/>
  <c r="N459" i="5"/>
  <c r="N491" i="5"/>
  <c r="H517" i="5"/>
  <c r="H517" i="7" s="1"/>
  <c r="O540" i="5"/>
  <c r="J567" i="5"/>
  <c r="J567" i="7" s="1"/>
  <c r="H589" i="5"/>
  <c r="H589" i="7" s="1"/>
  <c r="L609" i="5"/>
  <c r="N635" i="5"/>
  <c r="O177" i="5"/>
  <c r="N376" i="5"/>
  <c r="O625" i="5"/>
  <c r="O224" i="5"/>
  <c r="H281" i="5"/>
  <c r="H281" i="7" s="1"/>
  <c r="O360" i="5"/>
  <c r="N431" i="5"/>
  <c r="H271" i="5"/>
  <c r="H271" i="7" s="1"/>
  <c r="I352" i="5"/>
  <c r="I352" i="7" s="1"/>
  <c r="J449" i="5"/>
  <c r="J449" i="7" s="1"/>
  <c r="I568" i="5"/>
  <c r="I568" i="7" s="1"/>
  <c r="J625" i="5"/>
  <c r="J625" i="7" s="1"/>
  <c r="M140" i="5"/>
  <c r="M140" i="7" s="1"/>
  <c r="L184" i="5"/>
  <c r="O195" i="5"/>
  <c r="O211" i="5"/>
  <c r="M225" i="5"/>
  <c r="L240" i="5"/>
  <c r="L256" i="5"/>
  <c r="N266" i="5"/>
  <c r="I277" i="5"/>
  <c r="I277" i="7" s="1"/>
  <c r="O291" i="5"/>
  <c r="L304" i="5"/>
  <c r="P316" i="5"/>
  <c r="M329" i="5"/>
  <c r="I341" i="5"/>
  <c r="I341" i="7" s="1"/>
  <c r="O363" i="5"/>
  <c r="L384" i="5"/>
  <c r="N394" i="5"/>
  <c r="N410" i="5"/>
  <c r="M425" i="5"/>
  <c r="J438" i="5"/>
  <c r="J438" i="7" s="1"/>
  <c r="O459" i="5"/>
  <c r="H476" i="5"/>
  <c r="H476" i="7" s="1"/>
  <c r="O491" i="5"/>
  <c r="O507" i="5"/>
  <c r="K519" i="5"/>
  <c r="K519" i="7" s="1"/>
  <c r="N530" i="5"/>
  <c r="L552" i="5"/>
  <c r="N570" i="5"/>
  <c r="I581" i="5"/>
  <c r="I581" i="7" s="1"/>
  <c r="N594" i="5"/>
  <c r="N610" i="5"/>
  <c r="L624" i="5"/>
  <c r="O635" i="5"/>
  <c r="L358" i="5"/>
  <c r="H342" i="5"/>
  <c r="H342" i="7" s="1"/>
  <c r="M215" i="5"/>
  <c r="I451" i="5"/>
  <c r="I451" i="7" s="1"/>
  <c r="J308" i="5"/>
  <c r="J308" i="7" s="1"/>
  <c r="M462" i="5"/>
  <c r="P224" i="5"/>
  <c r="P384" i="5"/>
  <c r="H624" i="5"/>
  <c r="H624" i="7" s="1"/>
  <c r="N200" i="5"/>
  <c r="N428" i="5"/>
  <c r="K625" i="5"/>
  <c r="K625" i="7" s="1"/>
  <c r="O288" i="5"/>
  <c r="N517" i="5"/>
  <c r="J207" i="5"/>
  <c r="J207" i="7" s="1"/>
  <c r="N307" i="5"/>
  <c r="O436" i="5"/>
  <c r="P517" i="5"/>
  <c r="P589" i="5"/>
  <c r="N184" i="5"/>
  <c r="O633" i="5"/>
  <c r="H369" i="5"/>
  <c r="H369" i="7" s="1"/>
  <c r="J281" i="5"/>
  <c r="J281" i="7" s="1"/>
  <c r="H631" i="5"/>
  <c r="H631" i="7" s="1"/>
  <c r="H212" i="5"/>
  <c r="H212" i="7" s="1"/>
  <c r="M257" i="5"/>
  <c r="P292" i="5"/>
  <c r="O331" i="5"/>
  <c r="M385" i="5"/>
  <c r="H428" i="5"/>
  <c r="H428" i="7" s="1"/>
  <c r="P476" i="5"/>
  <c r="K535" i="5"/>
  <c r="K535" i="7" s="1"/>
  <c r="K583" i="5"/>
  <c r="K583" i="7" s="1"/>
  <c r="N626" i="5"/>
  <c r="H511" i="5"/>
  <c r="H511" i="7" s="1"/>
  <c r="L200" i="5"/>
  <c r="H260" i="5"/>
  <c r="H260" i="7" s="1"/>
  <c r="N322" i="5"/>
  <c r="H388" i="5"/>
  <c r="H388" i="7" s="1"/>
  <c r="H444" i="5"/>
  <c r="H444" i="7" s="1"/>
  <c r="K511" i="5"/>
  <c r="K511" i="7" s="1"/>
  <c r="K575" i="5"/>
  <c r="K575" i="7" s="1"/>
  <c r="I613" i="5"/>
  <c r="I613" i="7" s="1"/>
  <c r="I236" i="5"/>
  <c r="I236" i="7" s="1"/>
  <c r="K290" i="5"/>
  <c r="K290" i="7" s="1"/>
  <c r="K212" i="5"/>
  <c r="K212" i="7" s="1"/>
  <c r="L626" i="5"/>
  <c r="I265" i="5"/>
  <c r="I265" i="7" s="1"/>
  <c r="H520" i="5"/>
  <c r="H520" i="7" s="1"/>
  <c r="N609" i="5"/>
  <c r="I231" i="5"/>
  <c r="I231" i="7" s="1"/>
  <c r="J472" i="5"/>
  <c r="J472" i="7" s="1"/>
  <c r="O201" i="5"/>
  <c r="P607" i="5"/>
  <c r="O260" i="5"/>
  <c r="N387" i="5"/>
  <c r="N507" i="5"/>
  <c r="K600" i="5"/>
  <c r="K600" i="7" s="1"/>
  <c r="O192" i="5"/>
  <c r="J140" i="5"/>
  <c r="J140" i="7" s="1"/>
  <c r="I520" i="5"/>
  <c r="I520" i="7" s="1"/>
  <c r="O235" i="5"/>
  <c r="P284" i="5"/>
  <c r="M337" i="5"/>
  <c r="H404" i="5"/>
  <c r="H404" i="7" s="1"/>
  <c r="H484" i="5"/>
  <c r="H484" i="7" s="1"/>
  <c r="K559" i="5"/>
  <c r="K559" i="7" s="1"/>
  <c r="P628" i="5"/>
  <c r="I588" i="5"/>
  <c r="I588" i="7" s="1"/>
  <c r="J627" i="5"/>
  <c r="J627" i="7" s="1"/>
  <c r="I242" i="5"/>
  <c r="I242" i="7" s="1"/>
  <c r="L590" i="5"/>
  <c r="P569" i="5"/>
  <c r="I425" i="5"/>
  <c r="I425" i="7" s="1"/>
  <c r="L588" i="5"/>
  <c r="I360" i="5"/>
  <c r="I360" i="7" s="1"/>
  <c r="O389" i="5"/>
  <c r="O368" i="5"/>
  <c r="O292" i="5"/>
  <c r="I422" i="5"/>
  <c r="I422" i="7" s="1"/>
  <c r="K528" i="5"/>
  <c r="K528" i="7" s="1"/>
  <c r="L625" i="5"/>
  <c r="H201" i="5"/>
  <c r="H201" i="7" s="1"/>
  <c r="I141" i="5"/>
  <c r="I141" i="7" s="1"/>
  <c r="I528" i="5"/>
  <c r="I528" i="7" s="1"/>
  <c r="O179" i="5"/>
  <c r="H236" i="5"/>
  <c r="H236" i="7" s="1"/>
  <c r="N274" i="5"/>
  <c r="P324" i="5"/>
  <c r="I389" i="5"/>
  <c r="I389" i="7" s="1"/>
  <c r="N450" i="5"/>
  <c r="N514" i="5"/>
  <c r="P588" i="5"/>
  <c r="J614" i="5"/>
  <c r="J614" i="7" s="1"/>
  <c r="L414" i="5"/>
  <c r="O222" i="5"/>
  <c r="P234" i="5"/>
  <c r="I363" i="5"/>
  <c r="I363" i="7" s="1"/>
  <c r="O554" i="5"/>
  <c r="P458" i="5"/>
  <c r="P470" i="5"/>
  <c r="J332" i="5"/>
  <c r="J332" i="7" s="1"/>
  <c r="L341" i="5"/>
  <c r="P498" i="5"/>
  <c r="I466" i="5"/>
  <c r="I466" i="7" s="1"/>
  <c r="H526" i="5"/>
  <c r="H526" i="7" s="1"/>
  <c r="P489" i="5"/>
  <c r="I140" i="5"/>
  <c r="I140" i="7" s="1"/>
  <c r="O239" i="5"/>
  <c r="J322" i="5"/>
  <c r="J322" i="7" s="1"/>
  <c r="P392" i="5"/>
  <c r="H488" i="5"/>
  <c r="H488" i="7" s="1"/>
  <c r="O567" i="5"/>
  <c r="O631" i="5"/>
  <c r="N352" i="5"/>
  <c r="N233" i="5"/>
  <c r="N245" i="5"/>
  <c r="J457" i="5"/>
  <c r="J457" i="7" s="1"/>
  <c r="I271" i="5"/>
  <c r="I271" i="7" s="1"/>
  <c r="N348" i="5"/>
  <c r="O429" i="5"/>
  <c r="I511" i="5"/>
  <c r="I511" i="7" s="1"/>
  <c r="N580" i="5"/>
  <c r="N628" i="5"/>
  <c r="N625" i="5"/>
  <c r="P337" i="5"/>
  <c r="J217" i="5"/>
  <c r="J217" i="7" s="1"/>
  <c r="N365" i="5"/>
  <c r="J553" i="5"/>
  <c r="J553" i="7" s="1"/>
  <c r="K141" i="5"/>
  <c r="K141" i="7" s="1"/>
  <c r="K184" i="5"/>
  <c r="K184" i="7" s="1"/>
  <c r="J215" i="5"/>
  <c r="J215" i="7" s="1"/>
  <c r="M250" i="5"/>
  <c r="M282" i="5"/>
  <c r="N315" i="5"/>
  <c r="O348" i="5"/>
  <c r="K384" i="5"/>
  <c r="K384" i="7" s="1"/>
  <c r="H413" i="5"/>
  <c r="H413" i="7" s="1"/>
  <c r="K440" i="5"/>
  <c r="K440" i="7" s="1"/>
  <c r="P469" i="5"/>
  <c r="J503" i="5"/>
  <c r="J503" i="7" s="1"/>
  <c r="N523" i="5"/>
  <c r="P549" i="5"/>
  <c r="P573" i="5"/>
  <c r="H597" i="5"/>
  <c r="H597" i="7" s="1"/>
  <c r="H621" i="5"/>
  <c r="H621" i="7" s="1"/>
  <c r="N457" i="5"/>
  <c r="O209" i="5"/>
  <c r="O481" i="5"/>
  <c r="N142" i="5"/>
  <c r="N239" i="5"/>
  <c r="O304" i="5"/>
  <c r="H377" i="5"/>
  <c r="H377" i="7" s="1"/>
  <c r="P441" i="5"/>
  <c r="H215" i="5"/>
  <c r="H215" i="7" s="1"/>
  <c r="I304" i="5"/>
  <c r="I304" i="7" s="1"/>
  <c r="J393" i="5"/>
  <c r="J393" i="7" s="1"/>
  <c r="J505" i="5"/>
  <c r="J505" i="7" s="1"/>
  <c r="J577" i="5"/>
  <c r="J577" i="7" s="1"/>
  <c r="J633" i="5"/>
  <c r="J633" i="7" s="1"/>
  <c r="J174" i="5"/>
  <c r="J174" i="7" s="1"/>
  <c r="H188" i="5"/>
  <c r="H188" i="7" s="1"/>
  <c r="J198" i="5"/>
  <c r="J198" i="7" s="1"/>
  <c r="P212" i="5"/>
  <c r="P228" i="5"/>
  <c r="O243" i="5"/>
  <c r="N258" i="5"/>
  <c r="P268" i="5"/>
  <c r="O283" i="5"/>
  <c r="I293" i="5"/>
  <c r="I293" i="7" s="1"/>
  <c r="H308" i="5"/>
  <c r="H308" i="7" s="1"/>
  <c r="M321" i="5"/>
  <c r="I333" i="5"/>
  <c r="I333" i="7" s="1"/>
  <c r="L352" i="5"/>
  <c r="I365" i="5"/>
  <c r="I365" i="7" s="1"/>
  <c r="N386" i="5"/>
  <c r="I397" i="5"/>
  <c r="I397" i="7" s="1"/>
  <c r="I413" i="5"/>
  <c r="I413" i="7" s="1"/>
  <c r="P428" i="5"/>
  <c r="O443" i="5"/>
  <c r="K463" i="5"/>
  <c r="K463" i="7" s="1"/>
  <c r="K479" i="5"/>
  <c r="K479" i="7" s="1"/>
  <c r="J494" i="5"/>
  <c r="J494" i="7" s="1"/>
  <c r="I509" i="5"/>
  <c r="I509" i="7" s="1"/>
  <c r="M521" i="5"/>
  <c r="M537" i="5"/>
  <c r="O555" i="5"/>
  <c r="I573" i="5"/>
  <c r="I573" i="7" s="1"/>
  <c r="L584" i="5"/>
  <c r="L600" i="5"/>
  <c r="H612" i="5"/>
  <c r="H612" i="7" s="1"/>
  <c r="O627" i="5"/>
  <c r="J429" i="5"/>
  <c r="J429" i="7" s="1"/>
  <c r="L422" i="5"/>
  <c r="M439" i="5"/>
  <c r="L623" i="5"/>
  <c r="M535" i="5"/>
  <c r="M555" i="5"/>
  <c r="I386" i="5"/>
  <c r="I386" i="7" s="1"/>
  <c r="L534" i="5"/>
  <c r="I522" i="5"/>
  <c r="I522" i="7" s="1"/>
  <c r="L586" i="5"/>
  <c r="O544" i="5"/>
  <c r="K259" i="5"/>
  <c r="K259" i="7" s="1"/>
  <c r="H336" i="5"/>
  <c r="H336" i="7" s="1"/>
  <c r="L412" i="5"/>
  <c r="O511" i="5"/>
  <c r="M581" i="5"/>
  <c r="N384" i="5"/>
  <c r="N537" i="5"/>
  <c r="H303" i="5"/>
  <c r="H303" i="7" s="1"/>
  <c r="J481" i="5"/>
  <c r="J481" i="7" s="1"/>
  <c r="K217" i="5"/>
  <c r="K217" i="7" s="1"/>
  <c r="I295" i="5"/>
  <c r="I295" i="7" s="1"/>
  <c r="K369" i="5"/>
  <c r="K369" i="7" s="1"/>
  <c r="K449" i="5"/>
  <c r="K449" i="7" s="1"/>
  <c r="N524" i="5"/>
  <c r="J592" i="5"/>
  <c r="J592" i="7" s="1"/>
  <c r="O176" i="5"/>
  <c r="O352" i="5"/>
  <c r="H223" i="5"/>
  <c r="H223" i="7" s="1"/>
  <c r="J369" i="5"/>
  <c r="J369" i="7" s="1"/>
  <c r="P599" i="5"/>
  <c r="N187" i="5"/>
  <c r="L217" i="5"/>
  <c r="H253" i="5"/>
  <c r="H253" i="7" s="1"/>
  <c r="M290" i="5"/>
  <c r="N323" i="5"/>
  <c r="K352" i="5"/>
  <c r="K352" i="7" s="1"/>
  <c r="M386" i="5"/>
  <c r="I414" i="5"/>
  <c r="I414" i="7" s="1"/>
  <c r="N443" i="5"/>
  <c r="K472" i="5"/>
  <c r="K472" i="7" s="1"/>
  <c r="L505" i="5"/>
  <c r="H525" i="5"/>
  <c r="K552" i="5"/>
  <c r="K552" i="7" s="1"/>
  <c r="L577" i="5"/>
  <c r="J599" i="5"/>
  <c r="J599" i="7" s="1"/>
  <c r="J623" i="5"/>
  <c r="J623" i="7" s="1"/>
  <c r="N513" i="5"/>
  <c r="O225" i="5"/>
  <c r="N504" i="5"/>
  <c r="N183" i="5"/>
  <c r="H241" i="5"/>
  <c r="H241" i="7" s="1"/>
  <c r="N319" i="5"/>
  <c r="N391" i="5"/>
  <c r="P449" i="5"/>
  <c r="I216" i="5"/>
  <c r="I216" i="7" s="1"/>
  <c r="N413" i="5"/>
  <c r="O144" i="5"/>
  <c r="M177" i="5"/>
  <c r="M233" i="5"/>
  <c r="H284" i="5"/>
  <c r="H284" i="7" s="1"/>
  <c r="M353" i="5"/>
  <c r="N466" i="5"/>
  <c r="O539" i="5"/>
  <c r="H628" i="5"/>
  <c r="H628" i="7" s="1"/>
  <c r="P578" i="5"/>
  <c r="N525" i="5"/>
  <c r="J536" i="5"/>
  <c r="J536" i="7" s="1"/>
  <c r="H361" i="5"/>
  <c r="H361" i="7" s="1"/>
  <c r="O188" i="5"/>
  <c r="O324" i="5"/>
  <c r="P445" i="5"/>
  <c r="L553" i="5"/>
  <c r="N553" i="5"/>
  <c r="P257" i="5"/>
  <c r="H231" i="5"/>
  <c r="H231" i="7" s="1"/>
  <c r="H583" i="5"/>
  <c r="H583" i="7" s="1"/>
  <c r="N178" i="5"/>
  <c r="M217" i="5"/>
  <c r="P260" i="5"/>
  <c r="L312" i="5"/>
  <c r="M369" i="5"/>
  <c r="N434" i="5"/>
  <c r="H500" i="5"/>
  <c r="H500" i="7" s="1"/>
  <c r="P540" i="5"/>
  <c r="N602" i="5"/>
  <c r="M244" i="5"/>
  <c r="M574" i="5"/>
  <c r="I345" i="5"/>
  <c r="I345" i="7" s="1"/>
  <c r="N633" i="5"/>
  <c r="N308" i="5"/>
  <c r="J600" i="5"/>
  <c r="J600" i="7" s="1"/>
  <c r="J249" i="5"/>
  <c r="J249" i="7" s="1"/>
  <c r="H189" i="5"/>
  <c r="H189" i="7" s="1"/>
  <c r="H325" i="5"/>
  <c r="I446" i="5"/>
  <c r="I446" i="7" s="1"/>
  <c r="N555" i="5"/>
  <c r="N601" i="5"/>
  <c r="P265" i="5"/>
  <c r="I240" i="5"/>
  <c r="I240" i="7" s="1"/>
  <c r="J601" i="5"/>
  <c r="J601" i="7" s="1"/>
  <c r="K207" i="5"/>
  <c r="K207" i="7" s="1"/>
  <c r="I261" i="5"/>
  <c r="I261" i="7" s="1"/>
  <c r="M313" i="5"/>
  <c r="N378" i="5"/>
  <c r="O435" i="5"/>
  <c r="P500" i="5"/>
  <c r="M561" i="5"/>
  <c r="H620" i="5"/>
  <c r="H620" i="7" s="1"/>
  <c r="L439" i="5"/>
  <c r="M600" i="5"/>
  <c r="P294" i="5"/>
  <c r="P615" i="5"/>
  <c r="H448" i="5"/>
  <c r="H448" i="7" s="1"/>
  <c r="J632" i="5"/>
  <c r="J632" i="7" s="1"/>
  <c r="P432" i="5"/>
  <c r="I496" i="5"/>
  <c r="I496" i="7" s="1"/>
  <c r="H416" i="5"/>
  <c r="H416" i="7" s="1"/>
  <c r="M190" i="5"/>
  <c r="K213" i="5"/>
  <c r="K213" i="7" s="1"/>
  <c r="L481" i="5"/>
  <c r="I289" i="5"/>
  <c r="I289" i="7" s="1"/>
  <c r="I634" i="5"/>
  <c r="I634" i="7" s="1"/>
  <c r="M235" i="5"/>
  <c r="K462" i="5"/>
  <c r="K462" i="7" s="1"/>
  <c r="K557" i="5"/>
  <c r="K557" i="7" s="1"/>
  <c r="I233" i="5"/>
  <c r="I233" i="7" s="1"/>
  <c r="P199" i="5"/>
  <c r="H272" i="5"/>
  <c r="H272" i="7" s="1"/>
  <c r="J418" i="5"/>
  <c r="J418" i="7" s="1"/>
  <c r="P596" i="5"/>
  <c r="P482" i="5"/>
  <c r="K220" i="5"/>
  <c r="K220" i="7" s="1"/>
  <c r="H423" i="5"/>
  <c r="H423" i="7" s="1"/>
  <c r="P232" i="5"/>
  <c r="P495" i="5"/>
  <c r="J205" i="5"/>
  <c r="J205" i="7" s="1"/>
  <c r="L197" i="5"/>
  <c r="L193" i="5"/>
  <c r="M302" i="5"/>
  <c r="N496" i="5"/>
  <c r="M503" i="5"/>
  <c r="H480" i="5"/>
  <c r="H480" i="7" s="1"/>
  <c r="N515" i="5"/>
  <c r="L630" i="5"/>
  <c r="H502" i="5"/>
  <c r="H502" i="7" s="1"/>
  <c r="M297" i="5"/>
  <c r="I448" i="5"/>
  <c r="I448" i="7" s="1"/>
  <c r="N569" i="5"/>
  <c r="L433" i="5"/>
  <c r="K482" i="5"/>
  <c r="K482" i="7" s="1"/>
  <c r="O576" i="5"/>
  <c r="I540" i="5"/>
  <c r="I540" i="7" s="1"/>
  <c r="N631" i="5"/>
  <c r="N497" i="5"/>
  <c r="L583" i="5"/>
  <c r="K281" i="5"/>
  <c r="K281" i="7" s="1"/>
  <c r="H527" i="5"/>
  <c r="I412" i="5"/>
  <c r="I412" i="7" s="1"/>
  <c r="K221" i="5"/>
  <c r="K221" i="7" s="1"/>
  <c r="M328" i="5"/>
  <c r="H317" i="5"/>
  <c r="H317" i="7" s="1"/>
  <c r="P609" i="5"/>
  <c r="J189" i="5"/>
  <c r="J189" i="7" s="1"/>
  <c r="J261" i="5"/>
  <c r="J261" i="7" s="1"/>
  <c r="L618" i="5"/>
  <c r="L485" i="5"/>
  <c r="L622" i="5"/>
  <c r="P553" i="5"/>
  <c r="L621" i="5"/>
  <c r="I374" i="5"/>
  <c r="I374" i="7" s="1"/>
  <c r="O482" i="5"/>
  <c r="L220" i="5"/>
  <c r="J423" i="5"/>
  <c r="J423" i="7" s="1"/>
  <c r="L292" i="5"/>
  <c r="O608" i="5"/>
  <c r="K205" i="5"/>
  <c r="K205" i="7" s="1"/>
  <c r="J197" i="5"/>
  <c r="J197" i="7" s="1"/>
  <c r="P193" i="5"/>
  <c r="N302" i="5"/>
  <c r="O423" i="5"/>
  <c r="L503" i="5"/>
  <c r="P537" i="5"/>
  <c r="O630" i="5"/>
  <c r="M502" i="5"/>
  <c r="J283" i="5"/>
  <c r="J283" i="7" s="1"/>
  <c r="P448" i="5"/>
  <c r="M569" i="5"/>
  <c r="H495" i="5"/>
  <c r="H495" i="7" s="1"/>
  <c r="O473" i="5"/>
  <c r="P400" i="5"/>
  <c r="L499" i="5"/>
  <c r="P411" i="5"/>
  <c r="L223" i="5"/>
  <c r="M408" i="5"/>
  <c r="I512" i="5"/>
  <c r="I512" i="7" s="1"/>
  <c r="I305" i="5"/>
  <c r="I305" i="7" s="1"/>
  <c r="M396" i="5"/>
  <c r="J589" i="5"/>
  <c r="J589" i="7" s="1"/>
  <c r="H630" i="5"/>
  <c r="H630" i="7" s="1"/>
  <c r="J437" i="5"/>
  <c r="J437" i="7" s="1"/>
  <c r="O253" i="5"/>
  <c r="N546" i="5"/>
  <c r="J590" i="5"/>
  <c r="J590" i="7" s="1"/>
  <c r="M280" i="5"/>
  <c r="H529" i="5"/>
  <c r="H529" i="7" s="1"/>
  <c r="I201" i="5"/>
  <c r="I201" i="7" s="1"/>
  <c r="K390" i="5"/>
  <c r="K390" i="7" s="1"/>
  <c r="J533" i="5"/>
  <c r="J533" i="7" s="1"/>
  <c r="L387" i="5"/>
  <c r="H482" i="5"/>
  <c r="H482" i="7" s="1"/>
  <c r="O220" i="5"/>
  <c r="K423" i="5"/>
  <c r="K423" i="7" s="1"/>
  <c r="M292" i="5"/>
  <c r="I608" i="5"/>
  <c r="I608" i="7" s="1"/>
  <c r="L205" i="5"/>
  <c r="K197" i="5"/>
  <c r="K197" i="7" s="1"/>
  <c r="O193" i="5"/>
  <c r="K246" i="5"/>
  <c r="K246" i="7" s="1"/>
  <c r="K302" i="5"/>
  <c r="K302" i="7" s="1"/>
  <c r="M197" i="5"/>
  <c r="P503" i="5"/>
  <c r="K537" i="5"/>
  <c r="K537" i="7" s="1"/>
  <c r="J277" i="5"/>
  <c r="J277" i="7" s="1"/>
  <c r="J276" i="5"/>
  <c r="J276" i="7" s="1"/>
  <c r="K326" i="5"/>
  <c r="K326" i="7" s="1"/>
  <c r="N566" i="5"/>
  <c r="N572" i="5"/>
  <c r="M560" i="5"/>
  <c r="O536" i="5"/>
  <c r="O380" i="5"/>
  <c r="J544" i="5"/>
  <c r="J544" i="7" s="1"/>
  <c r="M620" i="5"/>
  <c r="I377" i="5"/>
  <c r="I377" i="7" s="1"/>
  <c r="M379" i="5"/>
  <c r="K417" i="5"/>
  <c r="K417" i="7" s="1"/>
  <c r="O311" i="5"/>
  <c r="J185" i="5"/>
  <c r="J185" i="7" s="1"/>
  <c r="I617" i="5"/>
  <c r="I617" i="7" s="1"/>
  <c r="M526" i="5"/>
  <c r="H142" i="5"/>
  <c r="H142" i="7" s="1"/>
  <c r="M288" i="5"/>
  <c r="K596" i="5"/>
  <c r="K596" i="7" s="1"/>
  <c r="I220" i="5"/>
  <c r="I220" i="7" s="1"/>
  <c r="L423" i="5"/>
  <c r="H232" i="5"/>
  <c r="H232" i="7" s="1"/>
  <c r="N591" i="5"/>
  <c r="N495" i="5"/>
  <c r="N205" i="5"/>
  <c r="I197" i="5"/>
  <c r="I197" i="7" s="1"/>
  <c r="J246" i="5"/>
  <c r="J246" i="7" s="1"/>
  <c r="L302" i="5"/>
  <c r="L400" i="5"/>
  <c r="M595" i="5"/>
  <c r="P206" i="5"/>
  <c r="J515" i="5"/>
  <c r="J515" i="7" s="1"/>
  <c r="J538" i="5"/>
  <c r="J538" i="7" s="1"/>
  <c r="J630" i="5"/>
  <c r="J630" i="7" s="1"/>
  <c r="H419" i="5"/>
  <c r="H419" i="7" s="1"/>
  <c r="P251" i="5"/>
  <c r="K420" i="5"/>
  <c r="K420" i="7" s="1"/>
  <c r="L473" i="5"/>
  <c r="I473" i="5"/>
  <c r="I473" i="7" s="1"/>
  <c r="I246" i="5"/>
  <c r="I246" i="7" s="1"/>
  <c r="N441" i="5"/>
  <c r="M443" i="5"/>
  <c r="M230" i="5"/>
  <c r="I538" i="5"/>
  <c r="I538" i="7" s="1"/>
  <c r="J542" i="5"/>
  <c r="J542" i="7" s="1"/>
  <c r="H372" i="5"/>
  <c r="H372" i="7" s="1"/>
  <c r="N453" i="5"/>
  <c r="J421" i="5"/>
  <c r="J421" i="7" s="1"/>
  <c r="H366" i="5"/>
  <c r="H366" i="7" s="1"/>
  <c r="K268" i="5"/>
  <c r="K268" i="7" s="1"/>
  <c r="M482" i="5"/>
  <c r="I423" i="5"/>
  <c r="I423" i="7" s="1"/>
  <c r="O232" i="5"/>
  <c r="P591" i="5"/>
  <c r="H197" i="5"/>
  <c r="H197" i="7" s="1"/>
  <c r="N595" i="5"/>
  <c r="L206" i="5"/>
  <c r="N482" i="5"/>
  <c r="N251" i="5"/>
  <c r="I541" i="5"/>
  <c r="I541" i="7" s="1"/>
  <c r="H220" i="5"/>
  <c r="H220" i="7" s="1"/>
  <c r="P424" i="5"/>
  <c r="L613" i="5"/>
  <c r="J593" i="5"/>
  <c r="J593" i="7" s="1"/>
  <c r="H457" i="5"/>
  <c r="H457" i="7" s="1"/>
  <c r="M361" i="5"/>
  <c r="I353" i="5"/>
  <c r="I353" i="7" s="1"/>
  <c r="J482" i="5"/>
  <c r="J482" i="7" s="1"/>
  <c r="J502" i="5"/>
  <c r="J502" i="7" s="1"/>
  <c r="M536" i="5"/>
  <c r="N444" i="5"/>
  <c r="P417" i="5"/>
  <c r="N281" i="5"/>
  <c r="H515" i="5"/>
  <c r="H515" i="7" s="1"/>
  <c r="O592" i="5"/>
  <c r="L343" i="5"/>
  <c r="J597" i="5"/>
  <c r="J597" i="7" s="1"/>
  <c r="L259" i="5"/>
  <c r="I611" i="5"/>
  <c r="I611" i="7" s="1"/>
  <c r="I612" i="5"/>
  <c r="I612" i="7" s="1"/>
  <c r="M472" i="5"/>
  <c r="M474" i="5"/>
  <c r="H382" i="5"/>
  <c r="H382" i="7" s="1"/>
  <c r="P245" i="5"/>
  <c r="J143" i="5"/>
  <c r="J143" i="7" s="1"/>
  <c r="L563" i="5"/>
  <c r="L229" i="5"/>
  <c r="K636" i="5"/>
  <c r="K636" i="7" s="1"/>
  <c r="J309" i="5"/>
  <c r="J309" i="7" s="1"/>
  <c r="H229" i="5"/>
  <c r="H229" i="7" s="1"/>
  <c r="J526" i="5"/>
  <c r="J526" i="7" s="1"/>
  <c r="J349" i="5"/>
  <c r="J349" i="7" s="1"/>
  <c r="I194" i="5"/>
  <c r="I194" i="7" s="1"/>
  <c r="H564" i="5"/>
  <c r="H564" i="7" s="1"/>
  <c r="O200" i="5"/>
  <c r="O441" i="5"/>
  <c r="M349" i="5"/>
  <c r="K506" i="5"/>
  <c r="K506" i="7" s="1"/>
  <c r="L559" i="5"/>
  <c r="M426" i="5"/>
  <c r="N619" i="5"/>
  <c r="K401" i="5"/>
  <c r="K401" i="7" s="1"/>
  <c r="M619" i="5"/>
  <c r="O587" i="5"/>
  <c r="L566" i="5"/>
  <c r="L401" i="5"/>
  <c r="I403" i="5"/>
  <c r="I403" i="7" s="1"/>
  <c r="O450" i="5"/>
  <c r="M222" i="5"/>
  <c r="K240" i="5"/>
  <c r="K240" i="7" s="1"/>
  <c r="K501" i="5"/>
  <c r="K501" i="7" s="1"/>
  <c r="M500" i="5"/>
  <c r="K470" i="5"/>
  <c r="K470" i="7" s="1"/>
  <c r="M367" i="5"/>
  <c r="P433" i="5"/>
  <c r="O401" i="5"/>
  <c r="P355" i="5"/>
  <c r="M192" i="5"/>
  <c r="K550" i="5"/>
  <c r="K550" i="7" s="1"/>
  <c r="O346" i="5"/>
  <c r="M596" i="5"/>
  <c r="I591" i="5"/>
  <c r="I591" i="7" s="1"/>
  <c r="J237" i="5"/>
  <c r="J237" i="7" s="1"/>
  <c r="N193" i="5"/>
  <c r="O595" i="5"/>
  <c r="P419" i="5"/>
  <c r="N448" i="5"/>
  <c r="J473" i="5"/>
  <c r="J473" i="7" s="1"/>
  <c r="N423" i="5"/>
  <c r="N424" i="5"/>
  <c r="J613" i="5"/>
  <c r="J613" i="7" s="1"/>
  <c r="K593" i="5"/>
  <c r="K593" i="7" s="1"/>
  <c r="K457" i="5"/>
  <c r="K457" i="7" s="1"/>
  <c r="N361" i="5"/>
  <c r="N353" i="5"/>
  <c r="P617" i="5"/>
  <c r="K617" i="5"/>
  <c r="K617" i="7" s="1"/>
  <c r="I630" i="5"/>
  <c r="I630" i="7" s="1"/>
  <c r="O419" i="5"/>
  <c r="H536" i="5"/>
  <c r="H536" i="7" s="1"/>
  <c r="P444" i="5"/>
  <c r="L417" i="5"/>
  <c r="L448" i="5"/>
  <c r="J608" i="5"/>
  <c r="J608" i="7" s="1"/>
  <c r="I592" i="5"/>
  <c r="I592" i="7" s="1"/>
  <c r="M343" i="5"/>
  <c r="K442" i="5"/>
  <c r="K442" i="7" s="1"/>
  <c r="L597" i="5"/>
  <c r="P611" i="5"/>
  <c r="M612" i="5"/>
  <c r="O472" i="5"/>
  <c r="J245" i="5"/>
  <c r="J245" i="7" s="1"/>
  <c r="H143" i="5"/>
  <c r="H143" i="7" s="1"/>
  <c r="H563" i="5"/>
  <c r="H563" i="7" s="1"/>
  <c r="K229" i="5"/>
  <c r="K229" i="7" s="1"/>
  <c r="J636" i="5"/>
  <c r="J636" i="7" s="1"/>
  <c r="L309" i="5"/>
  <c r="H181" i="5"/>
  <c r="H181" i="7" s="1"/>
  <c r="J194" i="5"/>
  <c r="J194" i="7" s="1"/>
  <c r="O420" i="5"/>
  <c r="H375" i="5"/>
  <c r="H375" i="7" s="1"/>
  <c r="J532" i="5"/>
  <c r="J532" i="7" s="1"/>
  <c r="O487" i="5"/>
  <c r="H543" i="5"/>
  <c r="H543" i="7" s="1"/>
  <c r="L468" i="5"/>
  <c r="L323" i="5"/>
  <c r="N397" i="5"/>
  <c r="L373" i="5"/>
  <c r="P577" i="5"/>
  <c r="O175" i="5"/>
  <c r="L596" i="5"/>
  <c r="I237" i="5"/>
  <c r="I237" i="7" s="1"/>
  <c r="H193" i="5"/>
  <c r="H193" i="7" s="1"/>
  <c r="N276" i="5"/>
  <c r="J419" i="5"/>
  <c r="J419" i="7" s="1"/>
  <c r="K448" i="5"/>
  <c r="K448" i="7" s="1"/>
  <c r="O433" i="5"/>
  <c r="O541" i="5"/>
  <c r="N576" i="5"/>
  <c r="J424" i="5"/>
  <c r="J424" i="7" s="1"/>
  <c r="K613" i="5"/>
  <c r="K613" i="7" s="1"/>
  <c r="P457" i="5"/>
  <c r="P361" i="5"/>
  <c r="L353" i="5"/>
  <c r="O617" i="5"/>
  <c r="L232" i="5"/>
  <c r="N536" i="5"/>
  <c r="M281" i="5"/>
  <c r="K591" i="5"/>
  <c r="K591" i="7" s="1"/>
  <c r="N596" i="5"/>
  <c r="N343" i="5"/>
  <c r="J442" i="5"/>
  <c r="J442" i="7" s="1"/>
  <c r="P396" i="5"/>
  <c r="M611" i="5"/>
  <c r="H523" i="5"/>
  <c r="H523" i="7" s="1"/>
  <c r="M267" i="5"/>
  <c r="N442" i="5"/>
  <c r="P398" i="5"/>
  <c r="M427" i="5"/>
  <c r="K309" i="5"/>
  <c r="K309" i="7" s="1"/>
  <c r="P563" i="5"/>
  <c r="L218" i="5"/>
  <c r="H412" i="5"/>
  <c r="H412" i="7" s="1"/>
  <c r="N427" i="5"/>
  <c r="O373" i="5"/>
  <c r="P200" i="5"/>
  <c r="K194" i="5"/>
  <c r="K194" i="7" s="1"/>
  <c r="K426" i="5"/>
  <c r="K426" i="7" s="1"/>
  <c r="M520" i="5"/>
  <c r="K604" i="5"/>
  <c r="K604" i="7" s="1"/>
  <c r="K564" i="5"/>
  <c r="K564" i="7" s="1"/>
  <c r="K410" i="5"/>
  <c r="K410" i="7" s="1"/>
  <c r="I419" i="5"/>
  <c r="I419" i="7" s="1"/>
  <c r="L535" i="5"/>
  <c r="M360" i="5"/>
  <c r="N351" i="5"/>
  <c r="O370" i="5"/>
  <c r="J465" i="5"/>
  <c r="J465" i="7" s="1"/>
  <c r="O378" i="5"/>
  <c r="I393" i="5"/>
  <c r="I393" i="7" s="1"/>
  <c r="N220" i="5"/>
  <c r="H292" i="5"/>
  <c r="H292" i="7" s="1"/>
  <c r="K495" i="5"/>
  <c r="K495" i="7" s="1"/>
  <c r="P205" i="5"/>
  <c r="H246" i="5"/>
  <c r="H246" i="7" s="1"/>
  <c r="O302" i="5"/>
  <c r="J617" i="5"/>
  <c r="J617" i="7" s="1"/>
  <c r="L480" i="5"/>
  <c r="I515" i="5"/>
  <c r="I515" i="7" s="1"/>
  <c r="P630" i="5"/>
  <c r="K538" i="5"/>
  <c r="K538" i="7" s="1"/>
  <c r="N283" i="5"/>
  <c r="N419" i="5"/>
  <c r="H569" i="5"/>
  <c r="H569" i="7" s="1"/>
  <c r="L515" i="5"/>
  <c r="P456" i="5"/>
  <c r="L593" i="5"/>
  <c r="L361" i="5"/>
  <c r="J496" i="5"/>
  <c r="J496" i="7" s="1"/>
  <c r="N617" i="5"/>
  <c r="I536" i="5"/>
  <c r="I536" i="7" s="1"/>
  <c r="K452" i="5"/>
  <c r="K452" i="7" s="1"/>
  <c r="O281" i="5"/>
  <c r="O444" i="5"/>
  <c r="I417" i="5"/>
  <c r="I417" i="7" s="1"/>
  <c r="J302" i="5"/>
  <c r="J302" i="7" s="1"/>
  <c r="P488" i="5"/>
  <c r="K187" i="5"/>
  <c r="K187" i="7" s="1"/>
  <c r="O142" i="5"/>
  <c r="M287" i="5"/>
  <c r="I142" i="5"/>
  <c r="I142" i="7" s="1"/>
  <c r="J579" i="5"/>
  <c r="J579" i="7" s="1"/>
  <c r="L523" i="5"/>
  <c r="M476" i="5"/>
  <c r="K422" i="5"/>
  <c r="K422" i="7" s="1"/>
  <c r="J187" i="5"/>
  <c r="J187" i="7" s="1"/>
  <c r="L293" i="5"/>
  <c r="P182" i="5"/>
  <c r="K382" i="5"/>
  <c r="K382" i="7" s="1"/>
  <c r="M198" i="5"/>
  <c r="I492" i="5"/>
  <c r="I492" i="7" s="1"/>
  <c r="J506" i="5"/>
  <c r="J506" i="7" s="1"/>
  <c r="P426" i="5"/>
  <c r="L562" i="5"/>
  <c r="I218" i="5"/>
  <c r="I218" i="7" s="1"/>
  <c r="M200" i="5"/>
  <c r="N213" i="5"/>
  <c r="M194" i="5"/>
  <c r="N590" i="5"/>
  <c r="M506" i="5"/>
  <c r="I564" i="5"/>
  <c r="I564" i="7" s="1"/>
  <c r="L619" i="5"/>
  <c r="O637" i="5"/>
  <c r="H358" i="5"/>
  <c r="H358" i="7" s="1"/>
  <c r="N218" i="5"/>
  <c r="P401" i="5"/>
  <c r="P408" i="5"/>
  <c r="O229" i="5"/>
  <c r="H572" i="5"/>
  <c r="H572" i="7" s="1"/>
  <c r="L411" i="5"/>
  <c r="I181" i="5"/>
  <c r="I181" i="7" s="1"/>
  <c r="M216" i="5"/>
  <c r="J484" i="5"/>
  <c r="J484" i="7" s="1"/>
  <c r="K238" i="5"/>
  <c r="K238" i="7" s="1"/>
  <c r="J365" i="5"/>
  <c r="J365" i="7" s="1"/>
  <c r="J581" i="5"/>
  <c r="J581" i="7" s="1"/>
  <c r="J344" i="5"/>
  <c r="J344" i="7" s="1"/>
  <c r="M220" i="5"/>
  <c r="J232" i="5"/>
  <c r="J232" i="7" s="1"/>
  <c r="N608" i="5"/>
  <c r="H420" i="5"/>
  <c r="H420" i="7" s="1"/>
  <c r="L538" i="5"/>
  <c r="J251" i="5"/>
  <c r="J251" i="7" s="1"/>
  <c r="O357" i="5"/>
  <c r="M496" i="5"/>
  <c r="I232" i="5"/>
  <c r="I232" i="7" s="1"/>
  <c r="N417" i="5"/>
  <c r="L187" i="5"/>
  <c r="J372" i="5"/>
  <c r="J372" i="7" s="1"/>
  <c r="M315" i="5"/>
  <c r="P372" i="5"/>
  <c r="J382" i="5"/>
  <c r="J382" i="7" s="1"/>
  <c r="L427" i="5"/>
  <c r="H562" i="5"/>
  <c r="H562" i="7" s="1"/>
  <c r="L194" i="5"/>
  <c r="I317" i="5"/>
  <c r="I317" i="7" s="1"/>
  <c r="H185" i="5"/>
  <c r="H185" i="7" s="1"/>
  <c r="J492" i="5"/>
  <c r="J492" i="7" s="1"/>
  <c r="O492" i="5"/>
  <c r="J637" i="5"/>
  <c r="J637" i="7" s="1"/>
  <c r="K192" i="5"/>
  <c r="K192" i="7" s="1"/>
  <c r="I185" i="5"/>
  <c r="I185" i="7" s="1"/>
  <c r="M572" i="5"/>
  <c r="M636" i="5"/>
  <c r="P353" i="5"/>
  <c r="I526" i="5"/>
  <c r="I526" i="7" s="1"/>
  <c r="J358" i="5"/>
  <c r="J358" i="7" s="1"/>
  <c r="L541" i="5"/>
  <c r="M227" i="5"/>
  <c r="K185" i="5"/>
  <c r="K185" i="7" s="1"/>
  <c r="K469" i="5"/>
  <c r="K469" i="7" s="1"/>
  <c r="I192" i="5"/>
  <c r="I192" i="7" s="1"/>
  <c r="J218" i="5"/>
  <c r="J218" i="7" s="1"/>
  <c r="K206" i="5"/>
  <c r="K206" i="7" s="1"/>
  <c r="M547" i="5"/>
  <c r="L461" i="5"/>
  <c r="P371" i="5"/>
  <c r="N399" i="5"/>
  <c r="O616" i="5"/>
  <c r="L226" i="5"/>
  <c r="N249" i="5"/>
  <c r="N469" i="5"/>
  <c r="J220" i="5"/>
  <c r="J220" i="7" s="1"/>
  <c r="P237" i="5"/>
  <c r="M515" i="5"/>
  <c r="J576" i="5"/>
  <c r="J576" i="7" s="1"/>
  <c r="P357" i="5"/>
  <c r="O496" i="5"/>
  <c r="P538" i="5"/>
  <c r="O452" i="5"/>
  <c r="O343" i="5"/>
  <c r="H611" i="5"/>
  <c r="H611" i="7" s="1"/>
  <c r="J315" i="5"/>
  <c r="J315" i="7" s="1"/>
  <c r="N372" i="5"/>
  <c r="L382" i="5"/>
  <c r="H438" i="5"/>
  <c r="H438" i="7" s="1"/>
  <c r="H427" i="5"/>
  <c r="H427" i="7" s="1"/>
  <c r="I506" i="5"/>
  <c r="I506" i="7" s="1"/>
  <c r="I562" i="5"/>
  <c r="I562" i="7" s="1"/>
  <c r="I309" i="5"/>
  <c r="I309" i="7" s="1"/>
  <c r="N564" i="5"/>
  <c r="M563" i="5"/>
  <c r="L526" i="5"/>
  <c r="L185" i="5"/>
  <c r="K412" i="5"/>
  <c r="K412" i="7" s="1"/>
  <c r="J587" i="5"/>
  <c r="J587" i="7" s="1"/>
  <c r="M401" i="5"/>
  <c r="I559" i="5"/>
  <c r="I559" i="7" s="1"/>
  <c r="H566" i="5"/>
  <c r="H566" i="7" s="1"/>
  <c r="M460" i="5"/>
  <c r="O185" i="5"/>
  <c r="L469" i="5"/>
  <c r="O636" i="5"/>
  <c r="P526" i="5"/>
  <c r="M271" i="5"/>
  <c r="H528" i="5"/>
  <c r="H528" i="7" s="1"/>
  <c r="I516" i="5"/>
  <c r="I516" i="7" s="1"/>
  <c r="M463" i="5"/>
  <c r="I449" i="5"/>
  <c r="I449" i="7" s="1"/>
  <c r="O181" i="5"/>
  <c r="I273" i="5"/>
  <c r="I273" i="7" s="1"/>
  <c r="M423" i="5"/>
  <c r="I482" i="5"/>
  <c r="I482" i="7" s="1"/>
  <c r="L595" i="5"/>
  <c r="N277" i="5"/>
  <c r="K515" i="5"/>
  <c r="K515" i="7" s="1"/>
  <c r="K496" i="5"/>
  <c r="K496" i="7" s="1"/>
  <c r="J420" i="5"/>
  <c r="J420" i="7" s="1"/>
  <c r="M456" i="5"/>
  <c r="H613" i="5"/>
  <c r="H613" i="7" s="1"/>
  <c r="O457" i="5"/>
  <c r="L496" i="5"/>
  <c r="H452" i="5"/>
  <c r="H452" i="7" s="1"/>
  <c r="N400" i="5"/>
  <c r="I596" i="5"/>
  <c r="I596" i="7" s="1"/>
  <c r="I343" i="5"/>
  <c r="I343" i="7" s="1"/>
  <c r="J611" i="5"/>
  <c r="J611" i="7" s="1"/>
  <c r="H442" i="5"/>
  <c r="H442" i="7" s="1"/>
  <c r="P438" i="5"/>
  <c r="K492" i="5"/>
  <c r="K492" i="7" s="1"/>
  <c r="H506" i="5"/>
  <c r="H506" i="7" s="1"/>
  <c r="O426" i="5"/>
  <c r="O562" i="5"/>
  <c r="H441" i="5"/>
  <c r="H441" i="7" s="1"/>
  <c r="O309" i="5"/>
  <c r="L506" i="5"/>
  <c r="N562" i="5"/>
  <c r="H321" i="5"/>
  <c r="H321" i="7" s="1"/>
  <c r="O506" i="5"/>
  <c r="M411" i="5"/>
  <c r="I200" i="5"/>
  <c r="I200" i="7" s="1"/>
  <c r="I399" i="5"/>
  <c r="I399" i="7" s="1"/>
  <c r="P506" i="5"/>
  <c r="I460" i="5"/>
  <c r="I460" i="7" s="1"/>
  <c r="N181" i="5"/>
  <c r="J572" i="5"/>
  <c r="J572" i="7" s="1"/>
  <c r="O213" i="5"/>
  <c r="K576" i="5"/>
  <c r="K576" i="7" s="1"/>
  <c r="L543" i="5"/>
  <c r="L271" i="5"/>
  <c r="L371" i="5"/>
  <c r="L332" i="5"/>
  <c r="M591" i="5"/>
  <c r="P246" i="5"/>
  <c r="P302" i="5"/>
  <c r="K630" i="5"/>
  <c r="K630" i="7" s="1"/>
  <c r="I297" i="5"/>
  <c r="I297" i="7" s="1"/>
  <c r="N538" i="5"/>
  <c r="N541" i="5"/>
  <c r="P515" i="5"/>
  <c r="O593" i="5"/>
  <c r="H617" i="5"/>
  <c r="H617" i="7" s="1"/>
  <c r="P536" i="5"/>
  <c r="M237" i="5"/>
  <c r="K566" i="5"/>
  <c r="K566" i="7" s="1"/>
  <c r="M442" i="5"/>
  <c r="M259" i="5"/>
  <c r="M575" i="5"/>
  <c r="J612" i="5"/>
  <c r="J612" i="7" s="1"/>
  <c r="K476" i="5"/>
  <c r="K476" i="7" s="1"/>
  <c r="P267" i="5"/>
  <c r="H474" i="5"/>
  <c r="H474" i="7" s="1"/>
  <c r="K198" i="5"/>
  <c r="K198" i="7" s="1"/>
  <c r="N563" i="5"/>
  <c r="K526" i="5"/>
  <c r="K526" i="7" s="1"/>
  <c r="K218" i="5"/>
  <c r="K218" i="7" s="1"/>
  <c r="H636" i="5"/>
  <c r="H636" i="7" s="1"/>
  <c r="O412" i="5"/>
  <c r="K411" i="5"/>
  <c r="K411" i="7" s="1"/>
  <c r="L213" i="5"/>
  <c r="I213" i="5"/>
  <c r="I213" i="7" s="1"/>
  <c r="K358" i="5"/>
  <c r="K358" i="7" s="1"/>
  <c r="P637" i="5"/>
  <c r="K563" i="5"/>
  <c r="K563" i="7" s="1"/>
  <c r="L181" i="5"/>
  <c r="O559" i="5"/>
  <c r="H559" i="5"/>
  <c r="H559" i="7" s="1"/>
  <c r="J562" i="5"/>
  <c r="J562" i="7" s="1"/>
  <c r="M415" i="5"/>
  <c r="H195" i="5"/>
  <c r="H195" i="7" s="1"/>
  <c r="P181" i="5"/>
  <c r="L564" i="5"/>
  <c r="H403" i="5"/>
  <c r="H403" i="7" s="1"/>
  <c r="M441" i="5"/>
  <c r="P583" i="5"/>
  <c r="M319" i="5"/>
  <c r="K477" i="5"/>
  <c r="K477" i="7" s="1"/>
  <c r="M556" i="5"/>
  <c r="P203" i="5"/>
  <c r="O461" i="5"/>
  <c r="L348" i="5"/>
  <c r="M623" i="5"/>
  <c r="O206" i="5"/>
  <c r="H251" i="5"/>
  <c r="H251" i="7" s="1"/>
  <c r="O569" i="5"/>
  <c r="P593" i="5"/>
  <c r="J444" i="5"/>
  <c r="J444" i="7" s="1"/>
  <c r="M592" i="5"/>
  <c r="J523" i="5"/>
  <c r="J523" i="7" s="1"/>
  <c r="L474" i="5"/>
  <c r="J398" i="5"/>
  <c r="J398" i="7" s="1"/>
  <c r="O194" i="5"/>
  <c r="P572" i="5"/>
  <c r="M213" i="5"/>
  <c r="K441" i="5"/>
  <c r="K441" i="7" s="1"/>
  <c r="N559" i="5"/>
  <c r="K321" i="5"/>
  <c r="K321" i="7" s="1"/>
  <c r="O427" i="5"/>
  <c r="J403" i="5"/>
  <c r="J403" i="7" s="1"/>
  <c r="N622" i="5"/>
  <c r="J556" i="5"/>
  <c r="J556" i="7" s="1"/>
  <c r="J371" i="5"/>
  <c r="J371" i="7" s="1"/>
  <c r="P366" i="5"/>
  <c r="L455" i="5"/>
  <c r="J485" i="5"/>
  <c r="J485" i="7" s="1"/>
  <c r="J299" i="5"/>
  <c r="J299" i="7" s="1"/>
  <c r="I318" i="5"/>
  <c r="I318" i="7" s="1"/>
  <c r="H320" i="5"/>
  <c r="H320" i="7" s="1"/>
  <c r="J144" i="5"/>
  <c r="J144" i="7" s="1"/>
  <c r="K487" i="5"/>
  <c r="K487" i="7" s="1"/>
  <c r="K231" i="5"/>
  <c r="K231" i="7" s="1"/>
  <c r="N199" i="5"/>
  <c r="J359" i="5"/>
  <c r="J359" i="7" s="1"/>
  <c r="J432" i="5"/>
  <c r="J432" i="7" s="1"/>
  <c r="N312" i="5"/>
  <c r="M245" i="5"/>
  <c r="L575" i="5"/>
  <c r="M576" i="5"/>
  <c r="L443" i="5"/>
  <c r="J357" i="5"/>
  <c r="J357" i="7" s="1"/>
  <c r="K317" i="5"/>
  <c r="K317" i="7" s="1"/>
  <c r="K530" i="5"/>
  <c r="K530" i="7" s="1"/>
  <c r="H283" i="5"/>
  <c r="H283" i="7" s="1"/>
  <c r="P450" i="5"/>
  <c r="O434" i="5"/>
  <c r="P338" i="5"/>
  <c r="L340" i="5"/>
  <c r="K292" i="5"/>
  <c r="K292" i="7" s="1"/>
  <c r="M480" i="5"/>
  <c r="P465" i="5"/>
  <c r="K478" i="5"/>
  <c r="K478" i="7" s="1"/>
  <c r="K543" i="5"/>
  <c r="K543" i="7" s="1"/>
  <c r="J499" i="5"/>
  <c r="J499" i="7" s="1"/>
  <c r="P344" i="5"/>
  <c r="P332" i="5"/>
  <c r="K289" i="5"/>
  <c r="K289" i="7" s="1"/>
  <c r="L531" i="5"/>
  <c r="M477" i="5"/>
  <c r="K406" i="5"/>
  <c r="K406" i="7" s="1"/>
  <c r="P418" i="5"/>
  <c r="O531" i="5"/>
  <c r="J433" i="5"/>
  <c r="J433" i="7" s="1"/>
  <c r="J543" i="5"/>
  <c r="J543" i="7" s="1"/>
  <c r="K272" i="5"/>
  <c r="K272" i="7" s="1"/>
  <c r="O313" i="5"/>
  <c r="J288" i="5"/>
  <c r="J288" i="7" s="1"/>
  <c r="J377" i="5"/>
  <c r="J377" i="7" s="1"/>
  <c r="M485" i="5"/>
  <c r="I478" i="5"/>
  <c r="I478" i="7" s="1"/>
  <c r="I307" i="5"/>
  <c r="I307" i="7" s="1"/>
  <c r="H318" i="5"/>
  <c r="H318" i="7" s="1"/>
  <c r="M187" i="5"/>
  <c r="L286" i="5"/>
  <c r="J278" i="5"/>
  <c r="J278" i="7" s="1"/>
  <c r="I276" i="5"/>
  <c r="I276" i="7" s="1"/>
  <c r="N270" i="5"/>
  <c r="H294" i="5"/>
  <c r="H294" i="7" s="1"/>
  <c r="M544" i="5"/>
  <c r="L255" i="5"/>
  <c r="H312" i="5"/>
  <c r="H312" i="7" s="1"/>
  <c r="J214" i="5"/>
  <c r="J214" i="7" s="1"/>
  <c r="H400" i="5"/>
  <c r="H400" i="7" s="1"/>
  <c r="K544" i="5"/>
  <c r="K544" i="7" s="1"/>
  <c r="O240" i="5"/>
  <c r="L375" i="5"/>
  <c r="P512" i="5"/>
  <c r="P310" i="5"/>
  <c r="P141" i="5"/>
  <c r="L616" i="5"/>
  <c r="O347" i="5"/>
  <c r="L141" i="5"/>
  <c r="L141" i="7" s="1"/>
  <c r="O417" i="5"/>
  <c r="J311" i="5"/>
  <c r="J311" i="7" s="1"/>
  <c r="N432" i="5"/>
  <c r="K273" i="5"/>
  <c r="K273" i="7" s="1"/>
  <c r="P616" i="5"/>
  <c r="K203" i="5"/>
  <c r="K203" i="7" s="1"/>
  <c r="M203" i="5"/>
  <c r="I380" i="5"/>
  <c r="I380" i="7" s="1"/>
  <c r="M344" i="5"/>
  <c r="L507" i="5"/>
  <c r="J573" i="5"/>
  <c r="J573" i="7" s="1"/>
  <c r="M413" i="5"/>
  <c r="J594" i="5"/>
  <c r="J594" i="7" s="1"/>
  <c r="O590" i="5"/>
  <c r="I578" i="5"/>
  <c r="I578" i="7" s="1"/>
  <c r="P566" i="5"/>
  <c r="M514" i="5"/>
  <c r="M183" i="5"/>
  <c r="K565" i="5"/>
  <c r="K565" i="7" s="1"/>
  <c r="M464" i="5"/>
  <c r="I321" i="5"/>
  <c r="I321" i="7" s="1"/>
  <c r="O359" i="5"/>
  <c r="I495" i="5"/>
  <c r="I495" i="7" s="1"/>
  <c r="I595" i="5"/>
  <c r="I595" i="7" s="1"/>
  <c r="I593" i="5"/>
  <c r="I593" i="7" s="1"/>
  <c r="H596" i="5"/>
  <c r="H596" i="7" s="1"/>
  <c r="O515" i="5"/>
  <c r="P592" i="5"/>
  <c r="H187" i="5"/>
  <c r="H187" i="7" s="1"/>
  <c r="I523" i="5"/>
  <c r="I523" i="7" s="1"/>
  <c r="M339" i="5"/>
  <c r="L398" i="5"/>
  <c r="M229" i="5"/>
  <c r="H426" i="5"/>
  <c r="H426" i="7" s="1"/>
  <c r="I469" i="5"/>
  <c r="I469" i="7" s="1"/>
  <c r="P562" i="5"/>
  <c r="M559" i="5"/>
  <c r="J213" i="5"/>
  <c r="J213" i="7" s="1"/>
  <c r="N485" i="5"/>
  <c r="P309" i="5"/>
  <c r="O566" i="5"/>
  <c r="H408" i="5"/>
  <c r="H408" i="7" s="1"/>
  <c r="O526" i="5"/>
  <c r="P403" i="5"/>
  <c r="K427" i="5"/>
  <c r="K427" i="7" s="1"/>
  <c r="K622" i="5"/>
  <c r="K622" i="7" s="1"/>
  <c r="K556" i="5"/>
  <c r="K556" i="7" s="1"/>
  <c r="K461" i="5"/>
  <c r="K461" i="7" s="1"/>
  <c r="H604" i="5"/>
  <c r="H604" i="7" s="1"/>
  <c r="L366" i="5"/>
  <c r="N455" i="5"/>
  <c r="K485" i="5"/>
  <c r="K485" i="7" s="1"/>
  <c r="H347" i="5"/>
  <c r="H347" i="7" s="1"/>
  <c r="I299" i="5"/>
  <c r="I299" i="7" s="1"/>
  <c r="M262" i="5"/>
  <c r="M320" i="5"/>
  <c r="M144" i="5"/>
  <c r="L464" i="5"/>
  <c r="K199" i="5"/>
  <c r="K199" i="7" s="1"/>
  <c r="N449" i="5"/>
  <c r="M330" i="5"/>
  <c r="H433" i="5"/>
  <c r="H433" i="7" s="1"/>
  <c r="J240" i="5"/>
  <c r="J240" i="7" s="1"/>
  <c r="L604" i="5"/>
  <c r="N575" i="5"/>
  <c r="M432" i="5"/>
  <c r="J518" i="5"/>
  <c r="J518" i="7" s="1"/>
  <c r="I443" i="5"/>
  <c r="I443" i="7" s="1"/>
  <c r="I524" i="5"/>
  <c r="I524" i="7" s="1"/>
  <c r="M444" i="5"/>
  <c r="K357" i="5"/>
  <c r="K357" i="7" s="1"/>
  <c r="L317" i="5"/>
  <c r="L530" i="5"/>
  <c r="I283" i="5"/>
  <c r="I283" i="7" s="1"/>
  <c r="L450" i="5"/>
  <c r="I434" i="5"/>
  <c r="I434" i="7" s="1"/>
  <c r="M340" i="5"/>
  <c r="L196" i="5"/>
  <c r="I468" i="5"/>
  <c r="I468" i="7" s="1"/>
  <c r="I465" i="5"/>
  <c r="I465" i="7" s="1"/>
  <c r="L478" i="5"/>
  <c r="L272" i="5"/>
  <c r="H499" i="5"/>
  <c r="H499" i="7" s="1"/>
  <c r="O366" i="5"/>
  <c r="N543" i="5"/>
  <c r="I616" i="5"/>
  <c r="I616" i="7" s="1"/>
  <c r="H531" i="5"/>
  <c r="H531" i="7" s="1"/>
  <c r="H406" i="5"/>
  <c r="H406" i="7" s="1"/>
  <c r="I418" i="5"/>
  <c r="I418" i="7" s="1"/>
  <c r="I477" i="5"/>
  <c r="I477" i="7" s="1"/>
  <c r="P175" i="5"/>
  <c r="L497" i="5"/>
  <c r="K256" i="5"/>
  <c r="K256" i="7" s="1"/>
  <c r="N532" i="5"/>
  <c r="K249" i="5"/>
  <c r="K249" i="7" s="1"/>
  <c r="I344" i="5"/>
  <c r="I344" i="7" s="1"/>
  <c r="H464" i="5"/>
  <c r="H464" i="7" s="1"/>
  <c r="I346" i="5"/>
  <c r="I346" i="7" s="1"/>
  <c r="O226" i="5"/>
  <c r="M431" i="5"/>
  <c r="L589" i="5"/>
  <c r="K219" i="5"/>
  <c r="K219" i="7" s="1"/>
  <c r="I187" i="5"/>
  <c r="I187" i="7" s="1"/>
  <c r="K286" i="5"/>
  <c r="K286" i="7" s="1"/>
  <c r="I278" i="5"/>
  <c r="I278" i="7" s="1"/>
  <c r="L276" i="5"/>
  <c r="M316" i="5"/>
  <c r="J548" i="5"/>
  <c r="J548" i="7" s="1"/>
  <c r="M371" i="5"/>
  <c r="H544" i="5"/>
  <c r="O255" i="5"/>
  <c r="H240" i="5"/>
  <c r="H240" i="7" s="1"/>
  <c r="P312" i="5"/>
  <c r="L214" i="5"/>
  <c r="O480" i="5"/>
  <c r="N499" i="5"/>
  <c r="I367" i="5"/>
  <c r="I367" i="7" s="1"/>
  <c r="M400" i="5"/>
  <c r="P346" i="5"/>
  <c r="M372" i="5"/>
  <c r="O499" i="5"/>
  <c r="O307" i="5"/>
  <c r="O249" i="5"/>
  <c r="J255" i="5"/>
  <c r="J255" i="7" s="1"/>
  <c r="N556" i="5"/>
  <c r="I199" i="5"/>
  <c r="I199" i="7" s="1"/>
  <c r="P576" i="5"/>
  <c r="K237" i="5"/>
  <c r="K237" i="7" s="1"/>
  <c r="M507" i="5"/>
  <c r="K573" i="5"/>
  <c r="K573" i="7" s="1"/>
  <c r="K312" i="5"/>
  <c r="K312" i="7" s="1"/>
  <c r="P264" i="5"/>
  <c r="M224" i="5"/>
  <c r="P423" i="5"/>
  <c r="N246" i="5"/>
  <c r="L495" i="5"/>
  <c r="K473" i="5"/>
  <c r="K473" i="7" s="1"/>
  <c r="M488" i="5"/>
  <c r="H267" i="5"/>
  <c r="H267" i="7" s="1"/>
  <c r="I339" i="5"/>
  <c r="I339" i="7" s="1"/>
  <c r="L198" i="5"/>
  <c r="I636" i="5"/>
  <c r="I636" i="7" s="1"/>
  <c r="I229" i="5"/>
  <c r="I229" i="7" s="1"/>
  <c r="H401" i="5"/>
  <c r="H401" i="7" s="1"/>
  <c r="J427" i="5"/>
  <c r="J427" i="7" s="1"/>
  <c r="O358" i="5"/>
  <c r="N526" i="5"/>
  <c r="I411" i="5"/>
  <c r="I411" i="7" s="1"/>
  <c r="M562" i="5"/>
  <c r="L415" i="5"/>
  <c r="H473" i="5"/>
  <c r="H473" i="7" s="1"/>
  <c r="P229" i="5"/>
  <c r="L426" i="5"/>
  <c r="O231" i="5"/>
  <c r="I203" i="5"/>
  <c r="I203" i="7" s="1"/>
  <c r="K348" i="5"/>
  <c r="K348" i="7" s="1"/>
  <c r="K367" i="5"/>
  <c r="K367" i="7" s="1"/>
  <c r="L359" i="5"/>
  <c r="K445" i="5"/>
  <c r="K445" i="7" s="1"/>
  <c r="I347" i="5"/>
  <c r="I347" i="7" s="1"/>
  <c r="L299" i="5"/>
  <c r="N262" i="5"/>
  <c r="O182" i="5"/>
  <c r="K318" i="5"/>
  <c r="K318" i="7" s="1"/>
  <c r="O603" i="5"/>
  <c r="M449" i="5"/>
  <c r="M185" i="5"/>
  <c r="O564" i="5"/>
  <c r="N227" i="5"/>
  <c r="O400" i="5"/>
  <c r="H359" i="5"/>
  <c r="H359" i="7" s="1"/>
  <c r="O543" i="5"/>
  <c r="H497" i="5"/>
  <c r="H497" i="7" s="1"/>
  <c r="J262" i="5"/>
  <c r="J262" i="7" s="1"/>
  <c r="J443" i="5"/>
  <c r="J443" i="7" s="1"/>
  <c r="K524" i="5"/>
  <c r="K524" i="7" s="1"/>
  <c r="K444" i="5"/>
  <c r="K444" i="7" s="1"/>
  <c r="K285" i="5"/>
  <c r="K285" i="7" s="1"/>
  <c r="I530" i="5"/>
  <c r="I530" i="7" s="1"/>
  <c r="L283" i="5"/>
  <c r="J229" i="5"/>
  <c r="J229" i="7" s="1"/>
  <c r="J450" i="5"/>
  <c r="J450" i="7" s="1"/>
  <c r="P190" i="5"/>
  <c r="M143" i="5"/>
  <c r="K340" i="5"/>
  <c r="K340" i="7" s="1"/>
  <c r="K196" i="5"/>
  <c r="K196" i="7" s="1"/>
  <c r="M468" i="5"/>
  <c r="J478" i="5"/>
  <c r="J478" i="7" s="1"/>
  <c r="L248" i="5"/>
  <c r="P499" i="5"/>
  <c r="J366" i="5"/>
  <c r="J366" i="7" s="1"/>
  <c r="K255" i="5"/>
  <c r="K255" i="7" s="1"/>
  <c r="P399" i="5"/>
  <c r="I464" i="5"/>
  <c r="I464" i="7" s="1"/>
  <c r="P531" i="5"/>
  <c r="I461" i="5"/>
  <c r="I461" i="7" s="1"/>
  <c r="H449" i="5"/>
  <c r="H449" i="7" s="1"/>
  <c r="H461" i="5"/>
  <c r="H461" i="7" s="1"/>
  <c r="K248" i="5"/>
  <c r="K248" i="7" s="1"/>
  <c r="O493" i="5"/>
  <c r="O237" i="5"/>
  <c r="N273" i="5"/>
  <c r="M445" i="5"/>
  <c r="I330" i="5"/>
  <c r="I330" i="7" s="1"/>
  <c r="M448" i="5"/>
  <c r="H483" i="5"/>
  <c r="H483" i="7" s="1"/>
  <c r="L431" i="5"/>
  <c r="K589" i="5"/>
  <c r="K589" i="7" s="1"/>
  <c r="H219" i="5"/>
  <c r="H219" i="7" s="1"/>
  <c r="O286" i="5"/>
  <c r="K276" i="5"/>
  <c r="K276" i="7" s="1"/>
  <c r="L322" i="5"/>
  <c r="I316" i="5"/>
  <c r="I316" i="7" s="1"/>
  <c r="I548" i="5"/>
  <c r="I548" i="7" s="1"/>
  <c r="H371" i="5"/>
  <c r="H371" i="7" s="1"/>
  <c r="L344" i="5"/>
  <c r="K532" i="5"/>
  <c r="K532" i="7" s="1"/>
  <c r="P240" i="5"/>
  <c r="K374" i="5"/>
  <c r="K374" i="7" s="1"/>
  <c r="K214" i="5"/>
  <c r="K214" i="7" s="1"/>
  <c r="M518" i="5"/>
  <c r="K480" i="5"/>
  <c r="K480" i="7" s="1"/>
  <c r="I587" i="5"/>
  <c r="I587" i="7" s="1"/>
  <c r="O550" i="5"/>
  <c r="J346" i="5"/>
  <c r="J346" i="7" s="1"/>
  <c r="I372" i="5"/>
  <c r="I372" i="7" s="1"/>
  <c r="P468" i="5"/>
  <c r="O299" i="5"/>
  <c r="I544" i="5"/>
  <c r="I544" i="7" s="1"/>
  <c r="J615" i="5"/>
  <c r="J615" i="7" s="1"/>
  <c r="P367" i="5"/>
  <c r="I543" i="5"/>
  <c r="I543" i="7" s="1"/>
  <c r="P487" i="5"/>
  <c r="L548" i="5"/>
  <c r="O512" i="5"/>
  <c r="M543" i="5"/>
  <c r="I507" i="5"/>
  <c r="I507" i="7" s="1"/>
  <c r="M419" i="5"/>
  <c r="L573" i="5"/>
  <c r="K413" i="5"/>
  <c r="K413" i="7" s="1"/>
  <c r="L314" i="5"/>
  <c r="J406" i="5"/>
  <c r="J406" i="7" s="1"/>
  <c r="I255" i="5"/>
  <c r="I255" i="7" s="1"/>
  <c r="M232" i="5"/>
  <c r="I205" i="5"/>
  <c r="I205" i="7" s="1"/>
  <c r="K277" i="5"/>
  <c r="K277" i="7" s="1"/>
  <c r="L502" i="5"/>
  <c r="K536" i="5"/>
  <c r="K536" i="7" s="1"/>
  <c r="I281" i="5"/>
  <c r="I281" i="7" s="1"/>
  <c r="O396" i="5"/>
  <c r="I563" i="5"/>
  <c r="I563" i="7" s="1"/>
  <c r="L349" i="5"/>
  <c r="O408" i="5"/>
  <c r="J353" i="5"/>
  <c r="J353" i="7" s="1"/>
  <c r="J441" i="5"/>
  <c r="J441" i="7" s="1"/>
  <c r="N229" i="5"/>
  <c r="M206" i="5"/>
  <c r="K518" i="5"/>
  <c r="K518" i="7" s="1"/>
  <c r="O248" i="5"/>
  <c r="N501" i="5"/>
  <c r="I603" i="5"/>
  <c r="I603" i="7" s="1"/>
  <c r="I497" i="5"/>
  <c r="I497" i="7" s="1"/>
  <c r="P307" i="5"/>
  <c r="I262" i="5"/>
  <c r="I262" i="7" s="1"/>
  <c r="P330" i="5"/>
  <c r="I204" i="5"/>
  <c r="I204" i="7" s="1"/>
  <c r="P548" i="5"/>
  <c r="I349" i="5"/>
  <c r="I349" i="7" s="1"/>
  <c r="J313" i="5"/>
  <c r="J313" i="7" s="1"/>
  <c r="K432" i="5"/>
  <c r="K432" i="7" s="1"/>
  <c r="J529" i="5"/>
  <c r="J529" i="7" s="1"/>
  <c r="P273" i="5"/>
  <c r="P231" i="5"/>
  <c r="K371" i="5"/>
  <c r="K371" i="7" s="1"/>
  <c r="J634" i="5"/>
  <c r="J634" i="7" s="1"/>
  <c r="I539" i="5"/>
  <c r="I539" i="7" s="1"/>
  <c r="K428" i="5"/>
  <c r="K428" i="7" s="1"/>
  <c r="O538" i="5"/>
  <c r="I331" i="5"/>
  <c r="I331" i="7" s="1"/>
  <c r="O279" i="5"/>
  <c r="J269" i="5"/>
  <c r="J269" i="7" s="1"/>
  <c r="N190" i="5"/>
  <c r="I143" i="5"/>
  <c r="I143" i="7" s="1"/>
  <c r="L434" i="5"/>
  <c r="K386" i="5"/>
  <c r="K386" i="7" s="1"/>
  <c r="K338" i="5"/>
  <c r="K338" i="7" s="1"/>
  <c r="P304" i="5"/>
  <c r="J253" i="5"/>
  <c r="J253" i="7" s="1"/>
  <c r="P377" i="5"/>
  <c r="I480" i="5"/>
  <c r="I480" i="7" s="1"/>
  <c r="N618" i="5"/>
  <c r="L289" i="5"/>
  <c r="O294" i="5"/>
  <c r="J531" i="5"/>
  <c r="J531" i="7" s="1"/>
  <c r="P227" i="5"/>
  <c r="I210" i="5"/>
  <c r="I210" i="7" s="1"/>
  <c r="H348" i="5"/>
  <c r="H348" i="7" s="1"/>
  <c r="N344" i="5"/>
  <c r="K320" i="5"/>
  <c r="K320" i="7" s="1"/>
  <c r="I455" i="5"/>
  <c r="I455" i="7" s="1"/>
  <c r="N477" i="5"/>
  <c r="H632" i="5"/>
  <c r="H632" i="7" s="1"/>
  <c r="M406" i="5"/>
  <c r="K370" i="5"/>
  <c r="K370" i="7" s="1"/>
  <c r="M181" i="5"/>
  <c r="M286" i="5"/>
  <c r="L278" i="5"/>
  <c r="J410" i="5"/>
  <c r="J410" i="7" s="1"/>
  <c r="K270" i="5"/>
  <c r="K270" i="7" s="1"/>
  <c r="P322" i="5"/>
  <c r="K366" i="5"/>
  <c r="K366" i="7" s="1"/>
  <c r="J370" i="5"/>
  <c r="J370" i="7" s="1"/>
  <c r="L529" i="5"/>
  <c r="I452" i="5"/>
  <c r="I452" i="7" s="1"/>
  <c r="J380" i="5"/>
  <c r="J380" i="7" s="1"/>
  <c r="M374" i="5"/>
  <c r="N201" i="5"/>
  <c r="O518" i="5"/>
  <c r="H380" i="5"/>
  <c r="H380" i="7" s="1"/>
  <c r="L297" i="5"/>
  <c r="H203" i="5"/>
  <c r="H203" i="7" s="1"/>
  <c r="O374" i="5"/>
  <c r="N487" i="5"/>
  <c r="M564" i="5"/>
  <c r="P550" i="5"/>
  <c r="I310" i="5"/>
  <c r="I310" i="7" s="1"/>
  <c r="I485" i="5"/>
  <c r="I485" i="7" s="1"/>
  <c r="M417" i="5"/>
  <c r="J182" i="5"/>
  <c r="J182" i="7" s="1"/>
  <c r="O448" i="5"/>
  <c r="K400" i="5"/>
  <c r="K400" i="7" s="1"/>
  <c r="N367" i="5"/>
  <c r="O453" i="5"/>
  <c r="H255" i="5"/>
  <c r="H255" i="7" s="1"/>
  <c r="O367" i="5"/>
  <c r="L237" i="5"/>
  <c r="M375" i="5"/>
  <c r="K486" i="5"/>
  <c r="K486" i="7" s="1"/>
  <c r="O594" i="5"/>
  <c r="P590" i="5"/>
  <c r="J578" i="5"/>
  <c r="J578" i="7" s="1"/>
  <c r="L211" i="5"/>
  <c r="N326" i="5"/>
  <c r="I313" i="5"/>
  <c r="I313" i="7" s="1"/>
  <c r="M208" i="5"/>
  <c r="O197" i="5"/>
  <c r="H302" i="5"/>
  <c r="H302" i="7" s="1"/>
  <c r="N630" i="5"/>
  <c r="N456" i="5"/>
  <c r="L536" i="5"/>
  <c r="H422" i="5"/>
  <c r="H422" i="7" s="1"/>
  <c r="O563" i="5"/>
  <c r="P559" i="5"/>
  <c r="N309" i="5"/>
  <c r="J541" i="5"/>
  <c r="J541" i="7" s="1"/>
  <c r="H227" i="5"/>
  <c r="H227" i="7" s="1"/>
  <c r="N506" i="5"/>
  <c r="P492" i="5"/>
  <c r="N615" i="5"/>
  <c r="L493" i="5"/>
  <c r="N318" i="5"/>
  <c r="J204" i="5"/>
  <c r="J204" i="7" s="1"/>
  <c r="I245" i="5"/>
  <c r="I245" i="7" s="1"/>
  <c r="J367" i="5"/>
  <c r="J367" i="7" s="1"/>
  <c r="O445" i="5"/>
  <c r="H288" i="5"/>
  <c r="H288" i="7" s="1"/>
  <c r="M428" i="5"/>
  <c r="K283" i="5"/>
  <c r="K283" i="7" s="1"/>
  <c r="K190" i="5"/>
  <c r="K190" i="7" s="1"/>
  <c r="P386" i="5"/>
  <c r="I338" i="5"/>
  <c r="I338" i="7" s="1"/>
  <c r="I292" i="5"/>
  <c r="I292" i="7" s="1"/>
  <c r="P480" i="5"/>
  <c r="K253" i="5"/>
  <c r="K253" i="7" s="1"/>
  <c r="I499" i="5"/>
  <c r="I499" i="7" s="1"/>
  <c r="I366" i="5"/>
  <c r="I366" i="7" s="1"/>
  <c r="J351" i="5"/>
  <c r="J351" i="7" s="1"/>
  <c r="P210" i="5"/>
  <c r="H332" i="5"/>
  <c r="H332" i="7" s="1"/>
  <c r="K288" i="5"/>
  <c r="K288" i="7" s="1"/>
  <c r="K377" i="5"/>
  <c r="K377" i="7" s="1"/>
  <c r="L556" i="5"/>
  <c r="L347" i="5"/>
  <c r="I556" i="5"/>
  <c r="I556" i="7" s="1"/>
  <c r="P483" i="5"/>
  <c r="M278" i="5"/>
  <c r="I410" i="5"/>
  <c r="I410" i="7" s="1"/>
  <c r="J452" i="5"/>
  <c r="J452" i="7" s="1"/>
  <c r="H374" i="5"/>
  <c r="H374" i="7" s="1"/>
  <c r="O556" i="5"/>
  <c r="K344" i="5"/>
  <c r="K344" i="7" s="1"/>
  <c r="L487" i="5"/>
  <c r="H512" i="5"/>
  <c r="H512" i="7" s="1"/>
  <c r="I453" i="5"/>
  <c r="I453" i="7" s="1"/>
  <c r="I432" i="5"/>
  <c r="I432" i="7" s="1"/>
  <c r="J321" i="5"/>
  <c r="J321" i="7" s="1"/>
  <c r="P375" i="5"/>
  <c r="K634" i="5"/>
  <c r="K634" i="7" s="1"/>
  <c r="H496" i="5"/>
  <c r="H496" i="7" s="1"/>
  <c r="J469" i="5"/>
  <c r="J469" i="7" s="1"/>
  <c r="I594" i="5"/>
  <c r="I594" i="7" s="1"/>
  <c r="O586" i="5"/>
  <c r="I514" i="5"/>
  <c r="I514" i="7" s="1"/>
  <c r="K211" i="5"/>
  <c r="K211" i="7" s="1"/>
  <c r="I326" i="5"/>
  <c r="I326" i="7" s="1"/>
  <c r="P368" i="5"/>
  <c r="I180" i="5"/>
  <c r="I180" i="7" s="1"/>
  <c r="O634" i="5"/>
  <c r="M248" i="5"/>
  <c r="N272" i="5"/>
  <c r="H351" i="5"/>
  <c r="H351" i="7" s="1"/>
  <c r="O377" i="5"/>
  <c r="H532" i="5"/>
  <c r="H532" i="7" s="1"/>
  <c r="N289" i="5"/>
  <c r="N464" i="5"/>
  <c r="K637" i="5"/>
  <c r="K637" i="7" s="1"/>
  <c r="L576" i="5"/>
  <c r="N330" i="5"/>
  <c r="I248" i="5"/>
  <c r="I248" i="7" s="1"/>
  <c r="O532" i="5"/>
  <c r="J231" i="5"/>
  <c r="J231" i="7" s="1"/>
  <c r="P289" i="5"/>
  <c r="O477" i="5"/>
  <c r="J272" i="5"/>
  <c r="J272" i="7" s="1"/>
  <c r="H576" i="5"/>
  <c r="H576" i="7" s="1"/>
  <c r="O528" i="5"/>
  <c r="L547" i="5"/>
  <c r="J547" i="5"/>
  <c r="J547" i="7" s="1"/>
  <c r="P406" i="5"/>
  <c r="K467" i="5"/>
  <c r="K467" i="7" s="1"/>
  <c r="J517" i="5"/>
  <c r="J517" i="7" s="1"/>
  <c r="J301" i="5"/>
  <c r="J301" i="7" s="1"/>
  <c r="M387" i="5"/>
  <c r="N414" i="5"/>
  <c r="L174" i="5"/>
  <c r="O282" i="5"/>
  <c r="I442" i="5"/>
  <c r="I442" i="7" s="1"/>
  <c r="K310" i="5"/>
  <c r="K310" i="7" s="1"/>
  <c r="J248" i="5"/>
  <c r="J248" i="7" s="1"/>
  <c r="P220" i="5"/>
  <c r="N396" i="5"/>
  <c r="H575" i="5"/>
  <c r="H575" i="7" s="1"/>
  <c r="M358" i="5"/>
  <c r="J477" i="5"/>
  <c r="J477" i="7" s="1"/>
  <c r="M504" i="5"/>
  <c r="M269" i="5"/>
  <c r="P502" i="5"/>
  <c r="M424" i="5"/>
  <c r="I444" i="5"/>
  <c r="I444" i="7" s="1"/>
  <c r="J448" i="5"/>
  <c r="J448" i="7" s="1"/>
  <c r="H200" i="5"/>
  <c r="H200" i="7" s="1"/>
  <c r="J411" i="5"/>
  <c r="J411" i="7" s="1"/>
  <c r="K353" i="5"/>
  <c r="K353" i="7" s="1"/>
  <c r="P473" i="5"/>
  <c r="H213" i="5"/>
  <c r="H213" i="7" s="1"/>
  <c r="L408" i="5"/>
  <c r="L603" i="5"/>
  <c r="J445" i="5"/>
  <c r="J445" i="7" s="1"/>
  <c r="K262" i="5"/>
  <c r="K262" i="7" s="1"/>
  <c r="M182" i="5"/>
  <c r="P564" i="5"/>
  <c r="I632" i="5"/>
  <c r="I632" i="7" s="1"/>
  <c r="P311" i="5"/>
  <c r="H634" i="5"/>
  <c r="H634" i="7" s="1"/>
  <c r="M240" i="5"/>
  <c r="L428" i="5"/>
  <c r="M279" i="5"/>
  <c r="O190" i="5"/>
  <c r="J386" i="5"/>
  <c r="J386" i="7" s="1"/>
  <c r="O338" i="5"/>
  <c r="J468" i="5"/>
  <c r="J468" i="7" s="1"/>
  <c r="N253" i="5"/>
  <c r="K499" i="5"/>
  <c r="K499" i="7" s="1"/>
  <c r="M366" i="5"/>
  <c r="N478" i="5"/>
  <c r="M226" i="5"/>
  <c r="I531" i="5"/>
  <c r="I531" i="7" s="1"/>
  <c r="L418" i="5"/>
  <c r="P204" i="5"/>
  <c r="K280" i="5"/>
  <c r="K280" i="7" s="1"/>
  <c r="K313" i="5"/>
  <c r="K313" i="7" s="1"/>
  <c r="M493" i="5"/>
  <c r="I355" i="5"/>
  <c r="I355" i="7" s="1"/>
  <c r="L370" i="5"/>
  <c r="L452" i="5"/>
  <c r="P374" i="5"/>
  <c r="J375" i="5"/>
  <c r="J375" i="7" s="1"/>
  <c r="M512" i="5"/>
  <c r="I550" i="5"/>
  <c r="I550" i="7" s="1"/>
  <c r="L432" i="5"/>
  <c r="P255" i="5"/>
  <c r="H417" i="5"/>
  <c r="H417" i="7" s="1"/>
  <c r="J297" i="5"/>
  <c r="J297" i="7" s="1"/>
  <c r="L253" i="5"/>
  <c r="P496" i="5"/>
  <c r="M469" i="5"/>
  <c r="L594" i="5"/>
  <c r="O578" i="5"/>
  <c r="M566" i="5"/>
  <c r="L395" i="5"/>
  <c r="J211" i="5"/>
  <c r="J211" i="7" s="1"/>
  <c r="J373" i="5"/>
  <c r="J373" i="7" s="1"/>
  <c r="M326" i="5"/>
  <c r="K180" i="5"/>
  <c r="K180" i="7" s="1"/>
  <c r="O274" i="5"/>
  <c r="H618" i="5"/>
  <c r="H618" i="7" s="1"/>
  <c r="K454" i="5"/>
  <c r="K454" i="7" s="1"/>
  <c r="H280" i="5"/>
  <c r="H280" i="7" s="1"/>
  <c r="I226" i="5"/>
  <c r="I226" i="7" s="1"/>
  <c r="P297" i="5"/>
  <c r="I575" i="5"/>
  <c r="I575" i="7" s="1"/>
  <c r="I312" i="5"/>
  <c r="I312" i="7" s="1"/>
  <c r="P632" i="5"/>
  <c r="M359" i="5"/>
  <c r="M527" i="5"/>
  <c r="L637" i="5"/>
  <c r="P481" i="5"/>
  <c r="M529" i="5"/>
  <c r="O227" i="5"/>
  <c r="H249" i="5"/>
  <c r="H249" i="7" s="1"/>
  <c r="P485" i="5"/>
  <c r="L201" i="5"/>
  <c r="O256" i="5"/>
  <c r="J464" i="5"/>
  <c r="J464" i="7" s="1"/>
  <c r="H487" i="5"/>
  <c r="H487" i="7" s="1"/>
  <c r="K547" i="5"/>
  <c r="K547" i="7" s="1"/>
  <c r="N320" i="5"/>
  <c r="O502" i="5"/>
  <c r="H418" i="5"/>
  <c r="H418" i="7" s="1"/>
  <c r="H310" i="5"/>
  <c r="H310" i="7" s="1"/>
  <c r="O519" i="5"/>
  <c r="J467" i="5"/>
  <c r="J467" i="7" s="1"/>
  <c r="I620" i="5"/>
  <c r="I620" i="7" s="1"/>
  <c r="L301" i="5"/>
  <c r="J387" i="5"/>
  <c r="J387" i="7" s="1"/>
  <c r="M214" i="5"/>
  <c r="H174" i="5"/>
  <c r="H174" i="7" s="1"/>
  <c r="P282" i="5"/>
  <c r="O442" i="5"/>
  <c r="L268" i="5"/>
  <c r="J228" i="5"/>
  <c r="J228" i="7" s="1"/>
  <c r="H256" i="5"/>
  <c r="H256" i="7" s="1"/>
  <c r="O591" i="5"/>
  <c r="K572" i="5"/>
  <c r="K572" i="7" s="1"/>
  <c r="L210" i="5"/>
  <c r="P283" i="5"/>
  <c r="M420" i="5"/>
  <c r="P579" i="5"/>
  <c r="O572" i="5"/>
  <c r="J619" i="5"/>
  <c r="J619" i="7" s="1"/>
  <c r="H411" i="5"/>
  <c r="H411" i="7" s="1"/>
  <c r="P195" i="5"/>
  <c r="K408" i="5"/>
  <c r="K408" i="7" s="1"/>
  <c r="J221" i="5"/>
  <c r="J221" i="7" s="1"/>
  <c r="L518" i="5"/>
  <c r="J348" i="5"/>
  <c r="J348" i="7" s="1"/>
  <c r="J501" i="5"/>
  <c r="J501" i="7" s="1"/>
  <c r="L445" i="5"/>
  <c r="K347" i="5"/>
  <c r="K347" i="7" s="1"/>
  <c r="O262" i="5"/>
  <c r="H182" i="5"/>
  <c r="H182" i="7" s="1"/>
  <c r="P556" i="5"/>
  <c r="N349" i="5"/>
  <c r="J273" i="5"/>
  <c r="J273" i="7" s="1"/>
  <c r="L550" i="5"/>
  <c r="K443" i="5"/>
  <c r="K443" i="7" s="1"/>
  <c r="I428" i="5"/>
  <c r="I428" i="7" s="1"/>
  <c r="H538" i="5"/>
  <c r="H538" i="7" s="1"/>
  <c r="L279" i="5"/>
  <c r="H478" i="5"/>
  <c r="H478" i="7" s="1"/>
  <c r="N248" i="5"/>
  <c r="M531" i="5"/>
  <c r="H289" i="5"/>
  <c r="H289" i="7" s="1"/>
  <c r="M210" i="5"/>
  <c r="N294" i="5"/>
  <c r="H286" i="5"/>
  <c r="H286" i="7" s="1"/>
  <c r="L280" i="5"/>
  <c r="H214" i="5"/>
  <c r="H214" i="7" s="1"/>
  <c r="N480" i="5"/>
  <c r="O344" i="5"/>
  <c r="H550" i="5"/>
  <c r="H550" i="7" s="1"/>
  <c r="O371" i="5"/>
  <c r="H313" i="5"/>
  <c r="H313" i="7" s="1"/>
  <c r="H297" i="5"/>
  <c r="H297" i="7" s="1"/>
  <c r="P262" i="5"/>
  <c r="L413" i="5"/>
  <c r="L598" i="5"/>
  <c r="H590" i="5"/>
  <c r="H590" i="7" s="1"/>
  <c r="K578" i="5"/>
  <c r="K578" i="7" s="1"/>
  <c r="J566" i="5"/>
  <c r="J566" i="7" s="1"/>
  <c r="I395" i="5"/>
  <c r="I395" i="7" s="1"/>
  <c r="M211" i="5"/>
  <c r="I274" i="5"/>
  <c r="I274" i="7" s="1"/>
  <c r="M618" i="5"/>
  <c r="N454" i="5"/>
  <c r="K618" i="5"/>
  <c r="K618" i="7" s="1"/>
  <c r="L355" i="5"/>
  <c r="H226" i="5"/>
  <c r="H226" i="7" s="1"/>
  <c r="O289" i="5"/>
  <c r="P543" i="5"/>
  <c r="N632" i="5"/>
  <c r="J618" i="5"/>
  <c r="J618" i="7" s="1"/>
  <c r="O527" i="5"/>
  <c r="I481" i="5"/>
  <c r="I481" i="7" s="1"/>
  <c r="H468" i="5"/>
  <c r="H468" i="7" s="1"/>
  <c r="O203" i="5"/>
  <c r="O529" i="5"/>
  <c r="H477" i="5"/>
  <c r="H477" i="7" s="1"/>
  <c r="N231" i="5"/>
  <c r="N452" i="5"/>
  <c r="N461" i="5"/>
  <c r="L532" i="5"/>
  <c r="M548" i="5"/>
  <c r="O478" i="5"/>
  <c r="I371" i="5"/>
  <c r="I371" i="7" s="1"/>
  <c r="H262" i="5"/>
  <c r="H262" i="7" s="1"/>
  <c r="I555" i="5"/>
  <c r="I555" i="7" s="1"/>
  <c r="N519" i="5"/>
  <c r="J620" i="5"/>
  <c r="J620" i="7" s="1"/>
  <c r="K301" i="5"/>
  <c r="K301" i="7" s="1"/>
  <c r="L574" i="5"/>
  <c r="L234" i="5"/>
  <c r="K282" i="5"/>
  <c r="K282" i="7" s="1"/>
  <c r="L442" i="5"/>
  <c r="M268" i="5"/>
  <c r="K228" i="5"/>
  <c r="K228" i="7" s="1"/>
  <c r="M218" i="5"/>
  <c r="N412" i="5"/>
  <c r="M457" i="5"/>
  <c r="M617" i="5"/>
  <c r="L182" i="5"/>
  <c r="P427" i="5"/>
  <c r="L572" i="5"/>
  <c r="J559" i="5"/>
  <c r="J559" i="7" s="1"/>
  <c r="L319" i="5"/>
  <c r="L203" i="5"/>
  <c r="M373" i="5"/>
  <c r="K307" i="5"/>
  <c r="K307" i="7" s="1"/>
  <c r="L330" i="5"/>
  <c r="P380" i="5"/>
  <c r="J527" i="5"/>
  <c r="J527" i="7" s="1"/>
  <c r="N375" i="5"/>
  <c r="N518" i="5"/>
  <c r="J317" i="5"/>
  <c r="J317" i="7" s="1"/>
  <c r="L335" i="5"/>
  <c r="K143" i="5"/>
  <c r="K143" i="7" s="1"/>
  <c r="J434" i="5"/>
  <c r="J434" i="7" s="1"/>
  <c r="J340" i="5"/>
  <c r="J340" i="7" s="1"/>
  <c r="P501" i="5"/>
  <c r="K455" i="5"/>
  <c r="K455" i="7" s="1"/>
  <c r="J227" i="5"/>
  <c r="J227" i="7" s="1"/>
  <c r="K616" i="5"/>
  <c r="K616" i="7" s="1"/>
  <c r="N544" i="5"/>
  <c r="I400" i="5"/>
  <c r="I400" i="7" s="1"/>
  <c r="I518" i="5"/>
  <c r="I518" i="7" s="1"/>
  <c r="N286" i="5"/>
  <c r="H270" i="5"/>
  <c r="H270" i="7" s="1"/>
  <c r="L294" i="5"/>
  <c r="I332" i="5"/>
  <c r="I332" i="7" s="1"/>
  <c r="P518" i="5"/>
  <c r="I175" i="5"/>
  <c r="I175" i="7" s="1"/>
  <c r="P478" i="5"/>
  <c r="M616" i="5"/>
  <c r="K346" i="5"/>
  <c r="K346" i="7" s="1"/>
  <c r="H204" i="5"/>
  <c r="H204" i="7" s="1"/>
  <c r="P477" i="5"/>
  <c r="K465" i="5"/>
  <c r="K465" i="7" s="1"/>
  <c r="I433" i="5"/>
  <c r="I433" i="7" s="1"/>
  <c r="P587" i="5"/>
  <c r="O418" i="5"/>
  <c r="J507" i="5"/>
  <c r="J507" i="7" s="1"/>
  <c r="I598" i="5"/>
  <c r="I598" i="7" s="1"/>
  <c r="I590" i="5"/>
  <c r="I590" i="7" s="1"/>
  <c r="J326" i="5"/>
  <c r="J326" i="7" s="1"/>
  <c r="J230" i="5"/>
  <c r="J230" i="7" s="1"/>
  <c r="J180" i="5"/>
  <c r="J180" i="7" s="1"/>
  <c r="O399" i="5"/>
  <c r="O618" i="5"/>
  <c r="K399" i="5"/>
  <c r="K399" i="7" s="1"/>
  <c r="M632" i="5"/>
  <c r="J355" i="5"/>
  <c r="J355" i="7" s="1"/>
  <c r="K226" i="5"/>
  <c r="K226" i="7" s="1"/>
  <c r="J374" i="5"/>
  <c r="J374" i="7" s="1"/>
  <c r="L501" i="5"/>
  <c r="O272" i="5"/>
  <c r="L397" i="5"/>
  <c r="I546" i="5"/>
  <c r="I546" i="7" s="1"/>
  <c r="M377" i="5"/>
  <c r="H615" i="5"/>
  <c r="H615" i="7" s="1"/>
  <c r="N529" i="5"/>
  <c r="N371" i="5"/>
  <c r="I320" i="5"/>
  <c r="I320" i="7" s="1"/>
  <c r="N481" i="5"/>
  <c r="O349" i="5"/>
  <c r="N377" i="5"/>
  <c r="N366" i="5"/>
  <c r="O310" i="5"/>
  <c r="M604" i="5"/>
  <c r="H467" i="5"/>
  <c r="H467" i="7" s="1"/>
  <c r="M484" i="5"/>
  <c r="I622" i="5"/>
  <c r="I622" i="7" s="1"/>
  <c r="L610" i="5"/>
  <c r="H574" i="5"/>
  <c r="H574" i="7" s="1"/>
  <c r="L263" i="5"/>
  <c r="H234" i="5"/>
  <c r="H234" i="7" s="1"/>
  <c r="P222" i="5"/>
  <c r="H192" i="5"/>
  <c r="H192" i="7" s="1"/>
  <c r="I361" i="5"/>
  <c r="I361" i="7" s="1"/>
  <c r="L281" i="5"/>
  <c r="L488" i="5"/>
  <c r="N287" i="5"/>
  <c r="I476" i="5"/>
  <c r="I476" i="7" s="1"/>
  <c r="J293" i="5"/>
  <c r="J293" i="7" s="1"/>
  <c r="P218" i="5"/>
  <c r="H309" i="5"/>
  <c r="H309" i="7" s="1"/>
  <c r="H637" i="5"/>
  <c r="H637" i="7" s="1"/>
  <c r="L287" i="5"/>
  <c r="H218" i="5"/>
  <c r="H218" i="7" s="1"/>
  <c r="P497" i="5"/>
  <c r="P347" i="5"/>
  <c r="O330" i="5"/>
  <c r="P532" i="5"/>
  <c r="N493" i="5"/>
  <c r="H518" i="5"/>
  <c r="H518" i="7" s="1"/>
  <c r="K468" i="5"/>
  <c r="K468" i="7" s="1"/>
  <c r="P348" i="5"/>
  <c r="L227" i="5"/>
  <c r="K210" i="5"/>
  <c r="K210" i="7" s="1"/>
  <c r="H373" i="5"/>
  <c r="H373" i="7" s="1"/>
  <c r="N256" i="5"/>
  <c r="O431" i="5"/>
  <c r="K278" i="5"/>
  <c r="K278" i="7" s="1"/>
  <c r="K430" i="5"/>
  <c r="K430" i="7" s="1"/>
  <c r="O297" i="5"/>
  <c r="M532" i="5"/>
  <c r="O214" i="5"/>
  <c r="M348" i="5"/>
  <c r="M587" i="5"/>
  <c r="K175" i="5"/>
  <c r="K175" i="7" s="1"/>
  <c r="I351" i="5"/>
  <c r="I351" i="7" s="1"/>
  <c r="M255" i="5"/>
  <c r="M598" i="5"/>
  <c r="H578" i="5"/>
  <c r="H578" i="7" s="1"/>
  <c r="H355" i="5"/>
  <c r="H355" i="7" s="1"/>
  <c r="N380" i="5"/>
  <c r="M452" i="5"/>
  <c r="O546" i="5"/>
  <c r="N370" i="5"/>
  <c r="K632" i="5"/>
  <c r="K632" i="7" s="1"/>
  <c r="J289" i="5"/>
  <c r="J289" i="7" s="1"/>
  <c r="I311" i="5"/>
  <c r="I311" i="7" s="1"/>
  <c r="P272" i="5"/>
  <c r="P603" i="5"/>
  <c r="L367" i="5"/>
  <c r="N503" i="5"/>
  <c r="I610" i="5"/>
  <c r="I610" i="7" s="1"/>
  <c r="O234" i="5"/>
  <c r="J282" i="5"/>
  <c r="J282" i="7" s="1"/>
  <c r="K351" i="5"/>
  <c r="K351" i="7" s="1"/>
  <c r="K493" i="5"/>
  <c r="K493" i="7" s="1"/>
  <c r="I501" i="5"/>
  <c r="I501" i="7" s="1"/>
  <c r="N373" i="5"/>
  <c r="L615" i="5"/>
  <c r="L539" i="5"/>
  <c r="I454" i="5"/>
  <c r="I454" i="7" s="1"/>
  <c r="P373" i="5"/>
  <c r="N203" i="5"/>
  <c r="N182" i="5"/>
  <c r="O278" i="5"/>
  <c r="O430" i="5"/>
  <c r="O332" i="5"/>
  <c r="I532" i="5"/>
  <c r="I532" i="7" s="1"/>
  <c r="L346" i="5"/>
  <c r="J312" i="5"/>
  <c r="J312" i="7" s="1"/>
  <c r="H210" i="5"/>
  <c r="H210" i="7" s="1"/>
  <c r="P598" i="5"/>
  <c r="L578" i="5"/>
  <c r="P634" i="5"/>
  <c r="O280" i="5"/>
  <c r="I272" i="5"/>
  <c r="I272" i="7" s="1"/>
  <c r="L546" i="5"/>
  <c r="N346" i="5"/>
  <c r="N587" i="5"/>
  <c r="I256" i="5"/>
  <c r="I256" i="7" s="1"/>
  <c r="K297" i="5"/>
  <c r="K297" i="7" s="1"/>
  <c r="J210" i="5"/>
  <c r="J210" i="7" s="1"/>
  <c r="H587" i="5"/>
  <c r="H587" i="7" s="1"/>
  <c r="J604" i="5"/>
  <c r="J604" i="7" s="1"/>
  <c r="L467" i="5"/>
  <c r="K610" i="5"/>
  <c r="K610" i="7" s="1"/>
  <c r="I234" i="5"/>
  <c r="I234" i="7" s="1"/>
  <c r="I282" i="5"/>
  <c r="I282" i="7" s="1"/>
  <c r="M454" i="5"/>
  <c r="I427" i="5"/>
  <c r="I427" i="7" s="1"/>
  <c r="P547" i="5"/>
  <c r="M615" i="5"/>
  <c r="M307" i="5"/>
  <c r="N297" i="5"/>
  <c r="P434" i="5"/>
  <c r="I340" i="5"/>
  <c r="I340" i="7" s="1"/>
  <c r="L351" i="5"/>
  <c r="L199" i="5"/>
  <c r="L406" i="5"/>
  <c r="N418" i="5"/>
  <c r="I547" i="5"/>
  <c r="I547" i="7" s="1"/>
  <c r="J270" i="5"/>
  <c r="J270" i="7" s="1"/>
  <c r="O322" i="5"/>
  <c r="I370" i="5"/>
  <c r="I370" i="7" s="1"/>
  <c r="O372" i="5"/>
  <c r="O351" i="5"/>
  <c r="I566" i="5"/>
  <c r="I566" i="7" s="1"/>
  <c r="L326" i="5"/>
  <c r="L465" i="5"/>
  <c r="K359" i="5"/>
  <c r="K359" i="7" s="1"/>
  <c r="N634" i="5"/>
  <c r="J497" i="5"/>
  <c r="J497" i="7" s="1"/>
  <c r="N321" i="5"/>
  <c r="O548" i="5"/>
  <c r="L591" i="5"/>
  <c r="N426" i="5"/>
  <c r="K541" i="5"/>
  <c r="K541" i="7" s="1"/>
  <c r="L231" i="5"/>
  <c r="L420" i="5"/>
  <c r="L617" i="5"/>
  <c r="J476" i="5"/>
  <c r="J476" i="7" s="1"/>
  <c r="L492" i="5"/>
  <c r="P636" i="5"/>
  <c r="N332" i="5"/>
  <c r="L204" i="5"/>
  <c r="I373" i="5"/>
  <c r="I373" i="7" s="1"/>
  <c r="O312" i="5"/>
  <c r="J285" i="5"/>
  <c r="J285" i="7" s="1"/>
  <c r="M283" i="5"/>
  <c r="P464" i="5"/>
  <c r="N175" i="5"/>
  <c r="H546" i="5"/>
  <c r="H546" i="7" s="1"/>
  <c r="I294" i="5"/>
  <c r="I294" i="7" s="1"/>
  <c r="M310" i="5"/>
  <c r="H141" i="5"/>
  <c r="H141" i="7" s="1"/>
  <c r="N255" i="5"/>
  <c r="O449" i="5"/>
  <c r="K507" i="5"/>
  <c r="K507" i="7" s="1"/>
  <c r="H594" i="5"/>
  <c r="H594" i="7" s="1"/>
  <c r="L215" i="5"/>
  <c r="L394" i="5"/>
  <c r="L634" i="5"/>
  <c r="P359" i="5"/>
  <c r="K603" i="5"/>
  <c r="K603" i="7" s="1"/>
  <c r="O468" i="5"/>
  <c r="N528" i="5"/>
  <c r="J201" i="5"/>
  <c r="J201" i="7" s="1"/>
  <c r="L453" i="5"/>
  <c r="I251" i="5"/>
  <c r="I251" i="7" s="1"/>
  <c r="J550" i="5"/>
  <c r="J550" i="7" s="1"/>
  <c r="P467" i="5"/>
  <c r="K517" i="5"/>
  <c r="K517" i="7" s="1"/>
  <c r="J610" i="5"/>
  <c r="J610" i="7" s="1"/>
  <c r="M174" i="5"/>
  <c r="K222" i="5"/>
  <c r="K222" i="7" s="1"/>
  <c r="J206" i="5"/>
  <c r="J206" i="7" s="1"/>
  <c r="H547" i="5"/>
  <c r="H547" i="7" s="1"/>
  <c r="M175" i="5"/>
  <c r="I253" i="5"/>
  <c r="I253" i="7" s="1"/>
  <c r="N548" i="5"/>
  <c r="M347" i="5"/>
  <c r="J524" i="5"/>
  <c r="J524" i="7" s="1"/>
  <c r="M251" i="5"/>
  <c r="K464" i="5"/>
  <c r="K464" i="7" s="1"/>
  <c r="M253" i="5"/>
  <c r="L477" i="5"/>
  <c r="M433" i="5"/>
  <c r="J480" i="5"/>
  <c r="J480" i="7" s="1"/>
  <c r="M294" i="5"/>
  <c r="P410" i="5"/>
  <c r="P544" i="5"/>
  <c r="H556" i="5"/>
  <c r="H556" i="7" s="1"/>
  <c r="J564" i="5"/>
  <c r="J564" i="7" s="1"/>
  <c r="J310" i="5"/>
  <c r="J310" i="7" s="1"/>
  <c r="L372" i="5"/>
  <c r="J487" i="5"/>
  <c r="J487" i="7" s="1"/>
  <c r="O455" i="5"/>
  <c r="P594" i="5"/>
  <c r="O215" i="5"/>
  <c r="P394" i="5"/>
  <c r="L399" i="5"/>
  <c r="P618" i="5"/>
  <c r="K375" i="5"/>
  <c r="K375" i="7" s="1"/>
  <c r="J226" i="5"/>
  <c r="J226" i="7" s="1"/>
  <c r="M465" i="5"/>
  <c r="N616" i="5"/>
  <c r="N214" i="5"/>
  <c r="M397" i="5"/>
  <c r="J399" i="5"/>
  <c r="J399" i="7" s="1"/>
  <c r="N288" i="5"/>
  <c r="H175" i="5"/>
  <c r="H175" i="7" s="1"/>
  <c r="K373" i="5"/>
  <c r="K373" i="7" s="1"/>
  <c r="I348" i="5"/>
  <c r="I348" i="7" s="1"/>
  <c r="L555" i="5"/>
  <c r="O574" i="5"/>
  <c r="M392" i="5"/>
  <c r="N222" i="5"/>
  <c r="P442" i="5"/>
  <c r="M205" i="5"/>
  <c r="L636" i="5"/>
  <c r="M403" i="5"/>
  <c r="O432" i="5"/>
  <c r="M299" i="5"/>
  <c r="O530" i="5"/>
  <c r="J280" i="5"/>
  <c r="J280" i="7" s="1"/>
  <c r="N468" i="5"/>
  <c r="K453" i="5"/>
  <c r="K453" i="7" s="1"/>
  <c r="N359" i="5"/>
  <c r="J454" i="5"/>
  <c r="J454" i="7" s="1"/>
  <c r="M590" i="5"/>
  <c r="L183" i="5"/>
  <c r="K230" i="5"/>
  <c r="K230" i="7" s="1"/>
  <c r="H274" i="5"/>
  <c r="H274" i="7" s="1"/>
  <c r="M399" i="5"/>
  <c r="I618" i="5"/>
  <c r="I618" i="7" s="1"/>
  <c r="P226" i="5"/>
  <c r="J203" i="5"/>
  <c r="J203" i="7" s="1"/>
  <c r="O464" i="5"/>
  <c r="K397" i="5"/>
  <c r="K397" i="7" s="1"/>
  <c r="K182" i="5"/>
  <c r="K182" i="7" s="1"/>
  <c r="O547" i="5"/>
  <c r="H349" i="5"/>
  <c r="H349" i="7" s="1"/>
  <c r="O141" i="5"/>
  <c r="K361" i="5"/>
  <c r="K361" i="7" s="1"/>
  <c r="M492" i="5"/>
  <c r="L403" i="5"/>
  <c r="L307" i="5"/>
  <c r="P321" i="5"/>
  <c r="N185" i="5"/>
  <c r="P443" i="5"/>
  <c r="P530" i="5"/>
  <c r="O143" i="5"/>
  <c r="L338" i="5"/>
  <c r="H304" i="5"/>
  <c r="H304" i="7" s="1"/>
  <c r="M351" i="5"/>
  <c r="N406" i="5"/>
  <c r="P185" i="5"/>
  <c r="P575" i="5"/>
  <c r="P187" i="5"/>
  <c r="L270" i="5"/>
  <c r="K322" i="5"/>
  <c r="K322" i="7" s="1"/>
  <c r="J453" i="5"/>
  <c r="J453" i="7" s="1"/>
  <c r="K380" i="5"/>
  <c r="K380" i="7" s="1"/>
  <c r="M199" i="5"/>
  <c r="H453" i="5"/>
  <c r="H453" i="7" s="1"/>
  <c r="L632" i="5"/>
  <c r="P349" i="5"/>
  <c r="K251" i="5"/>
  <c r="K251" i="7" s="1"/>
  <c r="K548" i="5"/>
  <c r="K548" i="7" s="1"/>
  <c r="K590" i="5"/>
  <c r="K590" i="7" s="1"/>
  <c r="O183" i="5"/>
  <c r="H326" i="5"/>
  <c r="L230" i="5"/>
  <c r="K294" i="5"/>
  <c r="K294" i="7" s="1"/>
  <c r="P529" i="5"/>
  <c r="M499" i="5"/>
  <c r="H548" i="5"/>
  <c r="H548" i="7" s="1"/>
  <c r="M478" i="5"/>
  <c r="I502" i="5"/>
  <c r="I502" i="7" s="1"/>
  <c r="K615" i="5"/>
  <c r="K615" i="7" s="1"/>
  <c r="I288" i="5"/>
  <c r="I288" i="7" s="1"/>
  <c r="P253" i="5"/>
  <c r="J528" i="5"/>
  <c r="J528" i="7" s="1"/>
  <c r="H616" i="5"/>
  <c r="H616" i="7" s="1"/>
  <c r="P454" i="5"/>
  <c r="O622" i="5"/>
  <c r="H387" i="5"/>
  <c r="H387" i="7" s="1"/>
  <c r="O263" i="5"/>
  <c r="P414" i="5"/>
  <c r="M630" i="5"/>
  <c r="I193" i="5"/>
  <c r="I193" i="7" s="1"/>
  <c r="P317" i="5"/>
  <c r="P358" i="5"/>
  <c r="P453" i="5"/>
  <c r="L380" i="5"/>
  <c r="L444" i="5"/>
  <c r="M335" i="5"/>
  <c r="K450" i="5"/>
  <c r="K450" i="7" s="1"/>
  <c r="J292" i="5"/>
  <c r="J292" i="7" s="1"/>
  <c r="I227" i="5"/>
  <c r="I227" i="7" s="1"/>
  <c r="M634" i="5"/>
  <c r="N445" i="5"/>
  <c r="K181" i="5"/>
  <c r="K181" i="7" s="1"/>
  <c r="P286" i="5"/>
  <c r="P270" i="5"/>
  <c r="P370" i="5"/>
  <c r="M312" i="5"/>
  <c r="L175" i="5"/>
  <c r="O465" i="5"/>
  <c r="J294" i="5"/>
  <c r="J294" i="7" s="1"/>
  <c r="O355" i="5"/>
  <c r="P201" i="5"/>
  <c r="K349" i="5"/>
  <c r="K349" i="7" s="1"/>
  <c r="K419" i="5"/>
  <c r="K419" i="7" s="1"/>
  <c r="O486" i="5"/>
  <c r="J586" i="5"/>
  <c r="J586" i="7" s="1"/>
  <c r="O514" i="5"/>
  <c r="M368" i="5"/>
  <c r="M180" i="5"/>
  <c r="I529" i="5"/>
  <c r="I529" i="7" s="1"/>
  <c r="H248" i="5"/>
  <c r="H248" i="7" s="1"/>
  <c r="N547" i="5"/>
  <c r="P461" i="5"/>
  <c r="K502" i="5"/>
  <c r="K502" i="7" s="1"/>
  <c r="P452" i="5"/>
  <c r="O321" i="5"/>
  <c r="P144" i="5"/>
  <c r="J400" i="5"/>
  <c r="J400" i="7" s="1"/>
  <c r="N502" i="5"/>
  <c r="M487" i="5"/>
  <c r="I484" i="5"/>
  <c r="I484" i="7" s="1"/>
  <c r="H622" i="5"/>
  <c r="H622" i="7" s="1"/>
  <c r="P387" i="5"/>
  <c r="M263" i="5"/>
  <c r="O414" i="5"/>
  <c r="N192" i="5"/>
  <c r="I450" i="5"/>
  <c r="I450" i="7" s="1"/>
  <c r="J286" i="5"/>
  <c r="J286" i="7" s="1"/>
  <c r="K332" i="5"/>
  <c r="K332" i="7" s="1"/>
  <c r="K529" i="5"/>
  <c r="K529" i="7" s="1"/>
  <c r="L180" i="5"/>
  <c r="I445" i="5"/>
  <c r="I445" i="7" s="1"/>
  <c r="P214" i="5"/>
  <c r="H344" i="5"/>
  <c r="H344" i="7" s="1"/>
  <c r="H445" i="5"/>
  <c r="H445" i="7" s="1"/>
  <c r="M455" i="5"/>
  <c r="J175" i="5"/>
  <c r="J175" i="7" s="1"/>
  <c r="N240" i="5"/>
  <c r="L318" i="5"/>
  <c r="M586" i="5"/>
  <c r="O632" i="5"/>
  <c r="K227" i="5"/>
  <c r="K227" i="7" s="1"/>
  <c r="L514" i="5"/>
  <c r="J268" i="5"/>
  <c r="J268" i="7" s="1"/>
  <c r="I280" i="5"/>
  <c r="I280" i="7" s="1"/>
  <c r="K355" i="5"/>
  <c r="K355" i="7" s="1"/>
  <c r="H501" i="5"/>
  <c r="H501" i="7" s="1"/>
  <c r="H367" i="5"/>
  <c r="H367" i="7" s="1"/>
  <c r="O503" i="5"/>
  <c r="L484" i="5"/>
  <c r="M418" i="5"/>
  <c r="O210" i="5"/>
  <c r="I375" i="5"/>
  <c r="I375" i="7" s="1"/>
  <c r="M453" i="5"/>
  <c r="H392" i="5"/>
  <c r="H392" i="7" s="1"/>
  <c r="J331" i="5"/>
  <c r="J331" i="7" s="1"/>
  <c r="J181" i="5"/>
  <c r="J181" i="7" s="1"/>
  <c r="L587" i="5"/>
  <c r="L419" i="5"/>
  <c r="L454" i="5"/>
  <c r="K396" i="5"/>
  <c r="K396" i="7" s="1"/>
  <c r="O610" i="5"/>
  <c r="O251" i="5"/>
  <c r="P248" i="5"/>
  <c r="K620" i="5"/>
  <c r="K620" i="7" s="1"/>
  <c r="K574" i="5"/>
  <c r="K574" i="7" s="1"/>
  <c r="J234" i="5"/>
  <c r="J234" i="7" s="1"/>
  <c r="H282" i="5"/>
  <c r="H282" i="7" s="1"/>
  <c r="H21" i="5"/>
  <c r="H21" i="7" s="1"/>
  <c r="H133" i="5"/>
  <c r="H133" i="7" s="1"/>
  <c r="J130" i="5"/>
  <c r="J130" i="7" s="1"/>
  <c r="H128" i="5"/>
  <c r="H128" i="7" s="1"/>
  <c r="L31" i="5"/>
  <c r="I28" i="5"/>
  <c r="I28" i="7" s="1"/>
  <c r="L112" i="5"/>
  <c r="J92" i="5"/>
  <c r="J92" i="7" s="1"/>
  <c r="J16" i="5"/>
  <c r="J16" i="7" s="1"/>
  <c r="O44" i="5"/>
  <c r="I131" i="5"/>
  <c r="I131" i="7" s="1"/>
  <c r="P9" i="5"/>
  <c r="P121" i="5"/>
  <c r="I25" i="5"/>
  <c r="I25" i="7" s="1"/>
  <c r="K91" i="5"/>
  <c r="K91" i="7" s="1"/>
  <c r="N131" i="5"/>
  <c r="J9" i="5"/>
  <c r="J9" i="7" s="1"/>
  <c r="L30" i="5"/>
  <c r="H87" i="5"/>
  <c r="H87" i="7" s="1"/>
  <c r="O130" i="5"/>
  <c r="H11" i="5"/>
  <c r="H11" i="7" s="1"/>
  <c r="J131" i="5"/>
  <c r="J131" i="7" s="1"/>
  <c r="K25" i="5"/>
  <c r="K25" i="7" s="1"/>
  <c r="K36" i="5"/>
  <c r="K36" i="7" s="1"/>
  <c r="P130" i="5"/>
  <c r="M33" i="5"/>
  <c r="M135" i="5"/>
  <c r="J94" i="5"/>
  <c r="J94" i="7" s="1"/>
  <c r="O33" i="5"/>
  <c r="J36" i="5"/>
  <c r="J36" i="7" s="1"/>
  <c r="L91" i="5"/>
  <c r="P90" i="5"/>
  <c r="O133" i="5"/>
  <c r="O128" i="5"/>
  <c r="P139" i="5"/>
  <c r="O34" i="5"/>
  <c r="I130" i="5"/>
  <c r="I130" i="7" s="1"/>
  <c r="N28" i="5"/>
  <c r="O123" i="5"/>
  <c r="P19" i="5"/>
  <c r="I121" i="5"/>
  <c r="I121" i="7" s="1"/>
  <c r="H121" i="5"/>
  <c r="H121" i="7" s="1"/>
  <c r="H17" i="5"/>
  <c r="H17" i="7" s="1"/>
  <c r="L94" i="5"/>
  <c r="K28" i="5"/>
  <c r="K28" i="7" s="1"/>
  <c r="I35" i="5"/>
  <c r="I35" i="7" s="1"/>
  <c r="H16" i="5"/>
  <c r="H16" i="7" s="1"/>
  <c r="L42" i="5"/>
  <c r="N25" i="5"/>
  <c r="O127" i="5"/>
  <c r="O26" i="5"/>
  <c r="O139" i="5"/>
  <c r="N35" i="5"/>
  <c r="K119" i="5"/>
  <c r="K119" i="7" s="1"/>
  <c r="P21" i="5"/>
  <c r="I53" i="5"/>
  <c r="I53" i="7" s="1"/>
  <c r="I21" i="5"/>
  <c r="I21" i="7" s="1"/>
  <c r="I133" i="5"/>
  <c r="I133" i="7" s="1"/>
  <c r="P128" i="5"/>
  <c r="L28" i="5"/>
  <c r="O92" i="5"/>
  <c r="I31" i="5"/>
  <c r="I31" i="7" s="1"/>
  <c r="L128" i="5"/>
  <c r="N121" i="5"/>
  <c r="O17" i="5"/>
  <c r="N132" i="5"/>
  <c r="J11" i="5"/>
  <c r="J11" i="7" s="1"/>
  <c r="N26" i="5"/>
  <c r="P92" i="5"/>
  <c r="N130" i="5"/>
  <c r="P5" i="5"/>
  <c r="N32" i="5"/>
  <c r="P87" i="5"/>
  <c r="L131" i="5"/>
  <c r="O14" i="5"/>
  <c r="N8" i="5"/>
  <c r="P26" i="5"/>
  <c r="I87" i="5"/>
  <c r="I87" i="7" s="1"/>
  <c r="M131" i="5"/>
  <c r="H28" i="5"/>
  <c r="H28" i="7" s="1"/>
  <c r="K21" i="5"/>
  <c r="K21" i="7" s="1"/>
  <c r="M119" i="5"/>
  <c r="M133" i="5"/>
  <c r="J17" i="5"/>
  <c r="J17" i="7" s="1"/>
  <c r="H30" i="5"/>
  <c r="H30" i="7" s="1"/>
  <c r="M30" i="5"/>
  <c r="O61" i="5"/>
  <c r="L119" i="5"/>
  <c r="N87" i="5"/>
  <c r="N138" i="5"/>
  <c r="P119" i="5"/>
  <c r="M19" i="5"/>
  <c r="L78" i="5"/>
  <c r="M139" i="5"/>
  <c r="I24" i="5"/>
  <c r="I24" i="7" s="1"/>
  <c r="J133" i="5"/>
  <c r="J133" i="7" s="1"/>
  <c r="M136" i="5"/>
  <c r="N31" i="5"/>
  <c r="J128" i="5"/>
  <c r="J128" i="7" s="1"/>
  <c r="L35" i="5"/>
  <c r="J25" i="5"/>
  <c r="J25" i="7" s="1"/>
  <c r="K92" i="5"/>
  <c r="K92" i="7" s="1"/>
  <c r="P112" i="5"/>
  <c r="M28" i="5"/>
  <c r="I20" i="5"/>
  <c r="I20" i="7" s="1"/>
  <c r="J22" i="5"/>
  <c r="J22" i="7" s="1"/>
  <c r="N90" i="5"/>
  <c r="H36" i="5"/>
  <c r="H36" i="7" s="1"/>
  <c r="H130" i="5"/>
  <c r="H130" i="7" s="1"/>
  <c r="L17" i="5"/>
  <c r="M121" i="5"/>
  <c r="I26" i="5"/>
  <c r="I26" i="7" s="1"/>
  <c r="K45" i="5"/>
  <c r="K45" i="7" s="1"/>
  <c r="J29" i="5"/>
  <c r="J29" i="7" s="1"/>
  <c r="J35" i="5"/>
  <c r="J35" i="7" s="1"/>
  <c r="L21" i="5"/>
  <c r="P20" i="5"/>
  <c r="O31" i="5"/>
  <c r="P132" i="5"/>
  <c r="N139" i="5"/>
  <c r="H123" i="5"/>
  <c r="H123" i="7" s="1"/>
  <c r="I19" i="5"/>
  <c r="I19" i="7" s="1"/>
  <c r="P134" i="5"/>
  <c r="P25" i="5"/>
  <c r="K11" i="5"/>
  <c r="K11" i="7" s="1"/>
  <c r="N29" i="5"/>
  <c r="J78" i="5"/>
  <c r="J78" i="7" s="1"/>
  <c r="K131" i="5"/>
  <c r="K131" i="7" s="1"/>
  <c r="O91" i="5"/>
  <c r="I94" i="5"/>
  <c r="I94" i="7" s="1"/>
  <c r="P15" i="5"/>
  <c r="M35" i="5"/>
  <c r="O90" i="5"/>
  <c r="N133" i="5"/>
  <c r="H19" i="5"/>
  <c r="H19" i="7" s="1"/>
  <c r="K9" i="5"/>
  <c r="K9" i="7" s="1"/>
  <c r="J28" i="5"/>
  <c r="J28" i="7" s="1"/>
  <c r="J132" i="5"/>
  <c r="J132" i="7" s="1"/>
  <c r="L25" i="5"/>
  <c r="H35" i="5"/>
  <c r="H35" i="7" s="1"/>
  <c r="M26" i="5"/>
  <c r="L87" i="5"/>
  <c r="I92" i="5"/>
  <c r="I92" i="7" s="1"/>
  <c r="P131" i="5"/>
  <c r="L90" i="5"/>
  <c r="P36" i="5"/>
  <c r="K30" i="5"/>
  <c r="K30" i="7" s="1"/>
  <c r="N53" i="5"/>
  <c r="L139" i="5"/>
  <c r="I119" i="5"/>
  <c r="I119" i="7" s="1"/>
  <c r="M16" i="5"/>
  <c r="J21" i="5"/>
  <c r="J21" i="7" s="1"/>
  <c r="L45" i="5"/>
  <c r="K128" i="5"/>
  <c r="K128" i="7" s="1"/>
  <c r="O20" i="5"/>
  <c r="P91" i="5"/>
  <c r="I17" i="5"/>
  <c r="I17" i="7" s="1"/>
  <c r="P17" i="5"/>
  <c r="O32" i="5"/>
  <c r="K87" i="5"/>
  <c r="K87" i="7" s="1"/>
  <c r="I90" i="5"/>
  <c r="I90" i="7" s="1"/>
  <c r="H26" i="5"/>
  <c r="H26" i="7" s="1"/>
  <c r="M130" i="5"/>
  <c r="O87" i="5"/>
  <c r="J19" i="5"/>
  <c r="J19" i="7" s="1"/>
  <c r="L33" i="5"/>
  <c r="K132" i="5"/>
  <c r="K132" i="7" s="1"/>
  <c r="H92" i="5"/>
  <c r="H92" i="7" s="1"/>
  <c r="L130" i="5"/>
  <c r="I36" i="5"/>
  <c r="I36" i="7" s="1"/>
  <c r="J139" i="5"/>
  <c r="J139" i="7" s="1"/>
  <c r="H25" i="5"/>
  <c r="H25" i="7" s="1"/>
  <c r="K31" i="5"/>
  <c r="K31" i="7" s="1"/>
  <c r="M17" i="5"/>
  <c r="O35" i="5"/>
  <c r="J119" i="5"/>
  <c r="J119" i="7" s="1"/>
  <c r="P35" i="5"/>
  <c r="K35" i="5"/>
  <c r="K35" i="7" s="1"/>
  <c r="K112" i="5"/>
  <c r="K112" i="7" s="1"/>
  <c r="L92" i="5"/>
  <c r="M92" i="5"/>
  <c r="H132" i="5"/>
  <c r="H132" i="7" s="1"/>
  <c r="M128" i="5"/>
  <c r="H91" i="5"/>
  <c r="H91" i="7" s="1"/>
  <c r="H139" i="5"/>
  <c r="H139" i="7" s="1"/>
  <c r="O28" i="5"/>
  <c r="K61" i="5"/>
  <c r="K61" i="7" s="1"/>
  <c r="N92" i="5"/>
  <c r="O121" i="5"/>
  <c r="I139" i="5"/>
  <c r="I139" i="7" s="1"/>
  <c r="J14" i="5"/>
  <c r="J14" i="7" s="1"/>
  <c r="P31" i="5"/>
  <c r="I44" i="5"/>
  <c r="I44" i="7" s="1"/>
  <c r="I137" i="5"/>
  <c r="I137" i="7" s="1"/>
  <c r="N21" i="5"/>
  <c r="O53" i="5"/>
  <c r="H119" i="5"/>
  <c r="H119" i="7" s="1"/>
  <c r="N36" i="5"/>
  <c r="J91" i="5"/>
  <c r="J91" i="7" s="1"/>
  <c r="K17" i="5"/>
  <c r="K17" i="7" s="1"/>
  <c r="J31" i="5"/>
  <c r="J31" i="7" s="1"/>
  <c r="I42" i="5"/>
  <c r="I42" i="7" s="1"/>
  <c r="M91" i="5"/>
  <c r="K121" i="5"/>
  <c r="K121" i="7" s="1"/>
  <c r="L134" i="5"/>
  <c r="M25" i="5"/>
  <c r="M78" i="5"/>
  <c r="L132" i="5"/>
  <c r="I132" i="5"/>
  <c r="I132" i="7" s="1"/>
  <c r="I30" i="5"/>
  <c r="I30" i="7" s="1"/>
  <c r="O131" i="5"/>
  <c r="N45" i="5"/>
  <c r="O119" i="5"/>
  <c r="K22" i="5"/>
  <c r="K22" i="7" s="1"/>
  <c r="K94" i="5"/>
  <c r="K94" i="7" s="1"/>
  <c r="L126" i="5"/>
  <c r="I128" i="5"/>
  <c r="I128" i="7" s="1"/>
  <c r="M45" i="5"/>
  <c r="O132" i="5"/>
  <c r="M21" i="5"/>
  <c r="K139" i="5"/>
  <c r="K139" i="7" s="1"/>
  <c r="J121" i="5"/>
  <c r="J121" i="7" s="1"/>
  <c r="O21" i="5"/>
  <c r="N128" i="5"/>
  <c r="O16" i="5"/>
  <c r="K130" i="5"/>
  <c r="K130" i="7" s="1"/>
  <c r="H112" i="5"/>
  <c r="H112" i="7" s="1"/>
  <c r="P28" i="5"/>
  <c r="N17" i="5"/>
  <c r="N119" i="5"/>
  <c r="N11" i="5"/>
  <c r="I23" i="5"/>
  <c r="I23" i="7" s="1"/>
  <c r="H134" i="5"/>
  <c r="H134" i="7" s="1"/>
  <c r="H42" i="5"/>
  <c r="H42" i="7" s="1"/>
  <c r="I122" i="5"/>
  <c r="I122" i="7" s="1"/>
  <c r="M61" i="5"/>
  <c r="L137" i="5"/>
  <c r="P124" i="5"/>
  <c r="P135" i="5"/>
  <c r="K123" i="5"/>
  <c r="K123" i="7" s="1"/>
  <c r="K15" i="5"/>
  <c r="K15" i="7" s="1"/>
  <c r="L6" i="5"/>
  <c r="L88" i="5"/>
  <c r="J126" i="5"/>
  <c r="J126" i="7" s="1"/>
  <c r="P45" i="5"/>
  <c r="L5" i="5"/>
  <c r="L115" i="5"/>
  <c r="P126" i="5"/>
  <c r="I120" i="5"/>
  <c r="I120" i="7" s="1"/>
  <c r="K33" i="5"/>
  <c r="K33" i="7" s="1"/>
  <c r="M36" i="5"/>
  <c r="H61" i="5"/>
  <c r="H61" i="7" s="1"/>
  <c r="J138" i="5"/>
  <c r="J138" i="7" s="1"/>
  <c r="L61" i="5"/>
  <c r="H124" i="5"/>
  <c r="H124" i="7" s="1"/>
  <c r="N135" i="5"/>
  <c r="H138" i="5"/>
  <c r="H138" i="7" s="1"/>
  <c r="M127" i="5"/>
  <c r="I29" i="5"/>
  <c r="I29" i="7" s="1"/>
  <c r="O136" i="5"/>
  <c r="N23" i="5"/>
  <c r="K5" i="5"/>
  <c r="K5" i="7" s="1"/>
  <c r="P8" i="5"/>
  <c r="O126" i="5"/>
  <c r="P136" i="5"/>
  <c r="O137" i="5"/>
  <c r="O27" i="5"/>
  <c r="L53" i="5"/>
  <c r="K90" i="5"/>
  <c r="K90" i="7" s="1"/>
  <c r="N22" i="5"/>
  <c r="O134" i="5"/>
  <c r="L136" i="5"/>
  <c r="J122" i="5"/>
  <c r="J122" i="7" s="1"/>
  <c r="P122" i="5"/>
  <c r="K41" i="5"/>
  <c r="K41" i="7" s="1"/>
  <c r="L24" i="5"/>
  <c r="J20" i="5"/>
  <c r="J20" i="7" s="1"/>
  <c r="J88" i="5"/>
  <c r="J88" i="7" s="1"/>
  <c r="M27" i="5"/>
  <c r="P27" i="5"/>
  <c r="N137" i="5"/>
  <c r="K24" i="5"/>
  <c r="K24" i="7" s="1"/>
  <c r="P7" i="5"/>
  <c r="L44" i="5"/>
  <c r="O25" i="5"/>
  <c r="J53" i="5"/>
  <c r="J53" i="7" s="1"/>
  <c r="L135" i="5"/>
  <c r="M123" i="5"/>
  <c r="I135" i="5"/>
  <c r="I135" i="7" s="1"/>
  <c r="O6" i="5"/>
  <c r="N88" i="5"/>
  <c r="N16" i="5"/>
  <c r="O42" i="5"/>
  <c r="H44" i="5"/>
  <c r="H44" i="7" s="1"/>
  <c r="K44" i="5"/>
  <c r="K44" i="7" s="1"/>
  <c r="M29" i="5"/>
  <c r="O36" i="5"/>
  <c r="M138" i="5"/>
  <c r="M18" i="5"/>
  <c r="N124" i="5"/>
  <c r="K23" i="5"/>
  <c r="K23" i="7" s="1"/>
  <c r="J137" i="5"/>
  <c r="J137" i="7" s="1"/>
  <c r="O5" i="5"/>
  <c r="J8" i="5"/>
  <c r="J8" i="7" s="1"/>
  <c r="K136" i="5"/>
  <c r="K136" i="7" s="1"/>
  <c r="P137" i="5"/>
  <c r="H41" i="5"/>
  <c r="H41" i="7" s="1"/>
  <c r="M90" i="5"/>
  <c r="M134" i="5"/>
  <c r="M24" i="5"/>
  <c r="K138" i="5"/>
  <c r="K138" i="7" s="1"/>
  <c r="J24" i="5"/>
  <c r="J24" i="7" s="1"/>
  <c r="I7" i="5"/>
  <c r="I7" i="7" s="1"/>
  <c r="H18" i="5"/>
  <c r="H18" i="7" s="1"/>
  <c r="J18" i="5"/>
  <c r="J18" i="7" s="1"/>
  <c r="O8" i="5"/>
  <c r="M94" i="5"/>
  <c r="I115" i="5"/>
  <c r="I115" i="7" s="1"/>
  <c r="I45" i="5"/>
  <c r="I45" i="7" s="1"/>
  <c r="L121" i="5"/>
  <c r="N12" i="5"/>
  <c r="O135" i="5"/>
  <c r="P6" i="5"/>
  <c r="H88" i="5"/>
  <c r="H88" i="7" s="1"/>
  <c r="J33" i="5"/>
  <c r="J33" i="7" s="1"/>
  <c r="P120" i="5"/>
  <c r="J44" i="5"/>
  <c r="J44" i="7" s="1"/>
  <c r="P94" i="5"/>
  <c r="J45" i="5"/>
  <c r="J45" i="7" s="1"/>
  <c r="H94" i="5"/>
  <c r="H94" i="7" s="1"/>
  <c r="I34" i="5"/>
  <c r="I34" i="7" s="1"/>
  <c r="P11" i="5"/>
  <c r="N5" i="5"/>
  <c r="H32" i="5"/>
  <c r="H32" i="7" s="1"/>
  <c r="O138" i="5"/>
  <c r="H78" i="5"/>
  <c r="H78" i="7" s="1"/>
  <c r="H9" i="5"/>
  <c r="H9" i="7" s="1"/>
  <c r="L12" i="5"/>
  <c r="P127" i="5"/>
  <c r="M23" i="5"/>
  <c r="I91" i="5"/>
  <c r="I91" i="7" s="1"/>
  <c r="O115" i="5"/>
  <c r="L14" i="5"/>
  <c r="H127" i="5"/>
  <c r="H127" i="7" s="1"/>
  <c r="K115" i="5"/>
  <c r="K115" i="7" s="1"/>
  <c r="L41" i="5"/>
  <c r="K27" i="5"/>
  <c r="K27" i="7" s="1"/>
  <c r="O30" i="5"/>
  <c r="J90" i="5"/>
  <c r="J90" i="7" s="1"/>
  <c r="N7" i="5"/>
  <c r="I18" i="5"/>
  <c r="I18" i="7" s="1"/>
  <c r="J41" i="5"/>
  <c r="J41" i="7" s="1"/>
  <c r="H20" i="5"/>
  <c r="H20" i="7" s="1"/>
  <c r="N30" i="5"/>
  <c r="N41" i="5"/>
  <c r="M22" i="5"/>
  <c r="I138" i="5"/>
  <c r="I138" i="7" s="1"/>
  <c r="L15" i="5"/>
  <c r="M41" i="5"/>
  <c r="J27" i="5"/>
  <c r="J27" i="7" s="1"/>
  <c r="J62" i="5"/>
  <c r="J62" i="7" s="1"/>
  <c r="H126" i="5"/>
  <c r="H126" i="7" s="1"/>
  <c r="O41" i="5"/>
  <c r="L9" i="5"/>
  <c r="K120" i="5"/>
  <c r="K120" i="7" s="1"/>
  <c r="K78" i="5"/>
  <c r="K78" i="7" s="1"/>
  <c r="P29" i="5"/>
  <c r="O12" i="5"/>
  <c r="J123" i="5"/>
  <c r="J123" i="7" s="1"/>
  <c r="O15" i="5"/>
  <c r="M6" i="5"/>
  <c r="I6" i="5"/>
  <c r="I6" i="7" s="1"/>
  <c r="L11" i="5"/>
  <c r="L8" i="5"/>
  <c r="O22" i="5"/>
  <c r="H45" i="5"/>
  <c r="H45" i="7" s="1"/>
  <c r="P42" i="5"/>
  <c r="J112" i="5"/>
  <c r="J112" i="7" s="1"/>
  <c r="N44" i="5"/>
  <c r="K16" i="5"/>
  <c r="K16" i="7" s="1"/>
  <c r="N115" i="5"/>
  <c r="P32" i="5"/>
  <c r="P14" i="5"/>
  <c r="P78" i="5"/>
  <c r="H12" i="5"/>
  <c r="H12" i="7" s="1"/>
  <c r="K14" i="5"/>
  <c r="K14" i="7" s="1"/>
  <c r="J5" i="5"/>
  <c r="J5" i="7" s="1"/>
  <c r="H115" i="5"/>
  <c r="H115" i="7" s="1"/>
  <c r="N61" i="5"/>
  <c r="L138" i="5"/>
  <c r="K26" i="5"/>
  <c r="K26" i="7" s="1"/>
  <c r="J34" i="5"/>
  <c r="J34" i="7" s="1"/>
  <c r="K20" i="5"/>
  <c r="K20" i="7" s="1"/>
  <c r="L62" i="5"/>
  <c r="L18" i="5"/>
  <c r="L22" i="5"/>
  <c r="M8" i="5"/>
  <c r="P41" i="5"/>
  <c r="O18" i="5"/>
  <c r="J30" i="5"/>
  <c r="J30" i="7" s="1"/>
  <c r="N20" i="5"/>
  <c r="M53" i="5"/>
  <c r="H53" i="5"/>
  <c r="H53" i="7" s="1"/>
  <c r="K62" i="5"/>
  <c r="K62" i="7" s="1"/>
  <c r="I62" i="5"/>
  <c r="I62" i="7" s="1"/>
  <c r="K7" i="5"/>
  <c r="K7" i="7" s="1"/>
  <c r="P133" i="5"/>
  <c r="O24" i="5"/>
  <c r="M132" i="5"/>
  <c r="L36" i="5"/>
  <c r="I11" i="5"/>
  <c r="I11" i="7" s="1"/>
  <c r="P123" i="5"/>
  <c r="O45" i="5"/>
  <c r="H33" i="5"/>
  <c r="H33" i="7" s="1"/>
  <c r="O94" i="5"/>
  <c r="N42" i="5"/>
  <c r="H14" i="5"/>
  <c r="H14" i="7" s="1"/>
  <c r="P61" i="5"/>
  <c r="K12" i="5"/>
  <c r="K12" i="7" s="1"/>
  <c r="P23" i="5"/>
  <c r="N91" i="5"/>
  <c r="M9" i="5"/>
  <c r="M20" i="5"/>
  <c r="H90" i="5"/>
  <c r="H90" i="7" s="1"/>
  <c r="M7" i="5"/>
  <c r="L23" i="5"/>
  <c r="O19" i="5"/>
  <c r="K88" i="5"/>
  <c r="K88" i="7" s="1"/>
  <c r="M44" i="5"/>
  <c r="J61" i="5"/>
  <c r="J61" i="7" s="1"/>
  <c r="P138" i="5"/>
  <c r="I14" i="5"/>
  <c r="I14" i="7" s="1"/>
  <c r="H131" i="5"/>
  <c r="H131" i="7" s="1"/>
  <c r="I123" i="5"/>
  <c r="I123" i="7" s="1"/>
  <c r="H6" i="5"/>
  <c r="H6" i="7" s="1"/>
  <c r="M88" i="5"/>
  <c r="N34" i="5"/>
  <c r="O120" i="5"/>
  <c r="M11" i="5"/>
  <c r="N19" i="5"/>
  <c r="J134" i="5"/>
  <c r="J134" i="7" s="1"/>
  <c r="M14" i="5"/>
  <c r="J12" i="5"/>
  <c r="J12" i="7" s="1"/>
  <c r="I61" i="5"/>
  <c r="I61" i="7" s="1"/>
  <c r="M34" i="5"/>
  <c r="L20" i="5"/>
  <c r="L27" i="5"/>
  <c r="L122" i="5"/>
  <c r="J7" i="5"/>
  <c r="J7" i="7" s="1"/>
  <c r="H136" i="5"/>
  <c r="H136" i="7" s="1"/>
  <c r="N136" i="5"/>
  <c r="L133" i="5"/>
  <c r="N123" i="5"/>
  <c r="J6" i="5"/>
  <c r="J6" i="7" s="1"/>
  <c r="M62" i="5"/>
  <c r="L123" i="5"/>
  <c r="K6" i="5"/>
  <c r="K6" i="7" s="1"/>
  <c r="I88" i="5"/>
  <c r="I88" i="7" s="1"/>
  <c r="O11" i="5"/>
  <c r="N120" i="5"/>
  <c r="J120" i="5"/>
  <c r="J120" i="7" s="1"/>
  <c r="P44" i="5"/>
  <c r="N94" i="5"/>
  <c r="K126" i="5"/>
  <c r="K126" i="7" s="1"/>
  <c r="N14" i="5"/>
  <c r="P12" i="5"/>
  <c r="O23" i="5"/>
  <c r="I9" i="5"/>
  <c r="I9" i="7" s="1"/>
  <c r="J23" i="5"/>
  <c r="J23" i="7" s="1"/>
  <c r="H23" i="5"/>
  <c r="H23" i="7" s="1"/>
  <c r="L34" i="5"/>
  <c r="I136" i="5"/>
  <c r="I136" i="7" s="1"/>
  <c r="K122" i="5"/>
  <c r="K122" i="7" s="1"/>
  <c r="H24" i="5"/>
  <c r="H24" i="7" s="1"/>
  <c r="K133" i="5"/>
  <c r="K133" i="7" s="1"/>
  <c r="N112" i="5"/>
  <c r="N126" i="5"/>
  <c r="I5" i="5"/>
  <c r="I5" i="7" s="1"/>
  <c r="J135" i="5"/>
  <c r="J135" i="7" s="1"/>
  <c r="K18" i="5"/>
  <c r="K18" i="7" s="1"/>
  <c r="M12" i="5"/>
  <c r="I15" i="5"/>
  <c r="I15" i="7" s="1"/>
  <c r="N6" i="5"/>
  <c r="K19" i="5"/>
  <c r="K19" i="7" s="1"/>
  <c r="P34" i="5"/>
  <c r="L32" i="5"/>
  <c r="O29" i="5"/>
  <c r="O78" i="5"/>
  <c r="I127" i="5"/>
  <c r="I127" i="7" s="1"/>
  <c r="N18" i="5"/>
  <c r="P18" i="5"/>
  <c r="O7" i="5"/>
  <c r="P22" i="5"/>
  <c r="M137" i="5"/>
  <c r="J15" i="5"/>
  <c r="J15" i="7" s="1"/>
  <c r="O122" i="5"/>
  <c r="H22" i="5"/>
  <c r="H22" i="7" s="1"/>
  <c r="O112" i="5"/>
  <c r="I33" i="5"/>
  <c r="I33" i="7" s="1"/>
  <c r="L124" i="5"/>
  <c r="I12" i="5"/>
  <c r="I12" i="7" s="1"/>
  <c r="N15" i="5"/>
  <c r="P33" i="5"/>
  <c r="H34" i="5"/>
  <c r="H34" i="7" s="1"/>
  <c r="N33" i="5"/>
  <c r="P16" i="5"/>
  <c r="L120" i="5"/>
  <c r="K29" i="5"/>
  <c r="K29" i="7" s="1"/>
  <c r="J32" i="5"/>
  <c r="J32" i="7" s="1"/>
  <c r="O124" i="5"/>
  <c r="M42" i="5"/>
  <c r="N9" i="5"/>
  <c r="H5" i="5"/>
  <c r="H5" i="7" s="1"/>
  <c r="N127" i="5"/>
  <c r="L26" i="5"/>
  <c r="N24" i="5"/>
  <c r="K135" i="5"/>
  <c r="K135" i="7" s="1"/>
  <c r="L19" i="5"/>
  <c r="J42" i="5"/>
  <c r="J42" i="7" s="1"/>
  <c r="P115" i="5"/>
  <c r="M115" i="5"/>
  <c r="I78" i="5"/>
  <c r="I78" i="7" s="1"/>
  <c r="H137" i="5"/>
  <c r="H137" i="7" s="1"/>
  <c r="P62" i="5"/>
  <c r="N134" i="5"/>
  <c r="K8" i="5"/>
  <c r="K8" i="7" s="1"/>
  <c r="N62" i="5"/>
  <c r="O88" i="5"/>
  <c r="M5" i="5"/>
  <c r="L16" i="5"/>
  <c r="L29" i="5"/>
  <c r="M32" i="5"/>
  <c r="I134" i="5"/>
  <c r="I134" i="7" s="1"/>
  <c r="K34" i="5"/>
  <c r="K34" i="7" s="1"/>
  <c r="I112" i="5"/>
  <c r="I112" i="7" s="1"/>
  <c r="M87" i="5"/>
  <c r="L127" i="5"/>
  <c r="I41" i="5"/>
  <c r="I41" i="7" s="1"/>
  <c r="I8" i="5"/>
  <c r="I8" i="7" s="1"/>
  <c r="M31" i="5"/>
  <c r="K32" i="5"/>
  <c r="K32" i="7" s="1"/>
  <c r="H135" i="5"/>
  <c r="H135" i="7" s="1"/>
  <c r="I126" i="5"/>
  <c r="I126" i="7" s="1"/>
  <c r="K42" i="5"/>
  <c r="K42" i="7" s="1"/>
  <c r="J136" i="5"/>
  <c r="J136" i="7" s="1"/>
  <c r="J26" i="5"/>
  <c r="J26" i="7" s="1"/>
  <c r="M122" i="5"/>
  <c r="H122" i="5"/>
  <c r="H122" i="7" s="1"/>
  <c r="K134" i="5"/>
  <c r="K134" i="7" s="1"/>
  <c r="H7" i="5"/>
  <c r="H7" i="7" s="1"/>
  <c r="K124" i="5"/>
  <c r="K124" i="7" s="1"/>
  <c r="K127" i="5"/>
  <c r="K127" i="7" s="1"/>
  <c r="H27" i="5"/>
  <c r="H27" i="7" s="1"/>
  <c r="N122" i="5"/>
  <c r="P88" i="5"/>
  <c r="P30" i="5"/>
  <c r="H29" i="5"/>
  <c r="H29" i="7" s="1"/>
  <c r="N78" i="5"/>
  <c r="J115" i="5"/>
  <c r="J115" i="7" s="1"/>
  <c r="M126" i="5"/>
  <c r="P53" i="5"/>
  <c r="O62" i="5"/>
  <c r="O9" i="5"/>
  <c r="M112" i="5"/>
  <c r="M120" i="5"/>
  <c r="N27" i="5"/>
  <c r="J124" i="5"/>
  <c r="J124" i="7" s="1"/>
  <c r="K53" i="5"/>
  <c r="K53" i="7" s="1"/>
  <c r="H120" i="5"/>
  <c r="H120" i="7" s="1"/>
  <c r="J87" i="5"/>
  <c r="J87" i="7" s="1"/>
  <c r="H8" i="5"/>
  <c r="H8" i="7" s="1"/>
  <c r="L7" i="5"/>
  <c r="H31" i="5"/>
  <c r="H31" i="7" s="1"/>
  <c r="J127" i="5"/>
  <c r="J127" i="7" s="1"/>
  <c r="M15" i="5"/>
  <c r="I32" i="5"/>
  <c r="I32" i="7" s="1"/>
  <c r="M124" i="5"/>
  <c r="H62" i="5"/>
  <c r="H62" i="7" s="1"/>
  <c r="I22" i="5"/>
  <c r="I22" i="7" s="1"/>
  <c r="I16" i="5"/>
  <c r="I16" i="7" s="1"/>
  <c r="H15" i="5"/>
  <c r="H15" i="7" s="1"/>
  <c r="I124" i="5"/>
  <c r="I124" i="7" s="1"/>
  <c r="K137" i="5"/>
  <c r="K137" i="7" s="1"/>
  <c r="P24" i="5"/>
  <c r="I27" i="5"/>
  <c r="I27" i="7" s="1"/>
  <c r="J160" i="5"/>
  <c r="J160" i="7" s="1"/>
  <c r="L159" i="5"/>
  <c r="L159" i="7" s="1"/>
  <c r="L167" i="5"/>
  <c r="L167" i="7" s="1"/>
  <c r="O151" i="5"/>
  <c r="O165" i="5"/>
  <c r="I161" i="5"/>
  <c r="I161" i="7" s="1"/>
  <c r="M150" i="5"/>
  <c r="P173" i="5"/>
  <c r="K168" i="5"/>
  <c r="K168" i="7" s="1"/>
  <c r="L168" i="5"/>
  <c r="L168" i="7" s="1"/>
  <c r="H168" i="5"/>
  <c r="H168" i="7" s="1"/>
  <c r="O159" i="5"/>
  <c r="O173" i="5"/>
  <c r="O167" i="5"/>
  <c r="H155" i="5"/>
  <c r="H155" i="7" s="1"/>
  <c r="P168" i="5"/>
  <c r="O168" i="5"/>
  <c r="P155" i="5"/>
  <c r="P151" i="5"/>
  <c r="I151" i="5"/>
  <c r="I151" i="7" s="1"/>
  <c r="P163" i="5"/>
  <c r="H151" i="5"/>
  <c r="H151" i="7" s="1"/>
  <c r="I168" i="5"/>
  <c r="I168" i="7" s="1"/>
  <c r="M145" i="5"/>
  <c r="I162" i="5"/>
  <c r="I162" i="7" s="1"/>
  <c r="I155" i="5"/>
  <c r="I155" i="7" s="1"/>
  <c r="I148" i="5"/>
  <c r="I148" i="7" s="1"/>
  <c r="J163" i="5"/>
  <c r="J163" i="7" s="1"/>
  <c r="J168" i="5"/>
  <c r="J168" i="7" s="1"/>
  <c r="L155" i="5"/>
  <c r="L155" i="7" s="1"/>
  <c r="O155" i="5"/>
  <c r="K155" i="5"/>
  <c r="K155" i="7" s="1"/>
  <c r="P146" i="5"/>
  <c r="L160" i="5"/>
  <c r="L160" i="7" s="1"/>
  <c r="J151" i="5"/>
  <c r="J151" i="7" s="1"/>
  <c r="H159" i="5"/>
  <c r="H159" i="7" s="1"/>
  <c r="O163" i="5"/>
  <c r="L150" i="5"/>
  <c r="L150" i="7" s="1"/>
  <c r="P147" i="5"/>
  <c r="K163" i="5"/>
  <c r="K163" i="7" s="1"/>
  <c r="P162" i="5"/>
  <c r="I163" i="5"/>
  <c r="I163" i="7" s="1"/>
  <c r="N151" i="5"/>
  <c r="J167" i="5"/>
  <c r="J167" i="7" s="1"/>
  <c r="P165" i="5"/>
  <c r="K169" i="5"/>
  <c r="K169" i="7" s="1"/>
  <c r="J145" i="5"/>
  <c r="J145" i="7" s="1"/>
  <c r="L162" i="5"/>
  <c r="L162" i="7" s="1"/>
  <c r="I167" i="5"/>
  <c r="I167" i="7" s="1"/>
  <c r="J155" i="5"/>
  <c r="J155" i="7" s="1"/>
  <c r="J169" i="5"/>
  <c r="J169" i="7" s="1"/>
  <c r="K151" i="5"/>
  <c r="K151" i="7" s="1"/>
  <c r="I172" i="5"/>
  <c r="I172" i="7" s="1"/>
  <c r="M152" i="5"/>
  <c r="N158" i="5"/>
  <c r="H152" i="5"/>
  <c r="H152" i="7" s="1"/>
  <c r="I166" i="5"/>
  <c r="I166" i="7" s="1"/>
  <c r="H163" i="5"/>
  <c r="H163" i="7" s="1"/>
  <c r="N159" i="5"/>
  <c r="J148" i="5"/>
  <c r="J148" i="7" s="1"/>
  <c r="N145" i="5"/>
  <c r="M155" i="5"/>
  <c r="M167" i="5"/>
  <c r="H167" i="5"/>
  <c r="H167" i="7" s="1"/>
  <c r="I154" i="5"/>
  <c r="I154" i="7" s="1"/>
  <c r="M154" i="5"/>
  <c r="M160" i="5"/>
  <c r="P158" i="5"/>
  <c r="O160" i="5"/>
  <c r="O145" i="5"/>
  <c r="J158" i="5"/>
  <c r="J158" i="7" s="1"/>
  <c r="M173" i="5"/>
  <c r="I159" i="5"/>
  <c r="I159" i="7" s="1"/>
  <c r="J161" i="5"/>
  <c r="J161" i="7" s="1"/>
  <c r="K145" i="5"/>
  <c r="K145" i="7" s="1"/>
  <c r="L145" i="5"/>
  <c r="L145" i="7" s="1"/>
  <c r="J165" i="5"/>
  <c r="J165" i="7" s="1"/>
  <c r="N148" i="5"/>
  <c r="P148" i="5"/>
  <c r="K146" i="5"/>
  <c r="K146" i="7" s="1"/>
  <c r="N160" i="5"/>
  <c r="J150" i="5"/>
  <c r="J150" i="7" s="1"/>
  <c r="O146" i="5"/>
  <c r="N155" i="5"/>
  <c r="N167" i="5"/>
  <c r="J147" i="5"/>
  <c r="J147" i="7" s="1"/>
  <c r="H160" i="5"/>
  <c r="H160" i="7" s="1"/>
  <c r="L163" i="5"/>
  <c r="L163" i="7" s="1"/>
  <c r="K167" i="5"/>
  <c r="K167" i="7" s="1"/>
  <c r="I165" i="5"/>
  <c r="I165" i="7" s="1"/>
  <c r="O150" i="5"/>
  <c r="K164" i="5"/>
  <c r="K164" i="7" s="1"/>
  <c r="P160" i="5"/>
  <c r="N149" i="5"/>
  <c r="L151" i="5"/>
  <c r="L151" i="7" s="1"/>
  <c r="N168" i="5"/>
  <c r="O149" i="5"/>
  <c r="N146" i="5"/>
  <c r="N162" i="5"/>
  <c r="K150" i="5"/>
  <c r="K150" i="7" s="1"/>
  <c r="P161" i="5"/>
  <c r="O161" i="5"/>
  <c r="L149" i="5"/>
  <c r="L149" i="7" s="1"/>
  <c r="N163" i="5"/>
  <c r="H150" i="5"/>
  <c r="H150" i="7" s="1"/>
  <c r="H153" i="5"/>
  <c r="H153" i="7" s="1"/>
  <c r="O154" i="5"/>
  <c r="L148" i="5"/>
  <c r="L148" i="7" s="1"/>
  <c r="I150" i="5"/>
  <c r="I150" i="7" s="1"/>
  <c r="N161" i="5"/>
  <c r="H148" i="5"/>
  <c r="H148" i="7" s="1"/>
  <c r="I149" i="5"/>
  <c r="I149" i="7" s="1"/>
  <c r="M163" i="5"/>
  <c r="N157" i="5"/>
  <c r="N165" i="5"/>
  <c r="O157" i="5"/>
  <c r="N164" i="5"/>
  <c r="K160" i="5"/>
  <c r="K160" i="7" s="1"/>
  <c r="N147" i="5"/>
  <c r="M148" i="5"/>
  <c r="P167" i="5"/>
  <c r="M162" i="5"/>
  <c r="N150" i="5"/>
  <c r="K148" i="5"/>
  <c r="K148" i="7" s="1"/>
  <c r="P150" i="5"/>
  <c r="H158" i="5"/>
  <c r="H158" i="7" s="1"/>
  <c r="P153" i="5"/>
  <c r="J172" i="5"/>
  <c r="J172" i="7" s="1"/>
  <c r="J149" i="5"/>
  <c r="J149" i="7" s="1"/>
  <c r="N173" i="5"/>
  <c r="H161" i="5"/>
  <c r="H161" i="7" s="1"/>
  <c r="K149" i="5"/>
  <c r="K149" i="7" s="1"/>
  <c r="I158" i="5"/>
  <c r="I158" i="7" s="1"/>
  <c r="H145" i="5"/>
  <c r="H145" i="7" s="1"/>
  <c r="K158" i="5"/>
  <c r="K158" i="7" s="1"/>
  <c r="K173" i="5"/>
  <c r="K173" i="7" s="1"/>
  <c r="I173" i="5"/>
  <c r="I173" i="7" s="1"/>
  <c r="L161" i="5"/>
  <c r="L161" i="7" s="1"/>
  <c r="O148" i="5"/>
  <c r="M147" i="5"/>
  <c r="P145" i="5"/>
  <c r="I160" i="5"/>
  <c r="I160" i="7" s="1"/>
  <c r="O162" i="5"/>
  <c r="I145" i="5"/>
  <c r="I145" i="7" s="1"/>
  <c r="I164" i="5"/>
  <c r="I164" i="7" s="1"/>
  <c r="O153" i="5"/>
  <c r="L153" i="5"/>
  <c r="L153" i="7" s="1"/>
  <c r="N169" i="5"/>
  <c r="I169" i="5"/>
  <c r="I169" i="7" s="1"/>
  <c r="K152" i="5"/>
  <c r="K152" i="7" s="1"/>
  <c r="N153" i="5"/>
  <c r="M168" i="5"/>
  <c r="L158" i="5"/>
  <c r="L158" i="7" s="1"/>
  <c r="O166" i="5"/>
  <c r="P171" i="5"/>
  <c r="J166" i="5"/>
  <c r="J166" i="7" s="1"/>
  <c r="M149" i="5"/>
  <c r="K159" i="5"/>
  <c r="K159" i="7" s="1"/>
  <c r="P166" i="5"/>
  <c r="H165" i="5"/>
  <c r="H165" i="7" s="1"/>
  <c r="L154" i="5"/>
  <c r="L154" i="7" s="1"/>
  <c r="M165" i="5"/>
  <c r="L166" i="5"/>
  <c r="L166" i="7" s="1"/>
  <c r="L165" i="5"/>
  <c r="L165" i="7" s="1"/>
  <c r="M151" i="5"/>
  <c r="M159" i="5"/>
  <c r="K147" i="5"/>
  <c r="K147" i="7" s="1"/>
  <c r="M157" i="5"/>
  <c r="J170" i="5"/>
  <c r="J170" i="7" s="1"/>
  <c r="M169" i="5"/>
  <c r="J159" i="5"/>
  <c r="J159" i="7" s="1"/>
  <c r="M166" i="5"/>
  <c r="N170" i="5"/>
  <c r="L170" i="5"/>
  <c r="L170" i="7" s="1"/>
  <c r="H172" i="5"/>
  <c r="H172" i="7" s="1"/>
  <c r="J156" i="5"/>
  <c r="J156" i="7" s="1"/>
  <c r="N156" i="5"/>
  <c r="O169" i="5"/>
  <c r="J162" i="5"/>
  <c r="J162" i="7" s="1"/>
  <c r="M171" i="5"/>
  <c r="P172" i="5"/>
  <c r="L173" i="5"/>
  <c r="L173" i="7" s="1"/>
  <c r="I156" i="5"/>
  <c r="I156" i="7" s="1"/>
  <c r="I152" i="5"/>
  <c r="I152" i="7" s="1"/>
  <c r="H170" i="5"/>
  <c r="H170" i="7" s="1"/>
  <c r="H169" i="5"/>
  <c r="H169" i="7" s="1"/>
  <c r="O147" i="5"/>
  <c r="O152" i="5"/>
  <c r="K154" i="5"/>
  <c r="K154" i="7" s="1"/>
  <c r="L147" i="5"/>
  <c r="L147" i="7" s="1"/>
  <c r="N172" i="5"/>
  <c r="J173" i="5"/>
  <c r="J173" i="7" s="1"/>
  <c r="P169" i="5"/>
  <c r="I147" i="5"/>
  <c r="I147" i="7" s="1"/>
  <c r="J157" i="5"/>
  <c r="J157" i="7" s="1"/>
  <c r="L171" i="5"/>
  <c r="L171" i="7" s="1"/>
  <c r="N154" i="5"/>
  <c r="H154" i="5"/>
  <c r="H154" i="7" s="1"/>
  <c r="J152" i="5"/>
  <c r="J152" i="7" s="1"/>
  <c r="P159" i="5"/>
  <c r="M170" i="5"/>
  <c r="K172" i="5"/>
  <c r="K172" i="7" s="1"/>
  <c r="L172" i="5"/>
  <c r="L172" i="7" s="1"/>
  <c r="H156" i="5"/>
  <c r="H156" i="7" s="1"/>
  <c r="L146" i="5"/>
  <c r="L146" i="7" s="1"/>
  <c r="K165" i="5"/>
  <c r="K165" i="7" s="1"/>
  <c r="H157" i="5"/>
  <c r="H157" i="7" s="1"/>
  <c r="O170" i="5"/>
  <c r="M172" i="5"/>
  <c r="L164" i="5"/>
  <c r="L164" i="7" s="1"/>
  <c r="H173" i="5"/>
  <c r="H173" i="7" s="1"/>
  <c r="N152" i="5"/>
  <c r="M146" i="5"/>
  <c r="M153" i="5"/>
  <c r="K166" i="5"/>
  <c r="K166" i="7" s="1"/>
  <c r="J164" i="5"/>
  <c r="J164" i="7" s="1"/>
  <c r="L156" i="5"/>
  <c r="L156" i="7" s="1"/>
  <c r="K156" i="5"/>
  <c r="K156" i="7" s="1"/>
  <c r="P154" i="5"/>
  <c r="H164" i="5"/>
  <c r="H164" i="7" s="1"/>
  <c r="J154" i="5"/>
  <c r="J154" i="7" s="1"/>
  <c r="K161" i="5"/>
  <c r="K161" i="7" s="1"/>
  <c r="P152" i="5"/>
  <c r="K171" i="5"/>
  <c r="K171" i="7" s="1"/>
  <c r="H162" i="5"/>
  <c r="H162" i="7" s="1"/>
  <c r="O158" i="5"/>
  <c r="J153" i="5"/>
  <c r="J153" i="7" s="1"/>
  <c r="H171" i="5"/>
  <c r="H171" i="7" s="1"/>
  <c r="K157" i="5"/>
  <c r="K157" i="7" s="1"/>
  <c r="P157" i="5"/>
  <c r="K170" i="5"/>
  <c r="K170" i="7" s="1"/>
  <c r="I171" i="5"/>
  <c r="I171" i="7" s="1"/>
  <c r="H146" i="5"/>
  <c r="H146" i="7" s="1"/>
  <c r="I153" i="5"/>
  <c r="I153" i="7" s="1"/>
  <c r="I157" i="5"/>
  <c r="I157" i="7" s="1"/>
  <c r="L157" i="5"/>
  <c r="L157" i="7" s="1"/>
  <c r="K153" i="5"/>
  <c r="K153" i="7" s="1"/>
  <c r="O172" i="5"/>
  <c r="M161" i="5"/>
  <c r="M158" i="5"/>
  <c r="O171" i="5"/>
  <c r="L152" i="5"/>
  <c r="L152" i="7" s="1"/>
  <c r="H166" i="5"/>
  <c r="H166" i="7" s="1"/>
  <c r="O164" i="5"/>
  <c r="M164" i="5"/>
  <c r="O156" i="5"/>
  <c r="P156" i="5"/>
  <c r="L169" i="5"/>
  <c r="L169" i="7" s="1"/>
  <c r="M156" i="5"/>
  <c r="P170" i="5"/>
  <c r="H149" i="5"/>
  <c r="H149" i="7" s="1"/>
  <c r="J171" i="5"/>
  <c r="J171" i="7" s="1"/>
  <c r="N171" i="5"/>
  <c r="I146" i="5"/>
  <c r="I146" i="7" s="1"/>
  <c r="K162" i="5"/>
  <c r="K162" i="7" s="1"/>
  <c r="P149" i="5"/>
  <c r="J146" i="5"/>
  <c r="J146" i="7" s="1"/>
  <c r="N166" i="5"/>
  <c r="I170" i="5"/>
  <c r="I170" i="7" s="1"/>
  <c r="P164" i="5"/>
  <c r="H147" i="5"/>
  <c r="H147" i="7" s="1"/>
  <c r="M113" i="5"/>
  <c r="P48" i="5"/>
  <c r="P93" i="5"/>
  <c r="J40" i="5"/>
  <c r="J40" i="7" s="1"/>
  <c r="I13" i="5"/>
  <c r="I13" i="7" s="1"/>
  <c r="I40" i="5"/>
  <c r="I40" i="7" s="1"/>
  <c r="M74" i="5"/>
  <c r="M47" i="5"/>
  <c r="O47" i="5"/>
  <c r="P46" i="5"/>
  <c r="N113" i="5"/>
  <c r="I75" i="5"/>
  <c r="I75" i="7" s="1"/>
  <c r="O105" i="5"/>
  <c r="H39" i="5"/>
  <c r="H39" i="7" s="1"/>
  <c r="P47" i="5"/>
  <c r="N74" i="5"/>
  <c r="I105" i="5"/>
  <c r="I105" i="7" s="1"/>
  <c r="I129" i="5"/>
  <c r="I129" i="7" s="1"/>
  <c r="D30" i="9" s="1"/>
  <c r="N50" i="5"/>
  <c r="L46" i="5"/>
  <c r="N69" i="5"/>
  <c r="N101" i="5"/>
  <c r="J46" i="5"/>
  <c r="J46" i="7" s="1"/>
  <c r="O48" i="5"/>
  <c r="L70" i="5"/>
  <c r="P82" i="5"/>
  <c r="P98" i="5"/>
  <c r="P114" i="5"/>
  <c r="I93" i="5"/>
  <c r="I93" i="7" s="1"/>
  <c r="K74" i="5"/>
  <c r="K74" i="7" s="1"/>
  <c r="J74" i="5"/>
  <c r="J74" i="7" s="1"/>
  <c r="L76" i="5"/>
  <c r="O39" i="5"/>
  <c r="P83" i="5"/>
  <c r="N55" i="5"/>
  <c r="L43" i="5"/>
  <c r="O114" i="5"/>
  <c r="J83" i="5"/>
  <c r="J83" i="7" s="1"/>
  <c r="O40" i="5"/>
  <c r="K43" i="5"/>
  <c r="K43" i="7" s="1"/>
  <c r="H37" i="5"/>
  <c r="H37" i="7" s="1"/>
  <c r="K125" i="5"/>
  <c r="K125" i="7" s="1"/>
  <c r="K99" i="5"/>
  <c r="K99" i="7" s="1"/>
  <c r="P113" i="5"/>
  <c r="M80" i="5"/>
  <c r="O70" i="5"/>
  <c r="N43" i="5"/>
  <c r="K105" i="5"/>
  <c r="K105" i="7" s="1"/>
  <c r="H80" i="5"/>
  <c r="H80" i="7" s="1"/>
  <c r="H70" i="5"/>
  <c r="H70" i="7" s="1"/>
  <c r="K46" i="5"/>
  <c r="K46" i="7" s="1"/>
  <c r="L83" i="5"/>
  <c r="M46" i="5"/>
  <c r="O43" i="5"/>
  <c r="J76" i="5"/>
  <c r="J76" i="7" s="1"/>
  <c r="N39" i="5"/>
  <c r="H47" i="5"/>
  <c r="H47" i="7" s="1"/>
  <c r="N85" i="5"/>
  <c r="H82" i="5"/>
  <c r="H82" i="7" s="1"/>
  <c r="H101" i="5"/>
  <c r="H101" i="7" s="1"/>
  <c r="P43" i="5"/>
  <c r="I43" i="5"/>
  <c r="I43" i="7" s="1"/>
  <c r="H43" i="5"/>
  <c r="H43" i="7" s="1"/>
  <c r="K96" i="5"/>
  <c r="K96" i="7" s="1"/>
  <c r="L39" i="5"/>
  <c r="N38" i="5"/>
  <c r="H75" i="5"/>
  <c r="H75" i="7" s="1"/>
  <c r="I46" i="5"/>
  <c r="I46" i="7" s="1"/>
  <c r="N76" i="5"/>
  <c r="K109" i="5"/>
  <c r="K109" i="7" s="1"/>
  <c r="N10" i="5"/>
  <c r="P39" i="5"/>
  <c r="M48" i="5"/>
  <c r="K75" i="5"/>
  <c r="K75" i="7" s="1"/>
  <c r="M109" i="5"/>
  <c r="N63" i="5"/>
  <c r="N13" i="5"/>
  <c r="I47" i="5"/>
  <c r="I47" i="7" s="1"/>
  <c r="K70" i="5"/>
  <c r="K70" i="7" s="1"/>
  <c r="J105" i="5"/>
  <c r="J105" i="7" s="1"/>
  <c r="I70" i="5"/>
  <c r="I70" i="7" s="1"/>
  <c r="P37" i="5"/>
  <c r="I50" i="5"/>
  <c r="I50" i="7" s="1"/>
  <c r="N72" i="5"/>
  <c r="M99" i="5"/>
  <c r="J116" i="5"/>
  <c r="J116" i="7" s="1"/>
  <c r="P109" i="5"/>
  <c r="L37" i="5"/>
  <c r="L109" i="5"/>
  <c r="N70" i="5"/>
  <c r="M13" i="5"/>
  <c r="K83" i="5"/>
  <c r="K83" i="7" s="1"/>
  <c r="O74" i="5"/>
  <c r="L102" i="5"/>
  <c r="H40" i="5"/>
  <c r="H40" i="7" s="1"/>
  <c r="J109" i="5"/>
  <c r="J109" i="7" s="1"/>
  <c r="P96" i="5"/>
  <c r="O83" i="5"/>
  <c r="L66" i="5"/>
  <c r="M69" i="5"/>
  <c r="I39" i="5"/>
  <c r="I39" i="7" s="1"/>
  <c r="I10" i="5"/>
  <c r="I10" i="7" s="1"/>
  <c r="I101" i="5"/>
  <c r="I101" i="7" s="1"/>
  <c r="M101" i="5"/>
  <c r="O98" i="5"/>
  <c r="J107" i="5"/>
  <c r="J107" i="7" s="1"/>
  <c r="N80" i="5"/>
  <c r="M89" i="5"/>
  <c r="P99" i="5"/>
  <c r="K101" i="5"/>
  <c r="K101" i="7" s="1"/>
  <c r="L99" i="5"/>
  <c r="H113" i="5"/>
  <c r="H113" i="7" s="1"/>
  <c r="O69" i="5"/>
  <c r="J63" i="5"/>
  <c r="J63" i="7" s="1"/>
  <c r="H109" i="5"/>
  <c r="H109" i="7" s="1"/>
  <c r="H51" i="5"/>
  <c r="H51" i="7" s="1"/>
  <c r="P59" i="5"/>
  <c r="M98" i="5"/>
  <c r="L47" i="5"/>
  <c r="L63" i="5"/>
  <c r="H83" i="5"/>
  <c r="H83" i="7" s="1"/>
  <c r="N47" i="5"/>
  <c r="I83" i="5"/>
  <c r="I83" i="7" s="1"/>
  <c r="O113" i="5"/>
  <c r="M40" i="5"/>
  <c r="L51" i="5"/>
  <c r="M93" i="5"/>
  <c r="J110" i="5"/>
  <c r="J110" i="7" s="1"/>
  <c r="N48" i="5"/>
  <c r="M72" i="5"/>
  <c r="J113" i="5"/>
  <c r="J113" i="7" s="1"/>
  <c r="J75" i="5"/>
  <c r="J75" i="7" s="1"/>
  <c r="J39" i="5"/>
  <c r="J39" i="7" s="1"/>
  <c r="N51" i="5"/>
  <c r="H74" i="5"/>
  <c r="H74" i="7" s="1"/>
  <c r="K89" i="5"/>
  <c r="K89" i="7" s="1"/>
  <c r="O101" i="5"/>
  <c r="O117" i="5"/>
  <c r="M129" i="5"/>
  <c r="M70" i="5"/>
  <c r="I113" i="5"/>
  <c r="I113" i="7" s="1"/>
  <c r="J99" i="5"/>
  <c r="J99" i="7" s="1"/>
  <c r="M51" i="5"/>
  <c r="O13" i="5"/>
  <c r="P74" i="5"/>
  <c r="K93" i="5"/>
  <c r="K93" i="7" s="1"/>
  <c r="M85" i="5"/>
  <c r="J60" i="5"/>
  <c r="J60" i="7" s="1"/>
  <c r="N99" i="5"/>
  <c r="O93" i="5"/>
  <c r="J55" i="5"/>
  <c r="J55" i="7" s="1"/>
  <c r="L10" i="5"/>
  <c r="P105" i="5"/>
  <c r="H63" i="5"/>
  <c r="H63" i="7" s="1"/>
  <c r="O46" i="5"/>
  <c r="K113" i="5"/>
  <c r="K113" i="7" s="1"/>
  <c r="M66" i="5"/>
  <c r="K13" i="5"/>
  <c r="K13" i="7" s="1"/>
  <c r="J102" i="5"/>
  <c r="J102" i="7" s="1"/>
  <c r="P63" i="5"/>
  <c r="J47" i="5"/>
  <c r="J47" i="7" s="1"/>
  <c r="H114" i="5"/>
  <c r="H114" i="7" s="1"/>
  <c r="L113" i="5"/>
  <c r="I74" i="5"/>
  <c r="I74" i="7" s="1"/>
  <c r="J13" i="5"/>
  <c r="J13" i="7" s="1"/>
  <c r="J77" i="5"/>
  <c r="J77" i="7" s="1"/>
  <c r="K40" i="5"/>
  <c r="K40" i="7" s="1"/>
  <c r="H96" i="5"/>
  <c r="H96" i="7" s="1"/>
  <c r="O116" i="5"/>
  <c r="O75" i="5"/>
  <c r="P60" i="5"/>
  <c r="O63" i="5"/>
  <c r="P84" i="5"/>
  <c r="N98" i="5"/>
  <c r="N114" i="5"/>
  <c r="H46" i="5"/>
  <c r="H46" i="7" s="1"/>
  <c r="I102" i="5"/>
  <c r="I102" i="7" s="1"/>
  <c r="O37" i="5"/>
  <c r="L75" i="5"/>
  <c r="N93" i="5"/>
  <c r="N46" i="5"/>
  <c r="I63" i="5"/>
  <c r="I63" i="7" s="1"/>
  <c r="M75" i="5"/>
  <c r="N104" i="5"/>
  <c r="K76" i="5"/>
  <c r="K76" i="7" s="1"/>
  <c r="K47" i="5"/>
  <c r="K47" i="7" s="1"/>
  <c r="P72" i="5"/>
  <c r="H105" i="5"/>
  <c r="H105" i="7" s="1"/>
  <c r="K65" i="5"/>
  <c r="K65" i="7" s="1"/>
  <c r="P40" i="5"/>
  <c r="H99" i="5"/>
  <c r="H99" i="7" s="1"/>
  <c r="J96" i="5"/>
  <c r="J96" i="7" s="1"/>
  <c r="J70" i="5"/>
  <c r="J70" i="7" s="1"/>
  <c r="N40" i="5"/>
  <c r="H66" i="5"/>
  <c r="H66" i="7" s="1"/>
  <c r="L74" i="5"/>
  <c r="L72" i="5"/>
  <c r="M43" i="5"/>
  <c r="J129" i="5"/>
  <c r="J129" i="7" s="1"/>
  <c r="E30" i="9" s="1"/>
  <c r="H98" i="5"/>
  <c r="H98" i="7" s="1"/>
  <c r="K48" i="5"/>
  <c r="K48" i="7" s="1"/>
  <c r="L52" i="5"/>
  <c r="K79" i="5"/>
  <c r="K79" i="7" s="1"/>
  <c r="J51" i="5"/>
  <c r="J51" i="7" s="1"/>
  <c r="P86" i="5"/>
  <c r="O56" i="5"/>
  <c r="K118" i="5"/>
  <c r="K118" i="7" s="1"/>
  <c r="L111" i="5"/>
  <c r="I49" i="5"/>
  <c r="I49" i="7" s="1"/>
  <c r="L67" i="5"/>
  <c r="L104" i="5"/>
  <c r="K58" i="5"/>
  <c r="K58" i="7" s="1"/>
  <c r="O125" i="5"/>
  <c r="O50" i="5"/>
  <c r="L79" i="5"/>
  <c r="L116" i="5"/>
  <c r="P66" i="5"/>
  <c r="L38" i="5"/>
  <c r="H102" i="5"/>
  <c r="H102" i="7" s="1"/>
  <c r="I108" i="5"/>
  <c r="I108" i="7" s="1"/>
  <c r="M54" i="5"/>
  <c r="P75" i="5"/>
  <c r="H110" i="5"/>
  <c r="H110" i="7" s="1"/>
  <c r="L117" i="5"/>
  <c r="L68" i="5"/>
  <c r="O10" i="5"/>
  <c r="O72" i="5"/>
  <c r="H77" i="5"/>
  <c r="H77" i="7" s="1"/>
  <c r="L125" i="5"/>
  <c r="H106" i="5"/>
  <c r="H106" i="7" s="1"/>
  <c r="M76" i="5"/>
  <c r="O38" i="5"/>
  <c r="H108" i="5"/>
  <c r="H108" i="7" s="1"/>
  <c r="O81" i="5"/>
  <c r="L69" i="5"/>
  <c r="N107" i="5"/>
  <c r="K59" i="5"/>
  <c r="K59" i="7" s="1"/>
  <c r="O55" i="5"/>
  <c r="P64" i="5"/>
  <c r="J97" i="5"/>
  <c r="J97" i="7" s="1"/>
  <c r="N111" i="5"/>
  <c r="H85" i="5"/>
  <c r="H85" i="7" s="1"/>
  <c r="M63" i="5"/>
  <c r="M52" i="5"/>
  <c r="L59" i="5"/>
  <c r="M100" i="5"/>
  <c r="J48" i="5"/>
  <c r="J48" i="7" s="1"/>
  <c r="O102" i="5"/>
  <c r="K102" i="5"/>
  <c r="K102" i="7" s="1"/>
  <c r="K110" i="5"/>
  <c r="K110" i="7" s="1"/>
  <c r="J80" i="5"/>
  <c r="J80" i="7" s="1"/>
  <c r="P100" i="5"/>
  <c r="P68" i="5"/>
  <c r="N106" i="5"/>
  <c r="N129" i="5"/>
  <c r="I56" i="5"/>
  <c r="I56" i="7" s="1"/>
  <c r="N118" i="5"/>
  <c r="O118" i="5"/>
  <c r="M82" i="5"/>
  <c r="K57" i="5"/>
  <c r="K57" i="7" s="1"/>
  <c r="P67" i="5"/>
  <c r="J104" i="5"/>
  <c r="J104" i="7" s="1"/>
  <c r="P58" i="5"/>
  <c r="N125" i="5"/>
  <c r="M37" i="5"/>
  <c r="I79" i="5"/>
  <c r="I79" i="7" s="1"/>
  <c r="N83" i="5"/>
  <c r="I109" i="5"/>
  <c r="I109" i="7" s="1"/>
  <c r="H79" i="5"/>
  <c r="H79" i="7" s="1"/>
  <c r="N116" i="5"/>
  <c r="K66" i="5"/>
  <c r="K66" i="7" s="1"/>
  <c r="P65" i="5"/>
  <c r="N68" i="5"/>
  <c r="L86" i="5"/>
  <c r="L108" i="5"/>
  <c r="J86" i="5"/>
  <c r="J86" i="7" s="1"/>
  <c r="I86" i="5"/>
  <c r="I86" i="7" s="1"/>
  <c r="N75" i="5"/>
  <c r="K85" i="5"/>
  <c r="K85" i="7" s="1"/>
  <c r="H13" i="5"/>
  <c r="H13" i="7" s="1"/>
  <c r="P110" i="5"/>
  <c r="I103" i="5"/>
  <c r="I103" i="7" s="1"/>
  <c r="H86" i="5"/>
  <c r="H86" i="7" s="1"/>
  <c r="H72" i="5"/>
  <c r="H72" i="7" s="1"/>
  <c r="M38" i="5"/>
  <c r="H76" i="5"/>
  <c r="H76" i="7" s="1"/>
  <c r="J117" i="5"/>
  <c r="J117" i="7" s="1"/>
  <c r="L60" i="5"/>
  <c r="I84" i="5"/>
  <c r="I84" i="7" s="1"/>
  <c r="P69" i="5"/>
  <c r="J89" i="5"/>
  <c r="J89" i="7" s="1"/>
  <c r="O111" i="5"/>
  <c r="L114" i="5"/>
  <c r="P71" i="5"/>
  <c r="J59" i="5"/>
  <c r="J59" i="7" s="1"/>
  <c r="P101" i="5"/>
  <c r="M64" i="5"/>
  <c r="O129" i="5"/>
  <c r="P73" i="5"/>
  <c r="N59" i="5"/>
  <c r="H73" i="5"/>
  <c r="H73" i="7" s="1"/>
  <c r="H84" i="5"/>
  <c r="H84" i="7" s="1"/>
  <c r="P56" i="5"/>
  <c r="K63" i="5"/>
  <c r="K63" i="7" s="1"/>
  <c r="O52" i="5"/>
  <c r="N64" i="5"/>
  <c r="K100" i="5"/>
  <c r="K100" i="7" s="1"/>
  <c r="O95" i="5"/>
  <c r="I48" i="5"/>
  <c r="I48" i="7" s="1"/>
  <c r="P102" i="5"/>
  <c r="M83" i="5"/>
  <c r="J95" i="5"/>
  <c r="J95" i="7" s="1"/>
  <c r="L71" i="5"/>
  <c r="K111" i="5"/>
  <c r="K111" i="7" s="1"/>
  <c r="L118" i="5"/>
  <c r="I73" i="5"/>
  <c r="I73" i="7" s="1"/>
  <c r="I82" i="5"/>
  <c r="I82" i="7" s="1"/>
  <c r="J111" i="5"/>
  <c r="J111" i="7" s="1"/>
  <c r="H57" i="5"/>
  <c r="H57" i="7" s="1"/>
  <c r="N57" i="5"/>
  <c r="K67" i="5"/>
  <c r="K67" i="7" s="1"/>
  <c r="H104" i="5"/>
  <c r="H104" i="7" s="1"/>
  <c r="H58" i="5"/>
  <c r="H58" i="7" s="1"/>
  <c r="N109" i="5"/>
  <c r="P79" i="5"/>
  <c r="O66" i="5"/>
  <c r="K116" i="5"/>
  <c r="K116" i="7" s="1"/>
  <c r="H68" i="5"/>
  <c r="H68" i="7" s="1"/>
  <c r="H125" i="5"/>
  <c r="H125" i="7" s="1"/>
  <c r="P80" i="5"/>
  <c r="I85" i="5"/>
  <c r="I85" i="7" s="1"/>
  <c r="P13" i="5"/>
  <c r="O110" i="5"/>
  <c r="K72" i="5"/>
  <c r="K72" i="7" s="1"/>
  <c r="H49" i="5"/>
  <c r="H49" i="7" s="1"/>
  <c r="P76" i="5"/>
  <c r="K103" i="5"/>
  <c r="K103" i="7" s="1"/>
  <c r="N60" i="5"/>
  <c r="J84" i="5"/>
  <c r="J84" i="7" s="1"/>
  <c r="I69" i="5"/>
  <c r="I69" i="7" s="1"/>
  <c r="J81" i="5"/>
  <c r="J81" i="7" s="1"/>
  <c r="K114" i="5"/>
  <c r="K114" i="7" s="1"/>
  <c r="K68" i="5"/>
  <c r="K68" i="7" s="1"/>
  <c r="J101" i="5"/>
  <c r="J101" i="7" s="1"/>
  <c r="H81" i="5"/>
  <c r="H81" i="7" s="1"/>
  <c r="M59" i="5"/>
  <c r="M71" i="5"/>
  <c r="L129" i="5"/>
  <c r="H89" i="5"/>
  <c r="H89" i="7" s="1"/>
  <c r="N71" i="5"/>
  <c r="M111" i="5"/>
  <c r="K108" i="5"/>
  <c r="K108" i="7" s="1"/>
  <c r="H52" i="5"/>
  <c r="H52" i="7" s="1"/>
  <c r="J100" i="5"/>
  <c r="J100" i="7" s="1"/>
  <c r="I100" i="5"/>
  <c r="I100" i="7" s="1"/>
  <c r="H59" i="5"/>
  <c r="H59" i="7" s="1"/>
  <c r="L48" i="5"/>
  <c r="K84" i="5"/>
  <c r="K84" i="7" s="1"/>
  <c r="I66" i="5"/>
  <c r="I66" i="7" s="1"/>
  <c r="I38" i="5"/>
  <c r="I38" i="7" s="1"/>
  <c r="L89" i="5"/>
  <c r="P111" i="5"/>
  <c r="J118" i="5"/>
  <c r="J118" i="7" s="1"/>
  <c r="M73" i="5"/>
  <c r="J82" i="5"/>
  <c r="J82" i="7" s="1"/>
  <c r="I57" i="5"/>
  <c r="I57" i="7" s="1"/>
  <c r="N67" i="5"/>
  <c r="O104" i="5"/>
  <c r="M58" i="5"/>
  <c r="K37" i="5"/>
  <c r="K37" i="7" s="1"/>
  <c r="N79" i="5"/>
  <c r="I54" i="5"/>
  <c r="I54" i="7" s="1"/>
  <c r="J125" i="5"/>
  <c r="J125" i="7" s="1"/>
  <c r="P97" i="5"/>
  <c r="K86" i="5"/>
  <c r="K86" i="7" s="1"/>
  <c r="M106" i="5"/>
  <c r="O86" i="5"/>
  <c r="P106" i="5"/>
  <c r="H117" i="5"/>
  <c r="H117" i="7" s="1"/>
  <c r="O68" i="5"/>
  <c r="I114" i="5"/>
  <c r="I114" i="7" s="1"/>
  <c r="M10" i="5"/>
  <c r="I72" i="5"/>
  <c r="I72" i="7" s="1"/>
  <c r="M49" i="5"/>
  <c r="L110" i="5"/>
  <c r="J98" i="5"/>
  <c r="J98" i="7" s="1"/>
  <c r="I71" i="5"/>
  <c r="I71" i="7" s="1"/>
  <c r="J65" i="5"/>
  <c r="J65" i="7" s="1"/>
  <c r="I107" i="5"/>
  <c r="I107" i="7" s="1"/>
  <c r="M68" i="5"/>
  <c r="I99" i="5"/>
  <c r="I99" i="7" s="1"/>
  <c r="P51" i="5"/>
  <c r="K50" i="5"/>
  <c r="K50" i="7" s="1"/>
  <c r="H100" i="5"/>
  <c r="H100" i="7" s="1"/>
  <c r="O54" i="5"/>
  <c r="P107" i="5"/>
  <c r="L85" i="5"/>
  <c r="K52" i="5"/>
  <c r="K52" i="7" s="1"/>
  <c r="I81" i="5"/>
  <c r="I81" i="7" s="1"/>
  <c r="I97" i="5"/>
  <c r="I97" i="7" s="1"/>
  <c r="L106" i="5"/>
  <c r="K95" i="5"/>
  <c r="K95" i="7" s="1"/>
  <c r="I52" i="5"/>
  <c r="I52" i="7" s="1"/>
  <c r="H65" i="5"/>
  <c r="H65" i="7" s="1"/>
  <c r="O84" i="5"/>
  <c r="J56" i="5"/>
  <c r="J56" i="7" s="1"/>
  <c r="J43" i="5"/>
  <c r="J43" i="7" s="1"/>
  <c r="L97" i="5"/>
  <c r="P118" i="5"/>
  <c r="N82" i="5"/>
  <c r="L57" i="5"/>
  <c r="O67" i="5"/>
  <c r="I104" i="5"/>
  <c r="I104" i="7" s="1"/>
  <c r="J58" i="5"/>
  <c r="J58" i="7" s="1"/>
  <c r="J66" i="5"/>
  <c r="J66" i="7" s="1"/>
  <c r="K77" i="5"/>
  <c r="K77" i="7" s="1"/>
  <c r="O77" i="5"/>
  <c r="P38" i="5"/>
  <c r="P125" i="5"/>
  <c r="L13" i="5"/>
  <c r="J72" i="5"/>
  <c r="J72" i="7" s="1"/>
  <c r="J49" i="5"/>
  <c r="J49" i="7" s="1"/>
  <c r="I76" i="5"/>
  <c r="I76" i="7" s="1"/>
  <c r="N117" i="5"/>
  <c r="N81" i="5"/>
  <c r="O60" i="5"/>
  <c r="J73" i="5"/>
  <c r="J73" i="7" s="1"/>
  <c r="I68" i="5"/>
  <c r="I68" i="7" s="1"/>
  <c r="M114" i="5"/>
  <c r="N54" i="5"/>
  <c r="L95" i="5"/>
  <c r="L101" i="5"/>
  <c r="I89" i="5"/>
  <c r="I89" i="7" s="1"/>
  <c r="K107" i="5"/>
  <c r="K107" i="7" s="1"/>
  <c r="O100" i="5"/>
  <c r="O108" i="5"/>
  <c r="K54" i="5"/>
  <c r="K54" i="7" s="1"/>
  <c r="J85" i="5"/>
  <c r="J85" i="7" s="1"/>
  <c r="K56" i="5"/>
  <c r="K56" i="7" s="1"/>
  <c r="O82" i="5"/>
  <c r="J37" i="5"/>
  <c r="J37" i="7" s="1"/>
  <c r="N102" i="5"/>
  <c r="M39" i="5"/>
  <c r="L77" i="5"/>
  <c r="M116" i="5"/>
  <c r="L40" i="5"/>
  <c r="P70" i="5"/>
  <c r="I118" i="5"/>
  <c r="I118" i="7" s="1"/>
  <c r="K82" i="5"/>
  <c r="K82" i="7" s="1"/>
  <c r="N49" i="5"/>
  <c r="M96" i="5"/>
  <c r="P116" i="5"/>
  <c r="L103" i="5"/>
  <c r="K106" i="5"/>
  <c r="K106" i="7" s="1"/>
  <c r="M86" i="5"/>
  <c r="J54" i="5"/>
  <c r="J54" i="7" s="1"/>
  <c r="O103" i="5"/>
  <c r="J114" i="5"/>
  <c r="J114" i="7" s="1"/>
  <c r="P77" i="5"/>
  <c r="K49" i="5"/>
  <c r="K49" i="7" s="1"/>
  <c r="K64" i="5"/>
  <c r="K64" i="7" s="1"/>
  <c r="O99" i="5"/>
  <c r="L100" i="5"/>
  <c r="I55" i="5"/>
  <c r="I55" i="7" s="1"/>
  <c r="P52" i="5"/>
  <c r="L56" i="5"/>
  <c r="L64" i="5"/>
  <c r="L80" i="5"/>
  <c r="M95" i="5"/>
  <c r="N84" i="5"/>
  <c r="J71" i="5"/>
  <c r="J71" i="7" s="1"/>
  <c r="K81" i="5"/>
  <c r="K81" i="7" s="1"/>
  <c r="I96" i="5"/>
  <c r="I96" i="7" s="1"/>
  <c r="M84" i="5"/>
  <c r="I116" i="5"/>
  <c r="I116" i="7" s="1"/>
  <c r="N103" i="5"/>
  <c r="I64" i="5"/>
  <c r="I64" i="7" s="1"/>
  <c r="M118" i="5"/>
  <c r="L82" i="5"/>
  <c r="O49" i="5"/>
  <c r="J79" i="5"/>
  <c r="J79" i="7" s="1"/>
  <c r="I110" i="5"/>
  <c r="I110" i="7" s="1"/>
  <c r="M102" i="5"/>
  <c r="J103" i="5"/>
  <c r="J103" i="7" s="1"/>
  <c r="K39" i="5"/>
  <c r="K39" i="7" s="1"/>
  <c r="N86" i="5"/>
  <c r="I77" i="5"/>
  <c r="I77" i="7" s="1"/>
  <c r="H69" i="5"/>
  <c r="H69" i="7" s="1"/>
  <c r="P81" i="5"/>
  <c r="O65" i="5"/>
  <c r="O59" i="5"/>
  <c r="K55" i="5"/>
  <c r="K55" i="7" s="1"/>
  <c r="P85" i="5"/>
  <c r="M56" i="5"/>
  <c r="O71" i="5"/>
  <c r="K129" i="5"/>
  <c r="K129" i="7" s="1"/>
  <c r="F30" i="9" s="1"/>
  <c r="P57" i="5"/>
  <c r="H56" i="5"/>
  <c r="H56" i="7" s="1"/>
  <c r="H118" i="5"/>
  <c r="H118" i="7" s="1"/>
  <c r="L49" i="5"/>
  <c r="O79" i="5"/>
  <c r="H50" i="5"/>
  <c r="H50" i="7" s="1"/>
  <c r="M103" i="5"/>
  <c r="N108" i="5"/>
  <c r="J57" i="5"/>
  <c r="J57" i="7" s="1"/>
  <c r="N37" i="5"/>
  <c r="H111" i="5"/>
  <c r="H111" i="7" s="1"/>
  <c r="K73" i="5"/>
  <c r="K73" i="7" s="1"/>
  <c r="I67" i="5"/>
  <c r="I67" i="7" s="1"/>
  <c r="O58" i="5"/>
  <c r="O96" i="5"/>
  <c r="P50" i="5"/>
  <c r="I37" i="5"/>
  <c r="I37" i="7" s="1"/>
  <c r="H116" i="5"/>
  <c r="H116" i="7" s="1"/>
  <c r="H54" i="5"/>
  <c r="H54" i="7" s="1"/>
  <c r="N110" i="5"/>
  <c r="H103" i="5"/>
  <c r="H103" i="7" s="1"/>
  <c r="H38" i="5"/>
  <c r="H38" i="7" s="1"/>
  <c r="H10" i="5"/>
  <c r="H10" i="7" s="1"/>
  <c r="P49" i="5"/>
  <c r="K38" i="5"/>
  <c r="K38" i="7" s="1"/>
  <c r="I98" i="5"/>
  <c r="I98" i="7" s="1"/>
  <c r="K97" i="5"/>
  <c r="K97" i="7" s="1"/>
  <c r="I111" i="5"/>
  <c r="I111" i="7" s="1"/>
  <c r="I51" i="5"/>
  <c r="I51" i="7" s="1"/>
  <c r="M60" i="5"/>
  <c r="J64" i="5"/>
  <c r="J64" i="7" s="1"/>
  <c r="K60" i="5"/>
  <c r="K60" i="7" s="1"/>
  <c r="H60" i="5"/>
  <c r="H60" i="7" s="1"/>
  <c r="K69" i="5"/>
  <c r="K69" i="7" s="1"/>
  <c r="I106" i="5"/>
  <c r="I106" i="7" s="1"/>
  <c r="J52" i="5"/>
  <c r="J52" i="7" s="1"/>
  <c r="I95" i="5"/>
  <c r="I95" i="7" s="1"/>
  <c r="M65" i="5"/>
  <c r="O85" i="5"/>
  <c r="H48" i="5"/>
  <c r="H48" i="7" s="1"/>
  <c r="I60" i="5"/>
  <c r="I60" i="7" s="1"/>
  <c r="N77" i="5"/>
  <c r="L65" i="5"/>
  <c r="J108" i="5"/>
  <c r="J108" i="7" s="1"/>
  <c r="H67" i="5"/>
  <c r="H67" i="7" s="1"/>
  <c r="P104" i="5"/>
  <c r="N58" i="5"/>
  <c r="M77" i="5"/>
  <c r="M110" i="5"/>
  <c r="P89" i="5"/>
  <c r="I117" i="5"/>
  <c r="I117" i="7" s="1"/>
  <c r="P108" i="5"/>
  <c r="P10" i="5"/>
  <c r="K117" i="5"/>
  <c r="K117" i="7" s="1"/>
  <c r="L98" i="5"/>
  <c r="M105" i="5"/>
  <c r="M104" i="5"/>
  <c r="I65" i="5"/>
  <c r="I65" i="7" s="1"/>
  <c r="H64" i="5"/>
  <c r="H64" i="7" s="1"/>
  <c r="N56" i="5"/>
  <c r="H93" i="5"/>
  <c r="H93" i="7" s="1"/>
  <c r="N65" i="5"/>
  <c r="O57" i="5"/>
  <c r="L84" i="5"/>
  <c r="I58" i="5"/>
  <c r="I58" i="7" s="1"/>
  <c r="P117" i="5"/>
  <c r="O107" i="5"/>
  <c r="N89" i="5"/>
  <c r="N100" i="5"/>
  <c r="J67" i="5"/>
  <c r="J67" i="7" s="1"/>
  <c r="K98" i="5"/>
  <c r="K98" i="7" s="1"/>
  <c r="O97" i="5"/>
  <c r="H95" i="5"/>
  <c r="H95" i="7" s="1"/>
  <c r="K104" i="5"/>
  <c r="K104" i="7" s="1"/>
  <c r="M108" i="5"/>
  <c r="M125" i="5"/>
  <c r="J38" i="5"/>
  <c r="J38" i="7" s="1"/>
  <c r="J69" i="5"/>
  <c r="J69" i="7" s="1"/>
  <c r="K71" i="5"/>
  <c r="K71" i="7" s="1"/>
  <c r="L55" i="5"/>
  <c r="N95" i="5"/>
  <c r="P55" i="5"/>
  <c r="M97" i="5"/>
  <c r="P103" i="5"/>
  <c r="J10" i="5"/>
  <c r="J10" i="7" s="1"/>
  <c r="H129" i="5"/>
  <c r="H129" i="7" s="1"/>
  <c r="C30" i="9" s="1"/>
  <c r="M79" i="5"/>
  <c r="I80" i="5"/>
  <c r="I80" i="7" s="1"/>
  <c r="K51" i="5"/>
  <c r="K51" i="7" s="1"/>
  <c r="J106" i="5"/>
  <c r="J106" i="7" s="1"/>
  <c r="M55" i="5"/>
  <c r="O109" i="5"/>
  <c r="M67" i="5"/>
  <c r="O89" i="5"/>
  <c r="O51" i="5"/>
  <c r="H55" i="5"/>
  <c r="H55" i="7" s="1"/>
  <c r="M57" i="5"/>
  <c r="L58" i="5"/>
  <c r="N66" i="5"/>
  <c r="M117" i="5"/>
  <c r="K10" i="5"/>
  <c r="K10" i="7" s="1"/>
  <c r="L50" i="5"/>
  <c r="N73" i="5"/>
  <c r="P129" i="5"/>
  <c r="H107" i="5"/>
  <c r="H107" i="7" s="1"/>
  <c r="L107" i="5"/>
  <c r="L54" i="5"/>
  <c r="M50" i="5"/>
  <c r="M81" i="5"/>
  <c r="J50" i="5"/>
  <c r="J50" i="7" s="1"/>
  <c r="I125" i="5"/>
  <c r="I125" i="7" s="1"/>
  <c r="O76" i="5"/>
  <c r="N97" i="5"/>
  <c r="J93" i="5"/>
  <c r="J93" i="7" s="1"/>
  <c r="L96" i="5"/>
  <c r="O80" i="5"/>
  <c r="O64" i="5"/>
  <c r="K80" i="5"/>
  <c r="K80" i="7" s="1"/>
  <c r="H71" i="5"/>
  <c r="H71" i="7" s="1"/>
  <c r="L93" i="5"/>
  <c r="L73" i="5"/>
  <c r="O106" i="5"/>
  <c r="N105" i="5"/>
  <c r="L81" i="5"/>
  <c r="H97" i="5"/>
  <c r="H97" i="7" s="1"/>
  <c r="J68" i="5"/>
  <c r="J68" i="7" s="1"/>
  <c r="P95" i="5"/>
  <c r="P54" i="5"/>
  <c r="M107" i="5"/>
  <c r="N96" i="5"/>
  <c r="O73" i="5"/>
  <c r="L105" i="5"/>
  <c r="N52" i="5"/>
  <c r="I59" i="5"/>
  <c r="I59" i="7" s="1"/>
  <c r="H325" i="7" l="1"/>
  <c r="W325" i="5"/>
  <c r="W324" i="5"/>
  <c r="W525" i="5"/>
  <c r="H541" i="7"/>
  <c r="W541" i="5"/>
  <c r="H525" i="7"/>
  <c r="H527" i="7"/>
  <c r="H324" i="7"/>
  <c r="H326" i="7"/>
  <c r="H544" i="7"/>
  <c r="F29" i="9"/>
  <c r="F34" i="9"/>
  <c r="F33" i="9"/>
  <c r="F32" i="9"/>
  <c r="C32" i="9"/>
  <c r="E29" i="9"/>
  <c r="D34" i="9"/>
  <c r="C34" i="9"/>
  <c r="C33" i="9"/>
  <c r="D29" i="9"/>
  <c r="E32" i="9"/>
  <c r="E33" i="9"/>
  <c r="E34" i="9"/>
  <c r="D33" i="9"/>
  <c r="D32" i="9"/>
  <c r="C29" i="9"/>
  <c r="T99" i="5"/>
  <c r="U125" i="5"/>
  <c r="U152" i="5"/>
  <c r="P152" i="7"/>
  <c r="U152" i="7" s="1"/>
  <c r="U172" i="5"/>
  <c r="P172" i="7"/>
  <c r="U172" i="7" s="1"/>
  <c r="U62" i="5"/>
  <c r="S30" i="5"/>
  <c r="R16" i="5"/>
  <c r="U19" i="5"/>
  <c r="U130" i="5"/>
  <c r="U141" i="5"/>
  <c r="P141" i="7"/>
  <c r="U141" i="7" s="1"/>
  <c r="T76" i="5"/>
  <c r="U116" i="5"/>
  <c r="R71" i="5"/>
  <c r="T111" i="5"/>
  <c r="R54" i="5"/>
  <c r="R146" i="5"/>
  <c r="M146" i="7"/>
  <c r="R146" i="7" s="1"/>
  <c r="T169" i="5"/>
  <c r="O169" i="7"/>
  <c r="T169" i="7" s="1"/>
  <c r="S147" i="5"/>
  <c r="N147" i="7"/>
  <c r="S147" i="7" s="1"/>
  <c r="S158" i="5"/>
  <c r="N158" i="7"/>
  <c r="S158" i="7" s="1"/>
  <c r="T155" i="5"/>
  <c r="O155" i="7"/>
  <c r="T155" i="7" s="1"/>
  <c r="U173" i="5"/>
  <c r="P173" i="7"/>
  <c r="U173" i="7" s="1"/>
  <c r="T19" i="5"/>
  <c r="U32" i="5"/>
  <c r="R94" i="5"/>
  <c r="R29" i="5"/>
  <c r="S137" i="5"/>
  <c r="S11" i="5"/>
  <c r="T21" i="5"/>
  <c r="U112" i="5"/>
  <c r="S54" i="5"/>
  <c r="S67" i="5"/>
  <c r="R59" i="5"/>
  <c r="U65" i="5"/>
  <c r="R37" i="5"/>
  <c r="S118" i="5"/>
  <c r="U86" i="5"/>
  <c r="U99" i="5"/>
  <c r="S85" i="5"/>
  <c r="S55" i="5"/>
  <c r="S69" i="5"/>
  <c r="T105" i="5"/>
  <c r="S152" i="5"/>
  <c r="N152" i="7"/>
  <c r="S152" i="7" s="1"/>
  <c r="S156" i="5"/>
  <c r="N156" i="7"/>
  <c r="S156" i="7" s="1"/>
  <c r="R149" i="5"/>
  <c r="M149" i="7"/>
  <c r="R149" i="7" s="1"/>
  <c r="S161" i="5"/>
  <c r="N161" i="7"/>
  <c r="S161" i="7" s="1"/>
  <c r="T161" i="5"/>
  <c r="O161" i="7"/>
  <c r="T161" i="7" s="1"/>
  <c r="S149" i="5"/>
  <c r="N149" i="7"/>
  <c r="S149" i="7" s="1"/>
  <c r="S148" i="5"/>
  <c r="N148" i="7"/>
  <c r="S148" i="7" s="1"/>
  <c r="T145" i="5"/>
  <c r="O145" i="7"/>
  <c r="T145" i="7" s="1"/>
  <c r="R155" i="5"/>
  <c r="M155" i="7"/>
  <c r="R155" i="7" s="1"/>
  <c r="R152" i="5"/>
  <c r="M152" i="7"/>
  <c r="R152" i="7" s="1"/>
  <c r="U24" i="5"/>
  <c r="S27" i="5"/>
  <c r="U88" i="5"/>
  <c r="S24" i="5"/>
  <c r="S136" i="5"/>
  <c r="R7" i="5"/>
  <c r="T24" i="5"/>
  <c r="U133" i="5"/>
  <c r="S115" i="5"/>
  <c r="T115" i="5"/>
  <c r="U6" i="5"/>
  <c r="R123" i="5"/>
  <c r="S119" i="5"/>
  <c r="R128" i="5"/>
  <c r="T35" i="5"/>
  <c r="U36" i="5"/>
  <c r="R35" i="5"/>
  <c r="U25" i="5"/>
  <c r="T61" i="5"/>
  <c r="S32" i="5"/>
  <c r="S121" i="5"/>
  <c r="T130" i="5"/>
  <c r="U9" i="5"/>
  <c r="T51" i="5"/>
  <c r="R108" i="5"/>
  <c r="S100" i="5"/>
  <c r="T85" i="5"/>
  <c r="T96" i="5"/>
  <c r="S108" i="5"/>
  <c r="U57" i="5"/>
  <c r="R102" i="5"/>
  <c r="U63" i="5"/>
  <c r="R89" i="5"/>
  <c r="U156" i="5"/>
  <c r="P156" i="7"/>
  <c r="U156" i="7" s="1"/>
  <c r="R158" i="5"/>
  <c r="M158" i="7"/>
  <c r="R158" i="7" s="1"/>
  <c r="U163" i="5"/>
  <c r="P163" i="7"/>
  <c r="U163" i="7" s="1"/>
  <c r="T167" i="5"/>
  <c r="O167" i="7"/>
  <c r="T167" i="7" s="1"/>
  <c r="R15" i="5"/>
  <c r="S78" i="5"/>
  <c r="T78" i="5"/>
  <c r="R9" i="5"/>
  <c r="T135" i="5"/>
  <c r="T27" i="5"/>
  <c r="R25" i="5"/>
  <c r="U15" i="5"/>
  <c r="U134" i="5"/>
  <c r="T128" i="5"/>
  <c r="R33" i="5"/>
  <c r="R117" i="5"/>
  <c r="U53" i="5"/>
  <c r="S33" i="5"/>
  <c r="U23" i="5"/>
  <c r="U129" i="5"/>
  <c r="U77" i="5"/>
  <c r="T118" i="5"/>
  <c r="R63" i="5"/>
  <c r="S104" i="5"/>
  <c r="U109" i="5"/>
  <c r="U39" i="5"/>
  <c r="U113" i="5"/>
  <c r="S101" i="5"/>
  <c r="U169" i="5"/>
  <c r="P169" i="7"/>
  <c r="U169" i="7" s="1"/>
  <c r="T162" i="5"/>
  <c r="O162" i="7"/>
  <c r="T162" i="7" s="1"/>
  <c r="U153" i="5"/>
  <c r="P153" i="7"/>
  <c r="U153" i="7" s="1"/>
  <c r="U148" i="5"/>
  <c r="P148" i="7"/>
  <c r="U148" i="7" s="1"/>
  <c r="R167" i="5"/>
  <c r="M167" i="7"/>
  <c r="R167" i="7" s="1"/>
  <c r="U147" i="5"/>
  <c r="P147" i="7"/>
  <c r="U147" i="7" s="1"/>
  <c r="T64" i="5"/>
  <c r="T89" i="5"/>
  <c r="S65" i="5"/>
  <c r="U89" i="5"/>
  <c r="S110" i="5"/>
  <c r="U106" i="5"/>
  <c r="S60" i="5"/>
  <c r="U13" i="5"/>
  <c r="T66" i="5"/>
  <c r="U58" i="5"/>
  <c r="S129" i="5"/>
  <c r="S80" i="5"/>
  <c r="R69" i="5"/>
  <c r="T39" i="5"/>
  <c r="U98" i="5"/>
  <c r="S50" i="5"/>
  <c r="S113" i="5"/>
  <c r="U93" i="5"/>
  <c r="R161" i="5"/>
  <c r="M161" i="7"/>
  <c r="R161" i="7" s="1"/>
  <c r="U171" i="5"/>
  <c r="P171" i="7"/>
  <c r="U171" i="7" s="1"/>
  <c r="R147" i="5"/>
  <c r="M147" i="7"/>
  <c r="R147" i="7" s="1"/>
  <c r="T157" i="5"/>
  <c r="O157" i="7"/>
  <c r="T157" i="7" s="1"/>
  <c r="S155" i="5"/>
  <c r="N155" i="7"/>
  <c r="S155" i="7" s="1"/>
  <c r="U158" i="5"/>
  <c r="P158" i="7"/>
  <c r="U158" i="7" s="1"/>
  <c r="T88" i="5"/>
  <c r="T29" i="5"/>
  <c r="S19" i="5"/>
  <c r="S44" i="5"/>
  <c r="S41" i="5"/>
  <c r="S124" i="5"/>
  <c r="S22" i="5"/>
  <c r="U28" i="5"/>
  <c r="R21" i="5"/>
  <c r="T133" i="5"/>
  <c r="U81" i="5"/>
  <c r="U56" i="5"/>
  <c r="U64" i="5"/>
  <c r="R93" i="5"/>
  <c r="R87" i="5"/>
  <c r="R115" i="5"/>
  <c r="T45" i="5"/>
  <c r="U122" i="5"/>
  <c r="T32" i="5"/>
  <c r="S105" i="5"/>
  <c r="S66" i="5"/>
  <c r="T60" i="5"/>
  <c r="T84" i="5"/>
  <c r="U76" i="5"/>
  <c r="U60" i="5"/>
  <c r="S99" i="5"/>
  <c r="S51" i="5"/>
  <c r="R98" i="5"/>
  <c r="R164" i="5"/>
  <c r="M164" i="7"/>
  <c r="R164" i="7" s="1"/>
  <c r="T170" i="5"/>
  <c r="O170" i="7"/>
  <c r="T170" i="7" s="1"/>
  <c r="S170" i="5"/>
  <c r="N170" i="7"/>
  <c r="S170" i="7" s="1"/>
  <c r="T11" i="5"/>
  <c r="U49" i="5"/>
  <c r="R56" i="5"/>
  <c r="S81" i="5"/>
  <c r="U111" i="5"/>
  <c r="T72" i="5"/>
  <c r="T37" i="5"/>
  <c r="T75" i="5"/>
  <c r="R70" i="5"/>
  <c r="T164" i="5"/>
  <c r="O164" i="7"/>
  <c r="T164" i="7" s="1"/>
  <c r="U159" i="5"/>
  <c r="P159" i="7"/>
  <c r="U159" i="7" s="1"/>
  <c r="T147" i="5"/>
  <c r="O147" i="7"/>
  <c r="T147" i="7" s="1"/>
  <c r="R42" i="5"/>
  <c r="U18" i="5"/>
  <c r="R44" i="5"/>
  <c r="R138" i="5"/>
  <c r="U7" i="5"/>
  <c r="T28" i="5"/>
  <c r="S138" i="5"/>
  <c r="R119" i="5"/>
  <c r="T14" i="5"/>
  <c r="U128" i="5"/>
  <c r="S35" i="5"/>
  <c r="S28" i="5"/>
  <c r="T143" i="5"/>
  <c r="O143" i="7"/>
  <c r="T143" i="7" s="1"/>
  <c r="U66" i="5"/>
  <c r="U30" i="5"/>
  <c r="T91" i="5"/>
  <c r="S141" i="5"/>
  <c r="N141" i="7"/>
  <c r="S141" i="7" s="1"/>
  <c r="R107" i="5"/>
  <c r="T109" i="5"/>
  <c r="U117" i="5"/>
  <c r="S77" i="5"/>
  <c r="U70" i="5"/>
  <c r="R68" i="5"/>
  <c r="U71" i="5"/>
  <c r="S166" i="5"/>
  <c r="N166" i="7"/>
  <c r="S166" i="7" s="1"/>
  <c r="T158" i="5"/>
  <c r="O158" i="7"/>
  <c r="T158" i="7" s="1"/>
  <c r="R159" i="5"/>
  <c r="M159" i="7"/>
  <c r="R159" i="7" s="1"/>
  <c r="T112" i="5"/>
  <c r="S18" i="5"/>
  <c r="U34" i="5"/>
  <c r="U54" i="5"/>
  <c r="S97" i="5"/>
  <c r="U103" i="5"/>
  <c r="U10" i="5"/>
  <c r="R116" i="5"/>
  <c r="T54" i="5"/>
  <c r="R58" i="5"/>
  <c r="S59" i="5"/>
  <c r="R52" i="5"/>
  <c r="T46" i="5"/>
  <c r="T113" i="5"/>
  <c r="R48" i="5"/>
  <c r="R156" i="5"/>
  <c r="M156" i="7"/>
  <c r="R156" i="7" s="1"/>
  <c r="R145" i="5"/>
  <c r="M145" i="7"/>
  <c r="R145" i="7" s="1"/>
  <c r="U168" i="5"/>
  <c r="P168" i="7"/>
  <c r="U168" i="7" s="1"/>
  <c r="R31" i="5"/>
  <c r="T124" i="5"/>
  <c r="R53" i="5"/>
  <c r="T22" i="5"/>
  <c r="U29" i="5"/>
  <c r="U11" i="5"/>
  <c r="T6" i="5"/>
  <c r="T126" i="5"/>
  <c r="R127" i="5"/>
  <c r="U35" i="5"/>
  <c r="R28" i="5"/>
  <c r="S87" i="5"/>
  <c r="S132" i="5"/>
  <c r="T142" i="5"/>
  <c r="O142" i="7"/>
  <c r="T142" i="7" s="1"/>
  <c r="S144" i="5"/>
  <c r="N144" i="7"/>
  <c r="S144" i="7" s="1"/>
  <c r="U142" i="5"/>
  <c r="P142" i="7"/>
  <c r="U142" i="7" s="1"/>
  <c r="S143" i="5"/>
  <c r="N143" i="7"/>
  <c r="S143" i="7" s="1"/>
  <c r="S52" i="5"/>
  <c r="R67" i="5"/>
  <c r="R79" i="5"/>
  <c r="T57" i="5"/>
  <c r="R104" i="5"/>
  <c r="R110" i="5"/>
  <c r="R60" i="5"/>
  <c r="T58" i="5"/>
  <c r="U85" i="5"/>
  <c r="S103" i="5"/>
  <c r="T103" i="5"/>
  <c r="T82" i="5"/>
  <c r="S117" i="5"/>
  <c r="R49" i="5"/>
  <c r="T86" i="5"/>
  <c r="T104" i="5"/>
  <c r="S57" i="5"/>
  <c r="T95" i="5"/>
  <c r="U69" i="5"/>
  <c r="S75" i="5"/>
  <c r="S125" i="5"/>
  <c r="S107" i="5"/>
  <c r="T38" i="5"/>
  <c r="T10" i="5"/>
  <c r="U75" i="5"/>
  <c r="R43" i="5"/>
  <c r="U40" i="5"/>
  <c r="T116" i="5"/>
  <c r="U105" i="5"/>
  <c r="R85" i="5"/>
  <c r="R129" i="5"/>
  <c r="R40" i="5"/>
  <c r="U59" i="5"/>
  <c r="T74" i="5"/>
  <c r="S10" i="5"/>
  <c r="S39" i="5"/>
  <c r="U83" i="5"/>
  <c r="U114" i="5"/>
  <c r="S171" i="5"/>
  <c r="N171" i="7"/>
  <c r="S171" i="7" s="1"/>
  <c r="T172" i="5"/>
  <c r="O172" i="7"/>
  <c r="T172" i="7" s="1"/>
  <c r="R170" i="5"/>
  <c r="M170" i="7"/>
  <c r="R170" i="7" s="1"/>
  <c r="T152" i="5"/>
  <c r="O152" i="7"/>
  <c r="T152" i="7" s="1"/>
  <c r="R171" i="5"/>
  <c r="M171" i="7"/>
  <c r="R171" i="7" s="1"/>
  <c r="R151" i="5"/>
  <c r="M151" i="7"/>
  <c r="R151" i="7" s="1"/>
  <c r="S169" i="5"/>
  <c r="N169" i="7"/>
  <c r="S169" i="7" s="1"/>
  <c r="U145" i="5"/>
  <c r="P145" i="7"/>
  <c r="U145" i="7" s="1"/>
  <c r="U150" i="5"/>
  <c r="P150" i="7"/>
  <c r="U150" i="7" s="1"/>
  <c r="S164" i="5"/>
  <c r="N164" i="7"/>
  <c r="S164" i="7" s="1"/>
  <c r="U161" i="5"/>
  <c r="P161" i="7"/>
  <c r="U161" i="7" s="1"/>
  <c r="U160" i="5"/>
  <c r="P160" i="7"/>
  <c r="U160" i="7" s="1"/>
  <c r="S167" i="5"/>
  <c r="N167" i="7"/>
  <c r="S167" i="7" s="1"/>
  <c r="T160" i="5"/>
  <c r="O160" i="7"/>
  <c r="T160" i="7" s="1"/>
  <c r="S145" i="5"/>
  <c r="N145" i="7"/>
  <c r="S145" i="7" s="1"/>
  <c r="U165" i="5"/>
  <c r="P165" i="7"/>
  <c r="U165" i="7" s="1"/>
  <c r="T163" i="5"/>
  <c r="O163" i="7"/>
  <c r="T163" i="7" s="1"/>
  <c r="R150" i="5"/>
  <c r="M150" i="7"/>
  <c r="R150" i="7" s="1"/>
  <c r="R32" i="5"/>
  <c r="U22" i="5"/>
  <c r="S14" i="5"/>
  <c r="U61" i="5"/>
  <c r="U123" i="5"/>
  <c r="S20" i="5"/>
  <c r="R41" i="5"/>
  <c r="S7" i="5"/>
  <c r="U94" i="5"/>
  <c r="S12" i="5"/>
  <c r="T8" i="5"/>
  <c r="R24" i="5"/>
  <c r="R18" i="5"/>
  <c r="T137" i="5"/>
  <c r="U8" i="5"/>
  <c r="U126" i="5"/>
  <c r="R61" i="5"/>
  <c r="S17" i="5"/>
  <c r="R78" i="5"/>
  <c r="U31" i="5"/>
  <c r="U131" i="5"/>
  <c r="U87" i="5"/>
  <c r="T17" i="5"/>
  <c r="T123" i="5"/>
  <c r="U90" i="5"/>
  <c r="T44" i="5"/>
  <c r="T141" i="5"/>
  <c r="O141" i="7"/>
  <c r="T141" i="7" s="1"/>
  <c r="T144" i="5"/>
  <c r="O144" i="7"/>
  <c r="T144" i="7" s="1"/>
  <c r="R141" i="5"/>
  <c r="M141" i="7"/>
  <c r="R141" i="7" s="1"/>
  <c r="U95" i="5"/>
  <c r="T80" i="5"/>
  <c r="R55" i="5"/>
  <c r="S89" i="5"/>
  <c r="R77" i="5"/>
  <c r="R65" i="5"/>
  <c r="T59" i="5"/>
  <c r="T49" i="5"/>
  <c r="R86" i="5"/>
  <c r="U38" i="5"/>
  <c r="R106" i="5"/>
  <c r="R111" i="5"/>
  <c r="U80" i="5"/>
  <c r="S64" i="5"/>
  <c r="S116" i="5"/>
  <c r="T102" i="5"/>
  <c r="R76" i="5"/>
  <c r="R75" i="5"/>
  <c r="R66" i="5"/>
  <c r="U74" i="5"/>
  <c r="S13" i="5"/>
  <c r="T43" i="5"/>
  <c r="U46" i="5"/>
  <c r="T148" i="5"/>
  <c r="O148" i="7"/>
  <c r="T148" i="7" s="1"/>
  <c r="S165" i="5"/>
  <c r="N165" i="7"/>
  <c r="S165" i="7" s="1"/>
  <c r="S159" i="5"/>
  <c r="N159" i="7"/>
  <c r="S159" i="7" s="1"/>
  <c r="T165" i="5"/>
  <c r="O165" i="7"/>
  <c r="T165" i="7" s="1"/>
  <c r="S62" i="5"/>
  <c r="U115" i="5"/>
  <c r="U33" i="5"/>
  <c r="T7" i="5"/>
  <c r="S126" i="5"/>
  <c r="S94" i="5"/>
  <c r="R134" i="5"/>
  <c r="U27" i="5"/>
  <c r="T119" i="5"/>
  <c r="U17" i="5"/>
  <c r="R139" i="5"/>
  <c r="R131" i="5"/>
  <c r="T139" i="5"/>
  <c r="S96" i="5"/>
  <c r="R81" i="5"/>
  <c r="S73" i="5"/>
  <c r="U55" i="5"/>
  <c r="T107" i="5"/>
  <c r="S56" i="5"/>
  <c r="U108" i="5"/>
  <c r="S58" i="5"/>
  <c r="R103" i="5"/>
  <c r="T65" i="5"/>
  <c r="S86" i="5"/>
  <c r="U52" i="5"/>
  <c r="S49" i="5"/>
  <c r="T108" i="5"/>
  <c r="R114" i="5"/>
  <c r="U51" i="5"/>
  <c r="S71" i="5"/>
  <c r="T110" i="5"/>
  <c r="R83" i="5"/>
  <c r="T52" i="5"/>
  <c r="T129" i="5"/>
  <c r="U110" i="5"/>
  <c r="U67" i="5"/>
  <c r="S106" i="5"/>
  <c r="S111" i="5"/>
  <c r="T55" i="5"/>
  <c r="T50" i="5"/>
  <c r="T56" i="5"/>
  <c r="U72" i="5"/>
  <c r="S98" i="5"/>
  <c r="T13" i="5"/>
  <c r="T117" i="5"/>
  <c r="R72" i="5"/>
  <c r="S47" i="5"/>
  <c r="T98" i="5"/>
  <c r="T83" i="5"/>
  <c r="S70" i="5"/>
  <c r="S72" i="5"/>
  <c r="S63" i="5"/>
  <c r="S43" i="5"/>
  <c r="T40" i="5"/>
  <c r="T47" i="5"/>
  <c r="R113" i="5"/>
  <c r="U164" i="5"/>
  <c r="P164" i="7"/>
  <c r="U164" i="7" s="1"/>
  <c r="T156" i="5"/>
  <c r="O156" i="7"/>
  <c r="T156" i="7" s="1"/>
  <c r="U157" i="5"/>
  <c r="P157" i="7"/>
  <c r="U157" i="7" s="1"/>
  <c r="S172" i="5"/>
  <c r="N172" i="7"/>
  <c r="S172" i="7" s="1"/>
  <c r="R169" i="5"/>
  <c r="M169" i="7"/>
  <c r="R169" i="7" s="1"/>
  <c r="T153" i="5"/>
  <c r="O153" i="7"/>
  <c r="T153" i="7" s="1"/>
  <c r="S173" i="5"/>
  <c r="N173" i="7"/>
  <c r="S173" i="7" s="1"/>
  <c r="R162" i="5"/>
  <c r="M162" i="7"/>
  <c r="R162" i="7" s="1"/>
  <c r="S157" i="5"/>
  <c r="N157" i="7"/>
  <c r="S157" i="7" s="1"/>
  <c r="S146" i="5"/>
  <c r="N146" i="7"/>
  <c r="S146" i="7" s="1"/>
  <c r="R154" i="5"/>
  <c r="M154" i="7"/>
  <c r="R154" i="7" s="1"/>
  <c r="U151" i="5"/>
  <c r="P151" i="7"/>
  <c r="U151" i="7" s="1"/>
  <c r="T159" i="5"/>
  <c r="O159" i="7"/>
  <c r="T159" i="7" s="1"/>
  <c r="T151" i="5"/>
  <c r="O151" i="7"/>
  <c r="T151" i="7" s="1"/>
  <c r="R124" i="5"/>
  <c r="R112" i="5"/>
  <c r="S134" i="5"/>
  <c r="S15" i="5"/>
  <c r="S6" i="5"/>
  <c r="S112" i="5"/>
  <c r="U44" i="5"/>
  <c r="R62" i="5"/>
  <c r="T120" i="5"/>
  <c r="U41" i="5"/>
  <c r="S61" i="5"/>
  <c r="U42" i="5"/>
  <c r="T15" i="5"/>
  <c r="R23" i="5"/>
  <c r="T42" i="5"/>
  <c r="R27" i="5"/>
  <c r="S23" i="5"/>
  <c r="S135" i="5"/>
  <c r="R36" i="5"/>
  <c r="U45" i="5"/>
  <c r="R45" i="5"/>
  <c r="S45" i="5"/>
  <c r="T121" i="5"/>
  <c r="R92" i="5"/>
  <c r="R26" i="5"/>
  <c r="U132" i="5"/>
  <c r="R121" i="5"/>
  <c r="S90" i="5"/>
  <c r="S130" i="5"/>
  <c r="T26" i="5"/>
  <c r="T33" i="5"/>
  <c r="R144" i="5"/>
  <c r="M144" i="7"/>
  <c r="R144" i="7" s="1"/>
  <c r="R99" i="5"/>
  <c r="S76" i="5"/>
  <c r="R166" i="5"/>
  <c r="M166" i="7"/>
  <c r="R166" i="7" s="1"/>
  <c r="T166" i="5"/>
  <c r="O166" i="7"/>
  <c r="T166" i="7" s="1"/>
  <c r="T154" i="5"/>
  <c r="O154" i="7"/>
  <c r="T154" i="7" s="1"/>
  <c r="T150" i="5"/>
  <c r="O150" i="7"/>
  <c r="T150" i="7" s="1"/>
  <c r="R160" i="5"/>
  <c r="M160" i="7"/>
  <c r="R160" i="7" s="1"/>
  <c r="S151" i="5"/>
  <c r="N151" i="7"/>
  <c r="S151" i="7" s="1"/>
  <c r="R120" i="5"/>
  <c r="S127" i="5"/>
  <c r="S123" i="5"/>
  <c r="R11" i="5"/>
  <c r="T18" i="5"/>
  <c r="R6" i="5"/>
  <c r="R90" i="5"/>
  <c r="T132" i="5"/>
  <c r="S139" i="5"/>
  <c r="U21" i="5"/>
  <c r="S131" i="5"/>
  <c r="R142" i="5"/>
  <c r="M142" i="7"/>
  <c r="R142" i="7" s="1"/>
  <c r="R50" i="5"/>
  <c r="R57" i="5"/>
  <c r="S95" i="5"/>
  <c r="T97" i="5"/>
  <c r="R105" i="5"/>
  <c r="U104" i="5"/>
  <c r="S37" i="5"/>
  <c r="R118" i="5"/>
  <c r="R95" i="5"/>
  <c r="R39" i="5"/>
  <c r="T100" i="5"/>
  <c r="T77" i="5"/>
  <c r="S82" i="5"/>
  <c r="T68" i="5"/>
  <c r="S79" i="5"/>
  <c r="R73" i="5"/>
  <c r="S109" i="5"/>
  <c r="R64" i="5"/>
  <c r="R38" i="5"/>
  <c r="U68" i="5"/>
  <c r="T125" i="5"/>
  <c r="S40" i="5"/>
  <c r="S46" i="5"/>
  <c r="U84" i="5"/>
  <c r="R51" i="5"/>
  <c r="T101" i="5"/>
  <c r="S48" i="5"/>
  <c r="R101" i="5"/>
  <c r="U96" i="5"/>
  <c r="R109" i="5"/>
  <c r="R46" i="5"/>
  <c r="T70" i="5"/>
  <c r="T48" i="5"/>
  <c r="S74" i="5"/>
  <c r="R47" i="5"/>
  <c r="U170" i="5"/>
  <c r="P170" i="7"/>
  <c r="U170" i="7" s="1"/>
  <c r="U154" i="5"/>
  <c r="P154" i="7"/>
  <c r="U154" i="7" s="1"/>
  <c r="R153" i="5"/>
  <c r="M153" i="7"/>
  <c r="R153" i="7" s="1"/>
  <c r="R172" i="5"/>
  <c r="M172" i="7"/>
  <c r="R172" i="7" s="1"/>
  <c r="U166" i="5"/>
  <c r="P166" i="7"/>
  <c r="U166" i="7" s="1"/>
  <c r="R168" i="5"/>
  <c r="M168" i="7"/>
  <c r="R168" i="7" s="1"/>
  <c r="U167" i="5"/>
  <c r="P167" i="7"/>
  <c r="U167" i="7" s="1"/>
  <c r="R163" i="5"/>
  <c r="M163" i="7"/>
  <c r="R163" i="7" s="1"/>
  <c r="T149" i="5"/>
  <c r="O149" i="7"/>
  <c r="T149" i="7" s="1"/>
  <c r="S160" i="5"/>
  <c r="N160" i="7"/>
  <c r="S160" i="7" s="1"/>
  <c r="U162" i="5"/>
  <c r="P162" i="7"/>
  <c r="U162" i="7" s="1"/>
  <c r="U155" i="5"/>
  <c r="P155" i="7"/>
  <c r="U155" i="7" s="1"/>
  <c r="R126" i="5"/>
  <c r="T122" i="5"/>
  <c r="R137" i="5"/>
  <c r="T23" i="5"/>
  <c r="S34" i="5"/>
  <c r="U138" i="5"/>
  <c r="R20" i="5"/>
  <c r="S42" i="5"/>
  <c r="R132" i="5"/>
  <c r="U78" i="5"/>
  <c r="U127" i="5"/>
  <c r="S16" i="5"/>
  <c r="T25" i="5"/>
  <c r="U135" i="5"/>
  <c r="T16" i="5"/>
  <c r="T131" i="5"/>
  <c r="T53" i="5"/>
  <c r="S92" i="5"/>
  <c r="T87" i="5"/>
  <c r="U91" i="5"/>
  <c r="S53" i="5"/>
  <c r="S133" i="5"/>
  <c r="S29" i="5"/>
  <c r="T31" i="5"/>
  <c r="S31" i="5"/>
  <c r="R19" i="5"/>
  <c r="U26" i="5"/>
  <c r="U92" i="5"/>
  <c r="T92" i="5"/>
  <c r="T127" i="5"/>
  <c r="T34" i="5"/>
  <c r="U144" i="5"/>
  <c r="P144" i="7"/>
  <c r="U144" i="7" s="1"/>
  <c r="R143" i="5"/>
  <c r="M143" i="7"/>
  <c r="R143" i="7" s="1"/>
  <c r="S142" i="5"/>
  <c r="N142" i="7"/>
  <c r="S142" i="7" s="1"/>
  <c r="U143" i="5"/>
  <c r="P143" i="7"/>
  <c r="U143" i="7" s="1"/>
  <c r="T73" i="5"/>
  <c r="T106" i="5"/>
  <c r="R97" i="5"/>
  <c r="R84" i="5"/>
  <c r="S84" i="5"/>
  <c r="R96" i="5"/>
  <c r="T67" i="5"/>
  <c r="R10" i="5"/>
  <c r="U79" i="5"/>
  <c r="U73" i="5"/>
  <c r="S114" i="5"/>
  <c r="T69" i="5"/>
  <c r="R13" i="5"/>
  <c r="U43" i="5"/>
  <c r="U82" i="5"/>
  <c r="U48" i="5"/>
  <c r="U149" i="5"/>
  <c r="P149" i="7"/>
  <c r="U149" i="7" s="1"/>
  <c r="S150" i="5"/>
  <c r="N150" i="7"/>
  <c r="S150" i="7" s="1"/>
  <c r="S162" i="5"/>
  <c r="N162" i="7"/>
  <c r="S162" i="7" s="1"/>
  <c r="T146" i="5"/>
  <c r="O146" i="7"/>
  <c r="T146" i="7" s="1"/>
  <c r="T173" i="5"/>
  <c r="O173" i="7"/>
  <c r="T173" i="7" s="1"/>
  <c r="S122" i="5"/>
  <c r="T41" i="5"/>
  <c r="U120" i="5"/>
  <c r="U136" i="5"/>
  <c r="S36" i="5"/>
  <c r="R17" i="5"/>
  <c r="R30" i="5"/>
  <c r="R125" i="5"/>
  <c r="U50" i="5"/>
  <c r="T79" i="5"/>
  <c r="T71" i="5"/>
  <c r="S102" i="5"/>
  <c r="U118" i="5"/>
  <c r="U107" i="5"/>
  <c r="U97" i="5"/>
  <c r="U102" i="5"/>
  <c r="U101" i="5"/>
  <c r="S68" i="5"/>
  <c r="S83" i="5"/>
  <c r="R82" i="5"/>
  <c r="U100" i="5"/>
  <c r="R100" i="5"/>
  <c r="T81" i="5"/>
  <c r="S93" i="5"/>
  <c r="T63" i="5"/>
  <c r="T93" i="5"/>
  <c r="U37" i="5"/>
  <c r="S38" i="5"/>
  <c r="R80" i="5"/>
  <c r="T114" i="5"/>
  <c r="U47" i="5"/>
  <c r="R74" i="5"/>
  <c r="T171" i="5"/>
  <c r="O171" i="7"/>
  <c r="T171" i="7" s="1"/>
  <c r="S154" i="5"/>
  <c r="N154" i="7"/>
  <c r="S154" i="7" s="1"/>
  <c r="R157" i="5"/>
  <c r="M157" i="7"/>
  <c r="R157" i="7" s="1"/>
  <c r="R165" i="5"/>
  <c r="M165" i="7"/>
  <c r="R165" i="7" s="1"/>
  <c r="S153" i="5"/>
  <c r="N153" i="7"/>
  <c r="S153" i="7" s="1"/>
  <c r="R148" i="5"/>
  <c r="M148" i="7"/>
  <c r="R148" i="7" s="1"/>
  <c r="S163" i="5"/>
  <c r="N163" i="7"/>
  <c r="S163" i="7" s="1"/>
  <c r="S168" i="5"/>
  <c r="N168" i="7"/>
  <c r="S168" i="7" s="1"/>
  <c r="R173" i="5"/>
  <c r="M173" i="7"/>
  <c r="R173" i="7" s="1"/>
  <c r="U146" i="5"/>
  <c r="P146" i="7"/>
  <c r="U146" i="7" s="1"/>
  <c r="T168" i="5"/>
  <c r="O168" i="7"/>
  <c r="T168" i="7" s="1"/>
  <c r="T9" i="5"/>
  <c r="T62" i="5"/>
  <c r="R122" i="5"/>
  <c r="S9" i="5"/>
  <c r="U16" i="5"/>
  <c r="R12" i="5"/>
  <c r="U12" i="5"/>
  <c r="S120" i="5"/>
  <c r="R34" i="5"/>
  <c r="R14" i="5"/>
  <c r="R88" i="5"/>
  <c r="S91" i="5"/>
  <c r="T94" i="5"/>
  <c r="R8" i="5"/>
  <c r="U14" i="5"/>
  <c r="T12" i="5"/>
  <c r="R22" i="5"/>
  <c r="T30" i="5"/>
  <c r="T138" i="5"/>
  <c r="U137" i="5"/>
  <c r="T36" i="5"/>
  <c r="S88" i="5"/>
  <c r="T134" i="5"/>
  <c r="T136" i="5"/>
  <c r="U124" i="5"/>
  <c r="S128" i="5"/>
  <c r="R91" i="5"/>
  <c r="S21" i="5"/>
  <c r="R130" i="5"/>
  <c r="T20" i="5"/>
  <c r="T90" i="5"/>
  <c r="U20" i="5"/>
  <c r="R136" i="5"/>
  <c r="U119" i="5"/>
  <c r="R133" i="5"/>
  <c r="S8" i="5"/>
  <c r="S26" i="5"/>
  <c r="S25" i="5"/>
  <c r="U139" i="5"/>
  <c r="R135" i="5"/>
  <c r="U121" i="5"/>
  <c r="S488" i="5"/>
  <c r="U478" i="5"/>
  <c r="R604" i="5"/>
  <c r="S629" i="5"/>
  <c r="S509" i="5"/>
  <c r="R350" i="5"/>
  <c r="R561" i="5"/>
  <c r="S140" i="7"/>
  <c r="R140" i="5"/>
  <c r="M739" i="5"/>
  <c r="S360" i="5"/>
  <c r="T5" i="5"/>
  <c r="O735" i="5"/>
  <c r="T532" i="5"/>
  <c r="U586" i="5"/>
  <c r="S403" i="5"/>
  <c r="T382" i="5"/>
  <c r="S358" i="5"/>
  <c r="R526" i="5"/>
  <c r="U364" i="5"/>
  <c r="U273" i="5"/>
  <c r="S455" i="5"/>
  <c r="S396" i="5"/>
  <c r="U417" i="5"/>
  <c r="T140" i="7"/>
  <c r="S415" i="5"/>
  <c r="U543" i="5"/>
  <c r="T457" i="5"/>
  <c r="R325" i="5"/>
  <c r="J736" i="5"/>
  <c r="S588" i="5"/>
  <c r="S489" i="5"/>
  <c r="S605" i="5"/>
  <c r="R391" i="5"/>
  <c r="S454" i="5"/>
  <c r="T397" i="5"/>
  <c r="U513" i="5"/>
  <c r="U534" i="5"/>
  <c r="T571" i="5"/>
  <c r="R603" i="5"/>
  <c r="J735" i="5"/>
  <c r="I739" i="7"/>
  <c r="U140" i="5"/>
  <c r="P739" i="5"/>
  <c r="R614" i="5"/>
  <c r="T512" i="5"/>
  <c r="T416" i="5"/>
  <c r="S628" i="5"/>
  <c r="R542" i="5"/>
  <c r="T530" i="5"/>
  <c r="T491" i="5"/>
  <c r="R414" i="5"/>
  <c r="T363" i="5"/>
  <c r="K735" i="5"/>
  <c r="U574" i="5"/>
  <c r="U564" i="5"/>
  <c r="L739" i="5"/>
  <c r="R568" i="5"/>
  <c r="R562" i="5"/>
  <c r="T529" i="5"/>
  <c r="R601" i="5"/>
  <c r="S450" i="5"/>
  <c r="S392" i="5"/>
  <c r="S590" i="5"/>
  <c r="H735" i="7"/>
  <c r="H739" i="7"/>
  <c r="T398" i="5"/>
  <c r="R506" i="5"/>
  <c r="S563" i="5"/>
  <c r="U630" i="5"/>
  <c r="R507" i="5"/>
  <c r="U458" i="5"/>
  <c r="S486" i="5"/>
  <c r="R194" i="5"/>
  <c r="I735" i="5"/>
  <c r="J735" i="7"/>
  <c r="I735" i="7"/>
  <c r="R587" i="5"/>
  <c r="U477" i="5"/>
  <c r="L739" i="7"/>
  <c r="S473" i="5"/>
  <c r="R380" i="5"/>
  <c r="J739" i="7"/>
  <c r="S612" i="5"/>
  <c r="T511" i="5"/>
  <c r="S140" i="5"/>
  <c r="N739" i="5"/>
  <c r="R508" i="5"/>
  <c r="R356" i="5"/>
  <c r="R541" i="5"/>
  <c r="R485" i="5"/>
  <c r="U533" i="5"/>
  <c r="T140" i="5"/>
  <c r="O739" i="5"/>
  <c r="S490" i="5"/>
  <c r="T451" i="5"/>
  <c r="R191" i="5"/>
  <c r="R354" i="5"/>
  <c r="I736" i="7"/>
  <c r="T448" i="5"/>
  <c r="J739" i="5"/>
  <c r="T476" i="5"/>
  <c r="R447" i="5"/>
  <c r="S465" i="5"/>
  <c r="R470" i="5"/>
  <c r="R472" i="5"/>
  <c r="U5" i="5"/>
  <c r="P735" i="5"/>
  <c r="R192" i="5"/>
  <c r="K739" i="7"/>
  <c r="U140" i="7"/>
  <c r="U515" i="5"/>
  <c r="R527" i="5"/>
  <c r="S361" i="5"/>
  <c r="R484" i="5"/>
  <c r="I736" i="5"/>
  <c r="N736" i="5"/>
  <c r="R324" i="5"/>
  <c r="R469" i="5"/>
  <c r="R560" i="5"/>
  <c r="R390" i="5"/>
  <c r="S456" i="5"/>
  <c r="T475" i="5"/>
  <c r="U514" i="5"/>
  <c r="P736" i="5"/>
  <c r="S487" i="5"/>
  <c r="L736" i="5"/>
  <c r="R351" i="5"/>
  <c r="M736" i="5"/>
  <c r="R355" i="5"/>
  <c r="R140" i="7"/>
  <c r="H736" i="5"/>
  <c r="R353" i="5"/>
  <c r="S474" i="5"/>
  <c r="T572" i="5"/>
  <c r="S569" i="5"/>
  <c r="U404" i="5"/>
  <c r="R624" i="5"/>
  <c r="T362" i="5"/>
  <c r="R602" i="5"/>
  <c r="K739" i="5"/>
  <c r="U365" i="5"/>
  <c r="S393" i="5"/>
  <c r="U591" i="5"/>
  <c r="S570" i="5"/>
  <c r="R357" i="5"/>
  <c r="T381" i="5"/>
  <c r="S609" i="5"/>
  <c r="T510" i="5"/>
  <c r="O736" i="5"/>
  <c r="J736" i="7"/>
  <c r="H735" i="5"/>
  <c r="R5" i="5"/>
  <c r="M735" i="5"/>
  <c r="L735" i="5"/>
  <c r="K735" i="7"/>
  <c r="S5" i="5"/>
  <c r="N735" i="5"/>
  <c r="R349" i="5"/>
  <c r="S394" i="5"/>
  <c r="S395" i="5"/>
  <c r="U418" i="5"/>
  <c r="S359" i="5"/>
  <c r="T573" i="5"/>
  <c r="T531" i="5"/>
  <c r="R583" i="5"/>
  <c r="S528" i="5"/>
  <c r="S611" i="5"/>
  <c r="U419" i="5"/>
  <c r="R193" i="5"/>
  <c r="R525" i="5"/>
  <c r="I739" i="5"/>
  <c r="U631" i="5"/>
  <c r="S589" i="5"/>
  <c r="R205" i="5"/>
  <c r="U492" i="5"/>
  <c r="U277" i="5"/>
  <c r="R471" i="5"/>
  <c r="H739" i="5"/>
  <c r="R352" i="5"/>
  <c r="S610" i="5"/>
  <c r="K736" i="5"/>
  <c r="R505" i="5"/>
  <c r="U466" i="5"/>
  <c r="R206" i="5"/>
  <c r="H736" i="7" l="1"/>
  <c r="H737" i="7" s="1"/>
  <c r="W736" i="5"/>
  <c r="W737" i="5" s="1"/>
  <c r="W743" i="5" s="1"/>
  <c r="S739" i="5"/>
  <c r="P739" i="7"/>
  <c r="N739" i="7"/>
  <c r="T739" i="7"/>
  <c r="R739" i="7"/>
  <c r="U739" i="5"/>
  <c r="O739" i="7"/>
  <c r="M739" i="7"/>
  <c r="U739" i="7"/>
  <c r="S739" i="7"/>
  <c r="T739" i="5"/>
  <c r="R739" i="5"/>
  <c r="L737" i="5"/>
  <c r="H737" i="5"/>
  <c r="P737" i="5"/>
  <c r="K737" i="5"/>
  <c r="O737" i="5"/>
  <c r="I737" i="7"/>
  <c r="N737" i="5"/>
  <c r="R735" i="5"/>
  <c r="J737" i="7"/>
  <c r="S736" i="5"/>
  <c r="T736" i="5"/>
  <c r="J737" i="5"/>
  <c r="T735" i="5"/>
  <c r="R736" i="5"/>
  <c r="S735" i="5"/>
  <c r="U735" i="5"/>
  <c r="I737" i="5"/>
  <c r="M737" i="5"/>
  <c r="U736" i="5"/>
  <c r="S737" i="5" l="1"/>
  <c r="T737" i="5"/>
  <c r="R737" i="5"/>
  <c r="U737" i="5"/>
  <c r="U586" i="7" l="1"/>
  <c r="K736" i="7" l="1"/>
  <c r="K737" i="7" s="1"/>
  <c r="Z37" i="3" l="1"/>
  <c r="Z45" i="3"/>
  <c r="Z53" i="3"/>
  <c r="Z61" i="3"/>
  <c r="Z69" i="3"/>
  <c r="Z77" i="3"/>
  <c r="Z85" i="3"/>
  <c r="Z93" i="3"/>
  <c r="Z101" i="3"/>
  <c r="Z109" i="3"/>
  <c r="Z117" i="3"/>
  <c r="Z125" i="3"/>
  <c r="Z133" i="3"/>
  <c r="Z5" i="3"/>
  <c r="Z21" i="3"/>
  <c r="Z13" i="3"/>
  <c r="Z29" i="3"/>
  <c r="Z9" i="3"/>
  <c r="Z17" i="3"/>
  <c r="Z25" i="3"/>
  <c r="Z33" i="3"/>
  <c r="Z57" i="3"/>
  <c r="Z65" i="3"/>
  <c r="Z73" i="3"/>
  <c r="Z81" i="3"/>
  <c r="Z89" i="3"/>
  <c r="Z97" i="3"/>
  <c r="Z105" i="3"/>
  <c r="Z113" i="3"/>
  <c r="Z121" i="3"/>
  <c r="Z129" i="3"/>
  <c r="Z137" i="3"/>
  <c r="Z49" i="3"/>
  <c r="W9" i="7"/>
  <c r="L9" i="7" s="1"/>
  <c r="X9" i="7"/>
  <c r="M9" i="7" s="1"/>
  <c r="R9" i="7" s="1"/>
  <c r="AM9" i="3"/>
  <c r="Z9" i="7"/>
  <c r="O9" i="7" s="1"/>
  <c r="T9" i="7" s="1"/>
  <c r="Y9" i="7"/>
  <c r="N9" i="7" s="1"/>
  <c r="S9" i="7" s="1"/>
  <c r="AA9" i="7"/>
  <c r="P9" i="7" s="1"/>
  <c r="U9" i="7" s="1"/>
  <c r="W13" i="7"/>
  <c r="L13" i="7" s="1"/>
  <c r="X13" i="7"/>
  <c r="M13" i="7" s="1"/>
  <c r="R13" i="7" s="1"/>
  <c r="Z13" i="7"/>
  <c r="O13" i="7" s="1"/>
  <c r="T13" i="7" s="1"/>
  <c r="Y13" i="7"/>
  <c r="N13" i="7" s="1"/>
  <c r="S13" i="7" s="1"/>
  <c r="AA13" i="7"/>
  <c r="P13" i="7" s="1"/>
  <c r="U13" i="7" s="1"/>
  <c r="AM13" i="3"/>
  <c r="AM29" i="3"/>
  <c r="X29" i="7"/>
  <c r="M29" i="7" s="1"/>
  <c r="R29" i="7" s="1"/>
  <c r="AA29" i="7"/>
  <c r="P29" i="7" s="1"/>
  <c r="U29" i="7" s="1"/>
  <c r="Z29" i="7"/>
  <c r="O29" i="7" s="1"/>
  <c r="T29" i="7" s="1"/>
  <c r="W29" i="7"/>
  <c r="L29" i="7" s="1"/>
  <c r="Y29" i="7"/>
  <c r="N29" i="7" s="1"/>
  <c r="S29" i="7" s="1"/>
  <c r="Z37" i="7"/>
  <c r="O37" i="7" s="1"/>
  <c r="T37" i="7" s="1"/>
  <c r="Y37" i="7"/>
  <c r="N37" i="7" s="1"/>
  <c r="S37" i="7" s="1"/>
  <c r="X37" i="7"/>
  <c r="M37" i="7" s="1"/>
  <c r="R37" i="7" s="1"/>
  <c r="AA37" i="7"/>
  <c r="P37" i="7" s="1"/>
  <c r="U37" i="7" s="1"/>
  <c r="AM37" i="3"/>
  <c r="W37" i="7"/>
  <c r="L37" i="7" s="1"/>
  <c r="X41" i="7"/>
  <c r="M41" i="7" s="1"/>
  <c r="R41" i="7" s="1"/>
  <c r="W41" i="7"/>
  <c r="L41" i="7" s="1"/>
  <c r="Z41" i="7"/>
  <c r="O41" i="7" s="1"/>
  <c r="T41" i="7" s="1"/>
  <c r="AM41" i="3"/>
  <c r="AA41" i="7"/>
  <c r="P41" i="7" s="1"/>
  <c r="U41" i="7" s="1"/>
  <c r="Y41" i="7"/>
  <c r="N41" i="7" s="1"/>
  <c r="S41" i="7" s="1"/>
  <c r="W45" i="7"/>
  <c r="L45" i="7" s="1"/>
  <c r="AM45" i="3"/>
  <c r="AA45" i="7"/>
  <c r="P45" i="7" s="1"/>
  <c r="U45" i="7" s="1"/>
  <c r="Y45" i="7"/>
  <c r="N45" i="7" s="1"/>
  <c r="S45" i="7" s="1"/>
  <c r="Z45" i="7"/>
  <c r="O45" i="7" s="1"/>
  <c r="T45" i="7" s="1"/>
  <c r="X45" i="7"/>
  <c r="M45" i="7" s="1"/>
  <c r="R45" i="7" s="1"/>
  <c r="Y49" i="7"/>
  <c r="N49" i="7" s="1"/>
  <c r="S49" i="7" s="1"/>
  <c r="W49" i="7"/>
  <c r="L49" i="7" s="1"/>
  <c r="AM49" i="3"/>
  <c r="X49" i="7"/>
  <c r="M49" i="7" s="1"/>
  <c r="R49" i="7" s="1"/>
  <c r="AA49" i="7"/>
  <c r="P49" i="7" s="1"/>
  <c r="U49" i="7" s="1"/>
  <c r="Z49" i="7"/>
  <c r="O49" i="7" s="1"/>
  <c r="T49" i="7" s="1"/>
  <c r="AM53" i="3"/>
  <c r="AA53" i="7"/>
  <c r="P53" i="7" s="1"/>
  <c r="U53" i="7" s="1"/>
  <c r="X53" i="7"/>
  <c r="M53" i="7" s="1"/>
  <c r="R53" i="7" s="1"/>
  <c r="W53" i="7"/>
  <c r="L53" i="7" s="1"/>
  <c r="Y53" i="7"/>
  <c r="N53" i="7" s="1"/>
  <c r="S53" i="7" s="1"/>
  <c r="Z53" i="7"/>
  <c r="O53" i="7" s="1"/>
  <c r="T53" i="7" s="1"/>
  <c r="AA57" i="7"/>
  <c r="P57" i="7" s="1"/>
  <c r="U57" i="7" s="1"/>
  <c r="Z57" i="7"/>
  <c r="O57" i="7" s="1"/>
  <c r="T57" i="7" s="1"/>
  <c r="Y57" i="7"/>
  <c r="N57" i="7" s="1"/>
  <c r="S57" i="7" s="1"/>
  <c r="X57" i="7"/>
  <c r="M57" i="7" s="1"/>
  <c r="R57" i="7" s="1"/>
  <c r="W57" i="7"/>
  <c r="L57" i="7" s="1"/>
  <c r="AM57" i="3"/>
  <c r="X61" i="7"/>
  <c r="M61" i="7" s="1"/>
  <c r="R61" i="7" s="1"/>
  <c r="W61" i="7"/>
  <c r="L61" i="7" s="1"/>
  <c r="AA61" i="7"/>
  <c r="P61" i="7" s="1"/>
  <c r="U61" i="7" s="1"/>
  <c r="AM61" i="3"/>
  <c r="Z61" i="7"/>
  <c r="O61" i="7" s="1"/>
  <c r="T61" i="7" s="1"/>
  <c r="Y61" i="7"/>
  <c r="N61" i="7" s="1"/>
  <c r="S61" i="7" s="1"/>
  <c r="Y65" i="7"/>
  <c r="N65" i="7" s="1"/>
  <c r="S65" i="7" s="1"/>
  <c r="W65" i="7"/>
  <c r="L65" i="7" s="1"/>
  <c r="AA65" i="7"/>
  <c r="P65" i="7" s="1"/>
  <c r="U65" i="7" s="1"/>
  <c r="AM65" i="3"/>
  <c r="X65" i="7"/>
  <c r="M65" i="7" s="1"/>
  <c r="R65" i="7" s="1"/>
  <c r="Z65" i="7"/>
  <c r="O65" i="7" s="1"/>
  <c r="T65" i="7" s="1"/>
  <c r="Z69" i="7"/>
  <c r="O69" i="7" s="1"/>
  <c r="T69" i="7" s="1"/>
  <c r="Y69" i="7"/>
  <c r="N69" i="7" s="1"/>
  <c r="S69" i="7" s="1"/>
  <c r="X69" i="7"/>
  <c r="M69" i="7" s="1"/>
  <c r="R69" i="7" s="1"/>
  <c r="W69" i="7"/>
  <c r="L69" i="7" s="1"/>
  <c r="AA69" i="7"/>
  <c r="P69" i="7" s="1"/>
  <c r="U69" i="7" s="1"/>
  <c r="AM69" i="3"/>
  <c r="X73" i="7"/>
  <c r="M73" i="7" s="1"/>
  <c r="R73" i="7" s="1"/>
  <c r="AM73" i="3"/>
  <c r="W73" i="7"/>
  <c r="L73" i="7" s="1"/>
  <c r="AA73" i="7"/>
  <c r="P73" i="7" s="1"/>
  <c r="U73" i="7" s="1"/>
  <c r="Y73" i="7"/>
  <c r="N73" i="7" s="1"/>
  <c r="S73" i="7" s="1"/>
  <c r="Z73" i="7"/>
  <c r="O73" i="7" s="1"/>
  <c r="T73" i="7" s="1"/>
  <c r="AA77" i="7"/>
  <c r="P77" i="7" s="1"/>
  <c r="U77" i="7" s="1"/>
  <c r="X77" i="7"/>
  <c r="M77" i="7" s="1"/>
  <c r="R77" i="7" s="1"/>
  <c r="W77" i="7"/>
  <c r="L77" i="7" s="1"/>
  <c r="AM77" i="3"/>
  <c r="Y77" i="7"/>
  <c r="N77" i="7" s="1"/>
  <c r="S77" i="7" s="1"/>
  <c r="Z77" i="7"/>
  <c r="O77" i="7" s="1"/>
  <c r="T77" i="7" s="1"/>
  <c r="Y81" i="7"/>
  <c r="N81" i="7" s="1"/>
  <c r="S81" i="7" s="1"/>
  <c r="W81" i="7"/>
  <c r="L81" i="7" s="1"/>
  <c r="AM81" i="3"/>
  <c r="AA81" i="7"/>
  <c r="P81" i="7" s="1"/>
  <c r="U81" i="7" s="1"/>
  <c r="Z81" i="7"/>
  <c r="O81" i="7" s="1"/>
  <c r="T81" i="7" s="1"/>
  <c r="X81" i="7"/>
  <c r="M81" i="7" s="1"/>
  <c r="R81" i="7" s="1"/>
  <c r="X85" i="7"/>
  <c r="M85" i="7" s="1"/>
  <c r="R85" i="7" s="1"/>
  <c r="W85" i="7"/>
  <c r="L85" i="7" s="1"/>
  <c r="AA85" i="7"/>
  <c r="P85" i="7" s="1"/>
  <c r="U85" i="7" s="1"/>
  <c r="Y85" i="7"/>
  <c r="N85" i="7" s="1"/>
  <c r="S85" i="7" s="1"/>
  <c r="Z85" i="7"/>
  <c r="O85" i="7" s="1"/>
  <c r="T85" i="7" s="1"/>
  <c r="AM85" i="3"/>
  <c r="Z41" i="3"/>
  <c r="W89" i="7"/>
  <c r="L89" i="7" s="1"/>
  <c r="AA89" i="7"/>
  <c r="P89" i="7" s="1"/>
  <c r="U89" i="7" s="1"/>
  <c r="X89" i="7"/>
  <c r="M89" i="7" s="1"/>
  <c r="R89" i="7" s="1"/>
  <c r="AM89" i="3"/>
  <c r="Z89" i="7"/>
  <c r="O89" i="7" s="1"/>
  <c r="T89" i="7" s="1"/>
  <c r="Y89" i="7"/>
  <c r="N89" i="7" s="1"/>
  <c r="S89" i="7" s="1"/>
  <c r="AA93" i="7"/>
  <c r="P93" i="7" s="1"/>
  <c r="U93" i="7" s="1"/>
  <c r="Z93" i="7"/>
  <c r="O93" i="7" s="1"/>
  <c r="T93" i="7" s="1"/>
  <c r="Y93" i="7"/>
  <c r="N93" i="7" s="1"/>
  <c r="S93" i="7" s="1"/>
  <c r="X93" i="7"/>
  <c r="M93" i="7" s="1"/>
  <c r="R93" i="7" s="1"/>
  <c r="AM93" i="3"/>
  <c r="W93" i="7"/>
  <c r="L93" i="7" s="1"/>
  <c r="AA97" i="7"/>
  <c r="P97" i="7" s="1"/>
  <c r="U97" i="7" s="1"/>
  <c r="Z97" i="7"/>
  <c r="O97" i="7" s="1"/>
  <c r="T97" i="7" s="1"/>
  <c r="Y97" i="7"/>
  <c r="N97" i="7" s="1"/>
  <c r="S97" i="7" s="1"/>
  <c r="X97" i="7"/>
  <c r="M97" i="7" s="1"/>
  <c r="R97" i="7" s="1"/>
  <c r="AM97" i="3"/>
  <c r="W97" i="7"/>
  <c r="L97" i="7" s="1"/>
  <c r="AM101" i="3"/>
  <c r="X101" i="7"/>
  <c r="M101" i="7" s="1"/>
  <c r="R101" i="7" s="1"/>
  <c r="AA101" i="7"/>
  <c r="P101" i="7" s="1"/>
  <c r="U101" i="7" s="1"/>
  <c r="Z101" i="7"/>
  <c r="O101" i="7" s="1"/>
  <c r="T101" i="7" s="1"/>
  <c r="Y101" i="7"/>
  <c r="N101" i="7" s="1"/>
  <c r="S101" i="7" s="1"/>
  <c r="W101" i="7"/>
  <c r="L101" i="7" s="1"/>
  <c r="X105" i="7"/>
  <c r="M105" i="7" s="1"/>
  <c r="R105" i="7" s="1"/>
  <c r="AM105" i="3"/>
  <c r="AA105" i="7"/>
  <c r="P105" i="7" s="1"/>
  <c r="U105" i="7" s="1"/>
  <c r="Z105" i="7"/>
  <c r="O105" i="7" s="1"/>
  <c r="T105" i="7" s="1"/>
  <c r="Y105" i="7"/>
  <c r="N105" i="7" s="1"/>
  <c r="S105" i="7" s="1"/>
  <c r="W105" i="7"/>
  <c r="L105" i="7" s="1"/>
  <c r="AA109" i="7"/>
  <c r="P109" i="7" s="1"/>
  <c r="U109" i="7" s="1"/>
  <c r="Z109" i="7"/>
  <c r="O109" i="7" s="1"/>
  <c r="T109" i="7" s="1"/>
  <c r="Y109" i="7"/>
  <c r="N109" i="7" s="1"/>
  <c r="S109" i="7" s="1"/>
  <c r="AM109" i="3"/>
  <c r="X109" i="7"/>
  <c r="M109" i="7" s="1"/>
  <c r="R109" i="7" s="1"/>
  <c r="W109" i="7"/>
  <c r="L109" i="7" s="1"/>
  <c r="X113" i="7"/>
  <c r="M113" i="7" s="1"/>
  <c r="R113" i="7" s="1"/>
  <c r="AM113" i="3"/>
  <c r="AA113" i="7"/>
  <c r="P113" i="7" s="1"/>
  <c r="U113" i="7" s="1"/>
  <c r="Z113" i="7"/>
  <c r="O113" i="7" s="1"/>
  <c r="T113" i="7" s="1"/>
  <c r="Y113" i="7"/>
  <c r="N113" i="7" s="1"/>
  <c r="S113" i="7" s="1"/>
  <c r="W113" i="7"/>
  <c r="L113" i="7" s="1"/>
  <c r="X117" i="7"/>
  <c r="M117" i="7" s="1"/>
  <c r="R117" i="7" s="1"/>
  <c r="W117" i="7"/>
  <c r="L117" i="7" s="1"/>
  <c r="Z117" i="7"/>
  <c r="O117" i="7" s="1"/>
  <c r="T117" i="7" s="1"/>
  <c r="AA117" i="7"/>
  <c r="P117" i="7" s="1"/>
  <c r="U117" i="7" s="1"/>
  <c r="Y117" i="7"/>
  <c r="N117" i="7" s="1"/>
  <c r="S117" i="7" s="1"/>
  <c r="AM117" i="3"/>
  <c r="X121" i="7"/>
  <c r="M121" i="7" s="1"/>
  <c r="R121" i="7" s="1"/>
  <c r="Z121" i="7"/>
  <c r="O121" i="7" s="1"/>
  <c r="T121" i="7" s="1"/>
  <c r="W121" i="7"/>
  <c r="L121" i="7" s="1"/>
  <c r="AA121" i="7"/>
  <c r="P121" i="7" s="1"/>
  <c r="U121" i="7" s="1"/>
  <c r="AM121" i="3"/>
  <c r="Y121" i="7"/>
  <c r="N121" i="7" s="1"/>
  <c r="S121" i="7" s="1"/>
  <c r="Z125" i="7"/>
  <c r="O125" i="7" s="1"/>
  <c r="T125" i="7" s="1"/>
  <c r="Y125" i="7"/>
  <c r="N125" i="7" s="1"/>
  <c r="S125" i="7" s="1"/>
  <c r="X125" i="7"/>
  <c r="M125" i="7" s="1"/>
  <c r="R125" i="7" s="1"/>
  <c r="W125" i="7"/>
  <c r="L125" i="7" s="1"/>
  <c r="AM125" i="3"/>
  <c r="AA125" i="7"/>
  <c r="P125" i="7" s="1"/>
  <c r="U125" i="7" s="1"/>
  <c r="Z129" i="7"/>
  <c r="O129" i="7" s="1"/>
  <c r="Y129" i="7"/>
  <c r="N129" i="7" s="1"/>
  <c r="AM129" i="3"/>
  <c r="X129" i="7"/>
  <c r="M129" i="7" s="1"/>
  <c r="W129" i="7"/>
  <c r="L129" i="7" s="1"/>
  <c r="G30" i="9" s="1"/>
  <c r="AA129" i="7"/>
  <c r="P129" i="7" s="1"/>
  <c r="X133" i="7"/>
  <c r="M133" i="7" s="1"/>
  <c r="R133" i="7" s="1"/>
  <c r="W133" i="7"/>
  <c r="L133" i="7" s="1"/>
  <c r="Z133" i="7"/>
  <c r="O133" i="7" s="1"/>
  <c r="T133" i="7" s="1"/>
  <c r="Y133" i="7"/>
  <c r="N133" i="7" s="1"/>
  <c r="S133" i="7" s="1"/>
  <c r="AM133" i="3"/>
  <c r="AA133" i="7"/>
  <c r="P133" i="7" s="1"/>
  <c r="U133" i="7" s="1"/>
  <c r="W137" i="7"/>
  <c r="L137" i="7" s="1"/>
  <c r="AA137" i="7"/>
  <c r="P137" i="7" s="1"/>
  <c r="U137" i="7" s="1"/>
  <c r="AM137" i="3"/>
  <c r="Y137" i="7"/>
  <c r="N137" i="7" s="1"/>
  <c r="S137" i="7" s="1"/>
  <c r="Z137" i="7"/>
  <c r="O137" i="7" s="1"/>
  <c r="T137" i="7" s="1"/>
  <c r="X137" i="7"/>
  <c r="M137" i="7" s="1"/>
  <c r="R137" i="7" s="1"/>
  <c r="Z6" i="3"/>
  <c r="Z10" i="3"/>
  <c r="Z14" i="3"/>
  <c r="Z18" i="3"/>
  <c r="Z22" i="3"/>
  <c r="Z26" i="3"/>
  <c r="Z30" i="3"/>
  <c r="Z34" i="3"/>
  <c r="Z38" i="3"/>
  <c r="Z42" i="3"/>
  <c r="Z46" i="3"/>
  <c r="Z50" i="3"/>
  <c r="Z54" i="3"/>
  <c r="Z58" i="3"/>
  <c r="Z62" i="3"/>
  <c r="Z66" i="3"/>
  <c r="Z70" i="3"/>
  <c r="Z74" i="3"/>
  <c r="Z78" i="3"/>
  <c r="Z82" i="3"/>
  <c r="Z86" i="3"/>
  <c r="Z90" i="3"/>
  <c r="Z94" i="3"/>
  <c r="Z98" i="3"/>
  <c r="Z102" i="3"/>
  <c r="Z106" i="3"/>
  <c r="Z110" i="3"/>
  <c r="Z114" i="3"/>
  <c r="Z118" i="3"/>
  <c r="Z122" i="3"/>
  <c r="Z126" i="3"/>
  <c r="Z130" i="3"/>
  <c r="Z134" i="3"/>
  <c r="Z138" i="3"/>
  <c r="Z82" i="7"/>
  <c r="O82" i="7" s="1"/>
  <c r="T82" i="7" s="1"/>
  <c r="AM82" i="3"/>
  <c r="Y82" i="7"/>
  <c r="N82" i="7" s="1"/>
  <c r="S82" i="7" s="1"/>
  <c r="X82" i="7"/>
  <c r="M82" i="7" s="1"/>
  <c r="R82" i="7" s="1"/>
  <c r="W82" i="7"/>
  <c r="L82" i="7" s="1"/>
  <c r="AA82" i="7"/>
  <c r="P82" i="7" s="1"/>
  <c r="U82" i="7" s="1"/>
  <c r="Z98" i="7"/>
  <c r="O98" i="7" s="1"/>
  <c r="T98" i="7" s="1"/>
  <c r="Y98" i="7"/>
  <c r="N98" i="7" s="1"/>
  <c r="S98" i="7" s="1"/>
  <c r="AA98" i="7"/>
  <c r="P98" i="7" s="1"/>
  <c r="U98" i="7" s="1"/>
  <c r="X98" i="7"/>
  <c r="M98" i="7" s="1"/>
  <c r="R98" i="7" s="1"/>
  <c r="AM98" i="3"/>
  <c r="W98" i="7"/>
  <c r="L98" i="7" s="1"/>
  <c r="Z110" i="7"/>
  <c r="O110" i="7" s="1"/>
  <c r="T110" i="7" s="1"/>
  <c r="X110" i="7"/>
  <c r="M110" i="7" s="1"/>
  <c r="R110" i="7" s="1"/>
  <c r="AM110" i="3"/>
  <c r="AA110" i="7"/>
  <c r="P110" i="7" s="1"/>
  <c r="U110" i="7" s="1"/>
  <c r="Y110" i="7"/>
  <c r="N110" i="7" s="1"/>
  <c r="S110" i="7" s="1"/>
  <c r="W110" i="7"/>
  <c r="L110" i="7" s="1"/>
  <c r="Y138" i="7"/>
  <c r="N138" i="7" s="1"/>
  <c r="S138" i="7" s="1"/>
  <c r="X138" i="7"/>
  <c r="M138" i="7" s="1"/>
  <c r="R138" i="7" s="1"/>
  <c r="AA138" i="7"/>
  <c r="P138" i="7" s="1"/>
  <c r="U138" i="7" s="1"/>
  <c r="W138" i="7"/>
  <c r="L138" i="7" s="1"/>
  <c r="Z138" i="7"/>
  <c r="O138" i="7" s="1"/>
  <c r="T138" i="7" s="1"/>
  <c r="AM138" i="3"/>
  <c r="Z11" i="3"/>
  <c r="Z27" i="3"/>
  <c r="Z59" i="3"/>
  <c r="Z67" i="3"/>
  <c r="Z71" i="3"/>
  <c r="Z79" i="3"/>
  <c r="Z87" i="3"/>
  <c r="Z107" i="3"/>
  <c r="Z131" i="3"/>
  <c r="Z7" i="7"/>
  <c r="O7" i="7" s="1"/>
  <c r="T7" i="7" s="1"/>
  <c r="AA7" i="7"/>
  <c r="P7" i="7" s="1"/>
  <c r="U7" i="7" s="1"/>
  <c r="Y7" i="7"/>
  <c r="N7" i="7" s="1"/>
  <c r="S7" i="7" s="1"/>
  <c r="AM7" i="3"/>
  <c r="X7" i="7"/>
  <c r="M7" i="7" s="1"/>
  <c r="R7" i="7" s="1"/>
  <c r="W7" i="7"/>
  <c r="L7" i="7" s="1"/>
  <c r="AA11" i="7"/>
  <c r="P11" i="7" s="1"/>
  <c r="U11" i="7" s="1"/>
  <c r="Z11" i="7"/>
  <c r="O11" i="7" s="1"/>
  <c r="T11" i="7" s="1"/>
  <c r="AM11" i="3"/>
  <c r="Y11" i="7"/>
  <c r="N11" i="7" s="1"/>
  <c r="S11" i="7" s="1"/>
  <c r="X11" i="7"/>
  <c r="M11" i="7" s="1"/>
  <c r="R11" i="7" s="1"/>
  <c r="W11" i="7"/>
  <c r="L11" i="7" s="1"/>
  <c r="Z15" i="7"/>
  <c r="O15" i="7" s="1"/>
  <c r="T15" i="7" s="1"/>
  <c r="W15" i="7"/>
  <c r="L15" i="7" s="1"/>
  <c r="Y15" i="7"/>
  <c r="N15" i="7" s="1"/>
  <c r="S15" i="7" s="1"/>
  <c r="X15" i="7"/>
  <c r="M15" i="7" s="1"/>
  <c r="R15" i="7" s="1"/>
  <c r="AM15" i="3"/>
  <c r="AA15" i="7"/>
  <c r="P15" i="7" s="1"/>
  <c r="U15" i="7" s="1"/>
  <c r="Y19" i="7"/>
  <c r="N19" i="7" s="1"/>
  <c r="S19" i="7" s="1"/>
  <c r="AM19" i="3"/>
  <c r="Z19" i="7"/>
  <c r="O19" i="7" s="1"/>
  <c r="T19" i="7" s="1"/>
  <c r="W19" i="7"/>
  <c r="L19" i="7" s="1"/>
  <c r="AA19" i="7"/>
  <c r="P19" i="7" s="1"/>
  <c r="U19" i="7" s="1"/>
  <c r="X19" i="7"/>
  <c r="M19" i="7" s="1"/>
  <c r="R19" i="7" s="1"/>
  <c r="Z23" i="7"/>
  <c r="O23" i="7" s="1"/>
  <c r="T23" i="7" s="1"/>
  <c r="Y23" i="7"/>
  <c r="N23" i="7" s="1"/>
  <c r="S23" i="7" s="1"/>
  <c r="W23" i="7"/>
  <c r="L23" i="7" s="1"/>
  <c r="X23" i="7"/>
  <c r="M23" i="7" s="1"/>
  <c r="R23" i="7" s="1"/>
  <c r="AM23" i="3"/>
  <c r="AA23" i="7"/>
  <c r="P23" i="7" s="1"/>
  <c r="U23" i="7" s="1"/>
  <c r="AA27" i="7"/>
  <c r="P27" i="7" s="1"/>
  <c r="AM27" i="3"/>
  <c r="W27" i="7"/>
  <c r="L27" i="7" s="1"/>
  <c r="Z27" i="7"/>
  <c r="O27" i="7" s="1"/>
  <c r="Y27" i="7"/>
  <c r="N27" i="7" s="1"/>
  <c r="X27" i="7"/>
  <c r="M27" i="7" s="1"/>
  <c r="Y31" i="7"/>
  <c r="N31" i="7" s="1"/>
  <c r="S31" i="7" s="1"/>
  <c r="AM31" i="3"/>
  <c r="Z31" i="7"/>
  <c r="O31" i="7" s="1"/>
  <c r="T31" i="7" s="1"/>
  <c r="W31" i="7"/>
  <c r="L31" i="7" s="1"/>
  <c r="AA31" i="7"/>
  <c r="P31" i="7" s="1"/>
  <c r="U31" i="7" s="1"/>
  <c r="X31" i="7"/>
  <c r="M31" i="7" s="1"/>
  <c r="R31" i="7" s="1"/>
  <c r="W35" i="7"/>
  <c r="L35" i="7" s="1"/>
  <c r="AA35" i="7"/>
  <c r="P35" i="7" s="1"/>
  <c r="Z35" i="7"/>
  <c r="O35" i="7" s="1"/>
  <c r="X35" i="7"/>
  <c r="M35" i="7" s="1"/>
  <c r="Y35" i="7"/>
  <c r="N35" i="7" s="1"/>
  <c r="AM35" i="3"/>
  <c r="W39" i="7"/>
  <c r="L39" i="7" s="1"/>
  <c r="X39" i="7"/>
  <c r="M39" i="7" s="1"/>
  <c r="R39" i="7" s="1"/>
  <c r="Y39" i="7"/>
  <c r="N39" i="7" s="1"/>
  <c r="S39" i="7" s="1"/>
  <c r="AA39" i="7"/>
  <c r="P39" i="7" s="1"/>
  <c r="U39" i="7" s="1"/>
  <c r="AM39" i="3"/>
  <c r="Z39" i="7"/>
  <c r="O39" i="7" s="1"/>
  <c r="T39" i="7" s="1"/>
  <c r="AA43" i="7"/>
  <c r="P43" i="7" s="1"/>
  <c r="U43" i="7" s="1"/>
  <c r="AM43" i="3"/>
  <c r="W43" i="7"/>
  <c r="L43" i="7" s="1"/>
  <c r="X43" i="7"/>
  <c r="M43" i="7" s="1"/>
  <c r="R43" i="7" s="1"/>
  <c r="Z43" i="7"/>
  <c r="O43" i="7" s="1"/>
  <c r="T43" i="7" s="1"/>
  <c r="Y43" i="7"/>
  <c r="N43" i="7" s="1"/>
  <c r="S43" i="7" s="1"/>
  <c r="AA47" i="7"/>
  <c r="P47" i="7" s="1"/>
  <c r="U47" i="7" s="1"/>
  <c r="Z47" i="7"/>
  <c r="O47" i="7" s="1"/>
  <c r="T47" i="7" s="1"/>
  <c r="W47" i="7"/>
  <c r="L47" i="7" s="1"/>
  <c r="X47" i="7"/>
  <c r="M47" i="7" s="1"/>
  <c r="R47" i="7" s="1"/>
  <c r="AM47" i="3"/>
  <c r="Y47" i="7"/>
  <c r="N47" i="7" s="1"/>
  <c r="S47" i="7" s="1"/>
  <c r="X51" i="7"/>
  <c r="M51" i="7" s="1"/>
  <c r="R51" i="7" s="1"/>
  <c r="Y51" i="7"/>
  <c r="N51" i="7" s="1"/>
  <c r="S51" i="7" s="1"/>
  <c r="AM51" i="3"/>
  <c r="AA51" i="7"/>
  <c r="P51" i="7" s="1"/>
  <c r="U51" i="7" s="1"/>
  <c r="Z51" i="7"/>
  <c r="O51" i="7" s="1"/>
  <c r="T51" i="7" s="1"/>
  <c r="W51" i="7"/>
  <c r="L51" i="7" s="1"/>
  <c r="Z55" i="7"/>
  <c r="O55" i="7" s="1"/>
  <c r="T55" i="7" s="1"/>
  <c r="AA55" i="7"/>
  <c r="P55" i="7" s="1"/>
  <c r="U55" i="7" s="1"/>
  <c r="X55" i="7"/>
  <c r="M55" i="7" s="1"/>
  <c r="R55" i="7" s="1"/>
  <c r="AM55" i="3"/>
  <c r="Y55" i="7"/>
  <c r="N55" i="7" s="1"/>
  <c r="S55" i="7" s="1"/>
  <c r="W55" i="7"/>
  <c r="L55" i="7" s="1"/>
  <c r="Z59" i="7"/>
  <c r="O59" i="7" s="1"/>
  <c r="T59" i="7" s="1"/>
  <c r="AM59" i="3"/>
  <c r="W59" i="7"/>
  <c r="L59" i="7" s="1"/>
  <c r="Y59" i="7"/>
  <c r="N59" i="7" s="1"/>
  <c r="S59" i="7" s="1"/>
  <c r="X59" i="7"/>
  <c r="M59" i="7" s="1"/>
  <c r="R59" i="7" s="1"/>
  <c r="AA59" i="7"/>
  <c r="P59" i="7" s="1"/>
  <c r="U59" i="7" s="1"/>
  <c r="Z63" i="7"/>
  <c r="O63" i="7" s="1"/>
  <c r="T63" i="7" s="1"/>
  <c r="Y63" i="7"/>
  <c r="N63" i="7" s="1"/>
  <c r="S63" i="7" s="1"/>
  <c r="W63" i="7"/>
  <c r="L63" i="7" s="1"/>
  <c r="X63" i="7"/>
  <c r="M63" i="7" s="1"/>
  <c r="R63" i="7" s="1"/>
  <c r="AM63" i="3"/>
  <c r="AA63" i="7"/>
  <c r="P63" i="7" s="1"/>
  <c r="U63" i="7" s="1"/>
  <c r="W67" i="7"/>
  <c r="L67" i="7" s="1"/>
  <c r="X67" i="7"/>
  <c r="M67" i="7" s="1"/>
  <c r="R67" i="7" s="1"/>
  <c r="Y67" i="7"/>
  <c r="N67" i="7" s="1"/>
  <c r="S67" i="7" s="1"/>
  <c r="AM67" i="3"/>
  <c r="AA67" i="7"/>
  <c r="P67" i="7" s="1"/>
  <c r="U67" i="7" s="1"/>
  <c r="Z67" i="7"/>
  <c r="O67" i="7" s="1"/>
  <c r="T67" i="7" s="1"/>
  <c r="AA71" i="7"/>
  <c r="P71" i="7" s="1"/>
  <c r="U71" i="7" s="1"/>
  <c r="W71" i="7"/>
  <c r="L71" i="7" s="1"/>
  <c r="AM71" i="3"/>
  <c r="X71" i="7"/>
  <c r="M71" i="7" s="1"/>
  <c r="R71" i="7" s="1"/>
  <c r="Z71" i="7"/>
  <c r="O71" i="7" s="1"/>
  <c r="T71" i="7" s="1"/>
  <c r="Y71" i="7"/>
  <c r="N71" i="7" s="1"/>
  <c r="S71" i="7" s="1"/>
  <c r="AA75" i="7"/>
  <c r="P75" i="7" s="1"/>
  <c r="U75" i="7" s="1"/>
  <c r="AM75" i="3"/>
  <c r="Z75" i="7"/>
  <c r="O75" i="7" s="1"/>
  <c r="T75" i="7" s="1"/>
  <c r="W75" i="7"/>
  <c r="L75" i="7" s="1"/>
  <c r="Y75" i="7"/>
  <c r="N75" i="7" s="1"/>
  <c r="S75" i="7" s="1"/>
  <c r="X75" i="7"/>
  <c r="M75" i="7" s="1"/>
  <c r="R75" i="7" s="1"/>
  <c r="X79" i="7"/>
  <c r="M79" i="7" s="1"/>
  <c r="R79" i="7" s="1"/>
  <c r="Y79" i="7"/>
  <c r="N79" i="7" s="1"/>
  <c r="S79" i="7" s="1"/>
  <c r="AM79" i="3"/>
  <c r="AA79" i="7"/>
  <c r="P79" i="7" s="1"/>
  <c r="U79" i="7" s="1"/>
  <c r="Z79" i="7"/>
  <c r="O79" i="7" s="1"/>
  <c r="T79" i="7" s="1"/>
  <c r="W79" i="7"/>
  <c r="L79" i="7" s="1"/>
  <c r="Y83" i="7"/>
  <c r="N83" i="7" s="1"/>
  <c r="S83" i="7" s="1"/>
  <c r="Z83" i="7"/>
  <c r="O83" i="7" s="1"/>
  <c r="T83" i="7" s="1"/>
  <c r="W83" i="7"/>
  <c r="L83" i="7" s="1"/>
  <c r="AM83" i="3"/>
  <c r="AA83" i="7"/>
  <c r="P83" i="7" s="1"/>
  <c r="U83" i="7" s="1"/>
  <c r="X83" i="7"/>
  <c r="M83" i="7" s="1"/>
  <c r="R83" i="7" s="1"/>
  <c r="AM87" i="3"/>
  <c r="Z87" i="7"/>
  <c r="O87" i="7" s="1"/>
  <c r="T87" i="7" s="1"/>
  <c r="AA87" i="7"/>
  <c r="P87" i="7" s="1"/>
  <c r="U87" i="7" s="1"/>
  <c r="X87" i="7"/>
  <c r="M87" i="7" s="1"/>
  <c r="R87" i="7" s="1"/>
  <c r="Y87" i="7"/>
  <c r="N87" i="7" s="1"/>
  <c r="S87" i="7" s="1"/>
  <c r="W87" i="7"/>
  <c r="L87" i="7" s="1"/>
  <c r="Y91" i="7"/>
  <c r="N91" i="7" s="1"/>
  <c r="S91" i="7" s="1"/>
  <c r="Z91" i="7"/>
  <c r="O91" i="7" s="1"/>
  <c r="T91" i="7" s="1"/>
  <c r="W91" i="7"/>
  <c r="L91" i="7" s="1"/>
  <c r="X91" i="7"/>
  <c r="M91" i="7" s="1"/>
  <c r="R91" i="7" s="1"/>
  <c r="AM91" i="3"/>
  <c r="AA91" i="7"/>
  <c r="P91" i="7" s="1"/>
  <c r="U91" i="7" s="1"/>
  <c r="AA95" i="7"/>
  <c r="P95" i="7" s="1"/>
  <c r="U95" i="7" s="1"/>
  <c r="Z95" i="7"/>
  <c r="O95" i="7" s="1"/>
  <c r="T95" i="7" s="1"/>
  <c r="AM95" i="3"/>
  <c r="W95" i="7"/>
  <c r="L95" i="7" s="1"/>
  <c r="X95" i="7"/>
  <c r="M95" i="7" s="1"/>
  <c r="R95" i="7" s="1"/>
  <c r="Y95" i="7"/>
  <c r="N95" i="7" s="1"/>
  <c r="S95" i="7" s="1"/>
  <c r="Z99" i="7"/>
  <c r="O99" i="7" s="1"/>
  <c r="T99" i="7" s="1"/>
  <c r="Y99" i="7"/>
  <c r="N99" i="7" s="1"/>
  <c r="S99" i="7" s="1"/>
  <c r="W99" i="7"/>
  <c r="L99" i="7" s="1"/>
  <c r="X99" i="7"/>
  <c r="M99" i="7" s="1"/>
  <c r="R99" i="7" s="1"/>
  <c r="AM99" i="3"/>
  <c r="AA99" i="7"/>
  <c r="P99" i="7" s="1"/>
  <c r="U99" i="7" s="1"/>
  <c r="W103" i="7"/>
  <c r="L103" i="7" s="1"/>
  <c r="Y103" i="7"/>
  <c r="N103" i="7" s="1"/>
  <c r="S103" i="7" s="1"/>
  <c r="X103" i="7"/>
  <c r="M103" i="7" s="1"/>
  <c r="R103" i="7" s="1"/>
  <c r="AA103" i="7"/>
  <c r="P103" i="7" s="1"/>
  <c r="U103" i="7" s="1"/>
  <c r="Z103" i="7"/>
  <c r="O103" i="7" s="1"/>
  <c r="T103" i="7" s="1"/>
  <c r="AM103" i="3"/>
  <c r="X107" i="7"/>
  <c r="M107" i="7" s="1"/>
  <c r="R107" i="7" s="1"/>
  <c r="Z107" i="7"/>
  <c r="O107" i="7" s="1"/>
  <c r="T107" i="7" s="1"/>
  <c r="AM107" i="3"/>
  <c r="Y107" i="7"/>
  <c r="N107" i="7" s="1"/>
  <c r="S107" i="7" s="1"/>
  <c r="AA107" i="7"/>
  <c r="P107" i="7" s="1"/>
  <c r="U107" i="7" s="1"/>
  <c r="W107" i="7"/>
  <c r="L107" i="7" s="1"/>
  <c r="AA111" i="7"/>
  <c r="P111" i="7" s="1"/>
  <c r="U111" i="7" s="1"/>
  <c r="W111" i="7"/>
  <c r="L111" i="7" s="1"/>
  <c r="Z111" i="7"/>
  <c r="O111" i="7" s="1"/>
  <c r="T111" i="7" s="1"/>
  <c r="AM111" i="3"/>
  <c r="X111" i="7"/>
  <c r="M111" i="7" s="1"/>
  <c r="R111" i="7" s="1"/>
  <c r="Y111" i="7"/>
  <c r="N111" i="7" s="1"/>
  <c r="S111" i="7" s="1"/>
  <c r="W115" i="7"/>
  <c r="L115" i="7" s="1"/>
  <c r="X115" i="7"/>
  <c r="M115" i="7" s="1"/>
  <c r="R115" i="7" s="1"/>
  <c r="Y115" i="7"/>
  <c r="N115" i="7" s="1"/>
  <c r="S115" i="7" s="1"/>
  <c r="AM115" i="3"/>
  <c r="AA115" i="7"/>
  <c r="P115" i="7" s="1"/>
  <c r="U115" i="7" s="1"/>
  <c r="Z115" i="7"/>
  <c r="O115" i="7" s="1"/>
  <c r="T115" i="7" s="1"/>
  <c r="AM119" i="3"/>
  <c r="AA119" i="7"/>
  <c r="P119" i="7" s="1"/>
  <c r="U119" i="7" s="1"/>
  <c r="Z119" i="7"/>
  <c r="O119" i="7" s="1"/>
  <c r="T119" i="7" s="1"/>
  <c r="W119" i="7"/>
  <c r="L119" i="7" s="1"/>
  <c r="X119" i="7"/>
  <c r="M119" i="7" s="1"/>
  <c r="R119" i="7" s="1"/>
  <c r="Y119" i="7"/>
  <c r="N119" i="7" s="1"/>
  <c r="S119" i="7" s="1"/>
  <c r="AA123" i="7"/>
  <c r="P123" i="7" s="1"/>
  <c r="U123" i="7" s="1"/>
  <c r="W123" i="7"/>
  <c r="L123" i="7" s="1"/>
  <c r="AM123" i="3"/>
  <c r="X123" i="7"/>
  <c r="M123" i="7" s="1"/>
  <c r="R123" i="7" s="1"/>
  <c r="Z123" i="7"/>
  <c r="O123" i="7" s="1"/>
  <c r="T123" i="7" s="1"/>
  <c r="Y123" i="7"/>
  <c r="N123" i="7" s="1"/>
  <c r="S123" i="7" s="1"/>
  <c r="AM127" i="3"/>
  <c r="AA127" i="7"/>
  <c r="P127" i="7" s="1"/>
  <c r="U127" i="7" s="1"/>
  <c r="W127" i="7"/>
  <c r="L127" i="7" s="1"/>
  <c r="Y127" i="7"/>
  <c r="N127" i="7" s="1"/>
  <c r="S127" i="7" s="1"/>
  <c r="X127" i="7"/>
  <c r="M127" i="7" s="1"/>
  <c r="R127" i="7" s="1"/>
  <c r="Z127" i="7"/>
  <c r="O127" i="7" s="1"/>
  <c r="T127" i="7" s="1"/>
  <c r="AA131" i="7"/>
  <c r="P131" i="7" s="1"/>
  <c r="U131" i="7" s="1"/>
  <c r="Z131" i="7"/>
  <c r="O131" i="7" s="1"/>
  <c r="T131" i="7" s="1"/>
  <c r="X131" i="7"/>
  <c r="M131" i="7" s="1"/>
  <c r="R131" i="7" s="1"/>
  <c r="W131" i="7"/>
  <c r="L131" i="7" s="1"/>
  <c r="AM131" i="3"/>
  <c r="Y131" i="7"/>
  <c r="N131" i="7" s="1"/>
  <c r="S131" i="7" s="1"/>
  <c r="W135" i="7"/>
  <c r="L135" i="7" s="1"/>
  <c r="Y135" i="7"/>
  <c r="N135" i="7" s="1"/>
  <c r="S135" i="7" s="1"/>
  <c r="X135" i="7"/>
  <c r="M135" i="7" s="1"/>
  <c r="R135" i="7" s="1"/>
  <c r="AA135" i="7"/>
  <c r="P135" i="7" s="1"/>
  <c r="U135" i="7" s="1"/>
  <c r="Z135" i="7"/>
  <c r="O135" i="7" s="1"/>
  <c r="T135" i="7" s="1"/>
  <c r="AM135" i="3"/>
  <c r="AA139" i="7"/>
  <c r="P139" i="7" s="1"/>
  <c r="U139" i="7" s="1"/>
  <c r="Y139" i="7"/>
  <c r="N139" i="7" s="1"/>
  <c r="S139" i="7" s="1"/>
  <c r="Z139" i="7"/>
  <c r="O139" i="7" s="1"/>
  <c r="T139" i="7" s="1"/>
  <c r="AM139" i="3"/>
  <c r="W139" i="7"/>
  <c r="L139" i="7" s="1"/>
  <c r="X139" i="7"/>
  <c r="M139" i="7" s="1"/>
  <c r="R139" i="7" s="1"/>
  <c r="Y25" i="7"/>
  <c r="N25" i="7" s="1"/>
  <c r="S25" i="7" s="1"/>
  <c r="AM25" i="3"/>
  <c r="W25" i="7"/>
  <c r="L25" i="7" s="1"/>
  <c r="AA25" i="7"/>
  <c r="P25" i="7" s="1"/>
  <c r="U25" i="7" s="1"/>
  <c r="Z25" i="7"/>
  <c r="O25" i="7" s="1"/>
  <c r="T25" i="7" s="1"/>
  <c r="X25" i="7"/>
  <c r="M25" i="7" s="1"/>
  <c r="R25" i="7" s="1"/>
  <c r="X33" i="7"/>
  <c r="M33" i="7" s="1"/>
  <c r="R33" i="7" s="1"/>
  <c r="Z33" i="7"/>
  <c r="O33" i="7" s="1"/>
  <c r="T33" i="7" s="1"/>
  <c r="W33" i="7"/>
  <c r="L33" i="7" s="1"/>
  <c r="AM33" i="3"/>
  <c r="AA33" i="7"/>
  <c r="P33" i="7" s="1"/>
  <c r="U33" i="7" s="1"/>
  <c r="Y33" i="7"/>
  <c r="N33" i="7" s="1"/>
  <c r="S33" i="7" s="1"/>
  <c r="Z10" i="7"/>
  <c r="O10" i="7" s="1"/>
  <c r="T10" i="7" s="1"/>
  <c r="X10" i="7"/>
  <c r="M10" i="7" s="1"/>
  <c r="R10" i="7" s="1"/>
  <c r="Y10" i="7"/>
  <c r="N10" i="7" s="1"/>
  <c r="S10" i="7" s="1"/>
  <c r="W10" i="7"/>
  <c r="L10" i="7" s="1"/>
  <c r="AM10" i="3"/>
  <c r="AA10" i="7"/>
  <c r="P10" i="7" s="1"/>
  <c r="U10" i="7" s="1"/>
  <c r="X14" i="7"/>
  <c r="M14" i="7" s="1"/>
  <c r="W14" i="7"/>
  <c r="L14" i="7" s="1"/>
  <c r="AA14" i="7"/>
  <c r="P14" i="7" s="1"/>
  <c r="AM14" i="3"/>
  <c r="Z14" i="7"/>
  <c r="O14" i="7" s="1"/>
  <c r="Y14" i="7"/>
  <c r="N14" i="7" s="1"/>
  <c r="X22" i="7"/>
  <c r="M22" i="7" s="1"/>
  <c r="R22" i="7" s="1"/>
  <c r="W22" i="7"/>
  <c r="L22" i="7" s="1"/>
  <c r="AA22" i="7"/>
  <c r="P22" i="7" s="1"/>
  <c r="U22" i="7" s="1"/>
  <c r="Z22" i="7"/>
  <c r="O22" i="7" s="1"/>
  <c r="T22" i="7" s="1"/>
  <c r="Y22" i="7"/>
  <c r="N22" i="7" s="1"/>
  <c r="S22" i="7" s="1"/>
  <c r="AM22" i="3"/>
  <c r="Y30" i="7"/>
  <c r="N30" i="7" s="1"/>
  <c r="S30" i="7" s="1"/>
  <c r="AA30" i="7"/>
  <c r="P30" i="7" s="1"/>
  <c r="U30" i="7" s="1"/>
  <c r="X30" i="7"/>
  <c r="M30" i="7" s="1"/>
  <c r="R30" i="7" s="1"/>
  <c r="AM30" i="3"/>
  <c r="W30" i="7"/>
  <c r="L30" i="7" s="1"/>
  <c r="Z30" i="7"/>
  <c r="O30" i="7" s="1"/>
  <c r="T30" i="7" s="1"/>
  <c r="Z42" i="7"/>
  <c r="O42" i="7" s="1"/>
  <c r="T42" i="7" s="1"/>
  <c r="Y42" i="7"/>
  <c r="N42" i="7" s="1"/>
  <c r="S42" i="7" s="1"/>
  <c r="X42" i="7"/>
  <c r="M42" i="7" s="1"/>
  <c r="R42" i="7" s="1"/>
  <c r="AA42" i="7"/>
  <c r="P42" i="7" s="1"/>
  <c r="U42" i="7" s="1"/>
  <c r="W42" i="7"/>
  <c r="L42" i="7" s="1"/>
  <c r="AM42" i="3"/>
  <c r="Z46" i="7"/>
  <c r="O46" i="7" s="1"/>
  <c r="T46" i="7" s="1"/>
  <c r="Y46" i="7"/>
  <c r="N46" i="7" s="1"/>
  <c r="S46" i="7" s="1"/>
  <c r="AM46" i="3"/>
  <c r="X46" i="7"/>
  <c r="M46" i="7" s="1"/>
  <c r="R46" i="7" s="1"/>
  <c r="AA46" i="7"/>
  <c r="P46" i="7" s="1"/>
  <c r="U46" i="7" s="1"/>
  <c r="W46" i="7"/>
  <c r="L46" i="7" s="1"/>
  <c r="Y50" i="7"/>
  <c r="N50" i="7" s="1"/>
  <c r="S50" i="7" s="1"/>
  <c r="X50" i="7"/>
  <c r="M50" i="7" s="1"/>
  <c r="R50" i="7" s="1"/>
  <c r="W50" i="7"/>
  <c r="L50" i="7" s="1"/>
  <c r="AA50" i="7"/>
  <c r="P50" i="7" s="1"/>
  <c r="U50" i="7" s="1"/>
  <c r="Z50" i="7"/>
  <c r="O50" i="7" s="1"/>
  <c r="T50" i="7" s="1"/>
  <c r="AM50" i="3"/>
  <c r="W54" i="7"/>
  <c r="L54" i="7" s="1"/>
  <c r="Y54" i="7"/>
  <c r="N54" i="7" s="1"/>
  <c r="S54" i="7" s="1"/>
  <c r="X54" i="7"/>
  <c r="M54" i="7" s="1"/>
  <c r="R54" i="7" s="1"/>
  <c r="Z54" i="7"/>
  <c r="O54" i="7" s="1"/>
  <c r="T54" i="7" s="1"/>
  <c r="AA54" i="7"/>
  <c r="P54" i="7" s="1"/>
  <c r="U54" i="7" s="1"/>
  <c r="AM54" i="3"/>
  <c r="AA58" i="7"/>
  <c r="P58" i="7" s="1"/>
  <c r="U58" i="7" s="1"/>
  <c r="AM58" i="3"/>
  <c r="W58" i="7"/>
  <c r="L58" i="7" s="1"/>
  <c r="Z58" i="7"/>
  <c r="O58" i="7" s="1"/>
  <c r="T58" i="7" s="1"/>
  <c r="Y58" i="7"/>
  <c r="N58" i="7" s="1"/>
  <c r="S58" i="7" s="1"/>
  <c r="X58" i="7"/>
  <c r="M58" i="7" s="1"/>
  <c r="R58" i="7" s="1"/>
  <c r="Z66" i="7"/>
  <c r="O66" i="7" s="1"/>
  <c r="T66" i="7" s="1"/>
  <c r="X66" i="7"/>
  <c r="M66" i="7" s="1"/>
  <c r="R66" i="7" s="1"/>
  <c r="AA66" i="7"/>
  <c r="P66" i="7" s="1"/>
  <c r="U66" i="7" s="1"/>
  <c r="AM66" i="3"/>
  <c r="Y66" i="7"/>
  <c r="N66" i="7" s="1"/>
  <c r="S66" i="7" s="1"/>
  <c r="W66" i="7"/>
  <c r="L66" i="7" s="1"/>
  <c r="Y86" i="7"/>
  <c r="N86" i="7" s="1"/>
  <c r="S86" i="7" s="1"/>
  <c r="AM86" i="3"/>
  <c r="Z86" i="7"/>
  <c r="O86" i="7" s="1"/>
  <c r="T86" i="7" s="1"/>
  <c r="X86" i="7"/>
  <c r="M86" i="7" s="1"/>
  <c r="R86" i="7" s="1"/>
  <c r="AA86" i="7"/>
  <c r="P86" i="7" s="1"/>
  <c r="U86" i="7" s="1"/>
  <c r="W86" i="7"/>
  <c r="L86" i="7" s="1"/>
  <c r="Z90" i="7"/>
  <c r="O90" i="7" s="1"/>
  <c r="T90" i="7" s="1"/>
  <c r="AA90" i="7"/>
  <c r="P90" i="7" s="1"/>
  <c r="U90" i="7" s="1"/>
  <c r="Y90" i="7"/>
  <c r="N90" i="7" s="1"/>
  <c r="S90" i="7" s="1"/>
  <c r="AM90" i="3"/>
  <c r="W90" i="7"/>
  <c r="L90" i="7" s="1"/>
  <c r="X90" i="7"/>
  <c r="M90" i="7" s="1"/>
  <c r="R90" i="7" s="1"/>
  <c r="X106" i="7"/>
  <c r="M106" i="7" s="1"/>
  <c r="R106" i="7" s="1"/>
  <c r="AA106" i="7"/>
  <c r="P106" i="7" s="1"/>
  <c r="U106" i="7" s="1"/>
  <c r="W106" i="7"/>
  <c r="L106" i="7" s="1"/>
  <c r="Z106" i="7"/>
  <c r="O106" i="7" s="1"/>
  <c r="T106" i="7" s="1"/>
  <c r="Y106" i="7"/>
  <c r="N106" i="7" s="1"/>
  <c r="S106" i="7" s="1"/>
  <c r="AM106" i="3"/>
  <c r="Z118" i="7"/>
  <c r="O118" i="7" s="1"/>
  <c r="T118" i="7" s="1"/>
  <c r="Y118" i="7"/>
  <c r="N118" i="7" s="1"/>
  <c r="S118" i="7" s="1"/>
  <c r="AA118" i="7"/>
  <c r="P118" i="7" s="1"/>
  <c r="U118" i="7" s="1"/>
  <c r="X118" i="7"/>
  <c r="M118" i="7" s="1"/>
  <c r="R118" i="7" s="1"/>
  <c r="W118" i="7"/>
  <c r="L118" i="7" s="1"/>
  <c r="AM118" i="3"/>
  <c r="AA126" i="7"/>
  <c r="P126" i="7" s="1"/>
  <c r="U126" i="7" s="1"/>
  <c r="W126" i="7"/>
  <c r="L126" i="7" s="1"/>
  <c r="Z126" i="7"/>
  <c r="O126" i="7" s="1"/>
  <c r="T126" i="7" s="1"/>
  <c r="Y126" i="7"/>
  <c r="N126" i="7" s="1"/>
  <c r="S126" i="7" s="1"/>
  <c r="X126" i="7"/>
  <c r="M126" i="7" s="1"/>
  <c r="R126" i="7" s="1"/>
  <c r="AM126" i="3"/>
  <c r="Y130" i="7"/>
  <c r="N130" i="7" s="1"/>
  <c r="S130" i="7" s="1"/>
  <c r="Z130" i="7"/>
  <c r="O130" i="7" s="1"/>
  <c r="T130" i="7" s="1"/>
  <c r="AA130" i="7"/>
  <c r="P130" i="7" s="1"/>
  <c r="U130" i="7" s="1"/>
  <c r="W130" i="7"/>
  <c r="L130" i="7" s="1"/>
  <c r="AM130" i="3"/>
  <c r="X130" i="7"/>
  <c r="M130" i="7" s="1"/>
  <c r="R130" i="7" s="1"/>
  <c r="Z15" i="3"/>
  <c r="Z19" i="3"/>
  <c r="Z31" i="3"/>
  <c r="Z47" i="3"/>
  <c r="Z55" i="3"/>
  <c r="Z63" i="3"/>
  <c r="Z75" i="3"/>
  <c r="Z91" i="3"/>
  <c r="Z95" i="3"/>
  <c r="Z103" i="3"/>
  <c r="Z111" i="3"/>
  <c r="Z115" i="3"/>
  <c r="Z123" i="3"/>
  <c r="Z127" i="3"/>
  <c r="Z135" i="3"/>
  <c r="Z8" i="3"/>
  <c r="Z12" i="3"/>
  <c r="Z16" i="3"/>
  <c r="Z20" i="3"/>
  <c r="Z24" i="3"/>
  <c r="Z28" i="3"/>
  <c r="Z32" i="3"/>
  <c r="Z36" i="3"/>
  <c r="Z40" i="3"/>
  <c r="Z44" i="3"/>
  <c r="Z48" i="3"/>
  <c r="Z52" i="3"/>
  <c r="Z56" i="3"/>
  <c r="Z60" i="3"/>
  <c r="Z64" i="3"/>
  <c r="Z68" i="3"/>
  <c r="Z72" i="3"/>
  <c r="Z76" i="3"/>
  <c r="Z80" i="3"/>
  <c r="Z84" i="3"/>
  <c r="Z88" i="3"/>
  <c r="Z92" i="3"/>
  <c r="Z96" i="3"/>
  <c r="Z100" i="3"/>
  <c r="Z104" i="3"/>
  <c r="Z108" i="3"/>
  <c r="Z112" i="3"/>
  <c r="Z116" i="3"/>
  <c r="Z120" i="3"/>
  <c r="Z124" i="3"/>
  <c r="Z128" i="3"/>
  <c r="Z132" i="3"/>
  <c r="Z136" i="3"/>
  <c r="W17" i="7"/>
  <c r="L17" i="7" s="1"/>
  <c r="Y17" i="7"/>
  <c r="N17" i="7" s="1"/>
  <c r="S17" i="7" s="1"/>
  <c r="AA17" i="7"/>
  <c r="P17" i="7" s="1"/>
  <c r="U17" i="7" s="1"/>
  <c r="Z17" i="7"/>
  <c r="O17" i="7" s="1"/>
  <c r="T17" i="7" s="1"/>
  <c r="AM17" i="3"/>
  <c r="X17" i="7"/>
  <c r="M17" i="7" s="1"/>
  <c r="R17" i="7" s="1"/>
  <c r="W21" i="7"/>
  <c r="L21" i="7" s="1"/>
  <c r="AM21" i="3"/>
  <c r="AA21" i="7"/>
  <c r="P21" i="7" s="1"/>
  <c r="U21" i="7" s="1"/>
  <c r="Z21" i="7"/>
  <c r="O21" i="7" s="1"/>
  <c r="T21" i="7" s="1"/>
  <c r="Y21" i="7"/>
  <c r="N21" i="7" s="1"/>
  <c r="S21" i="7" s="1"/>
  <c r="X21" i="7"/>
  <c r="M21" i="7" s="1"/>
  <c r="R21" i="7" s="1"/>
  <c r="W6" i="7"/>
  <c r="L6" i="7" s="1"/>
  <c r="Y6" i="7"/>
  <c r="N6" i="7" s="1"/>
  <c r="S6" i="7" s="1"/>
  <c r="AM6" i="3"/>
  <c r="X6" i="7"/>
  <c r="M6" i="7" s="1"/>
  <c r="R6" i="7" s="1"/>
  <c r="Z6" i="7"/>
  <c r="O6" i="7" s="1"/>
  <c r="T6" i="7" s="1"/>
  <c r="AA6" i="7"/>
  <c r="P6" i="7" s="1"/>
  <c r="U6" i="7" s="1"/>
  <c r="X18" i="7"/>
  <c r="M18" i="7" s="1"/>
  <c r="R18" i="7" s="1"/>
  <c r="Z18" i="7"/>
  <c r="O18" i="7" s="1"/>
  <c r="T18" i="7" s="1"/>
  <c r="Y18" i="7"/>
  <c r="N18" i="7" s="1"/>
  <c r="S18" i="7" s="1"/>
  <c r="W18" i="7"/>
  <c r="L18" i="7" s="1"/>
  <c r="AM18" i="3"/>
  <c r="AA18" i="7"/>
  <c r="P18" i="7" s="1"/>
  <c r="U18" i="7" s="1"/>
  <c r="X26" i="7"/>
  <c r="M26" i="7" s="1"/>
  <c r="R26" i="7" s="1"/>
  <c r="AM26" i="3"/>
  <c r="AA26" i="7"/>
  <c r="P26" i="7" s="1"/>
  <c r="U26" i="7" s="1"/>
  <c r="W26" i="7"/>
  <c r="L26" i="7" s="1"/>
  <c r="Z26" i="7"/>
  <c r="O26" i="7" s="1"/>
  <c r="T26" i="7" s="1"/>
  <c r="Y26" i="7"/>
  <c r="N26" i="7" s="1"/>
  <c r="S26" i="7" s="1"/>
  <c r="AM34" i="3"/>
  <c r="Z34" i="7"/>
  <c r="O34" i="7" s="1"/>
  <c r="T34" i="7" s="1"/>
  <c r="Y34" i="7"/>
  <c r="N34" i="7" s="1"/>
  <c r="S34" i="7" s="1"/>
  <c r="AA34" i="7"/>
  <c r="P34" i="7" s="1"/>
  <c r="U34" i="7" s="1"/>
  <c r="W34" i="7"/>
  <c r="L34" i="7" s="1"/>
  <c r="X34" i="7"/>
  <c r="M34" i="7" s="1"/>
  <c r="R34" i="7" s="1"/>
  <c r="W38" i="7"/>
  <c r="L38" i="7" s="1"/>
  <c r="Z38" i="7"/>
  <c r="O38" i="7" s="1"/>
  <c r="T38" i="7" s="1"/>
  <c r="Y38" i="7"/>
  <c r="N38" i="7" s="1"/>
  <c r="S38" i="7" s="1"/>
  <c r="X38" i="7"/>
  <c r="M38" i="7" s="1"/>
  <c r="R38" i="7" s="1"/>
  <c r="AM38" i="3"/>
  <c r="AA38" i="7"/>
  <c r="P38" i="7" s="1"/>
  <c r="U38" i="7" s="1"/>
  <c r="Y62" i="7"/>
  <c r="N62" i="7" s="1"/>
  <c r="S62" i="7" s="1"/>
  <c r="Z62" i="7"/>
  <c r="O62" i="7" s="1"/>
  <c r="T62" i="7" s="1"/>
  <c r="AA62" i="7"/>
  <c r="P62" i="7" s="1"/>
  <c r="U62" i="7" s="1"/>
  <c r="W62" i="7"/>
  <c r="L62" i="7" s="1"/>
  <c r="AM62" i="3"/>
  <c r="X62" i="7"/>
  <c r="M62" i="7" s="1"/>
  <c r="R62" i="7" s="1"/>
  <c r="Z70" i="7"/>
  <c r="O70" i="7" s="1"/>
  <c r="T70" i="7" s="1"/>
  <c r="X70" i="7"/>
  <c r="M70" i="7" s="1"/>
  <c r="R70" i="7" s="1"/>
  <c r="AA70" i="7"/>
  <c r="P70" i="7" s="1"/>
  <c r="U70" i="7" s="1"/>
  <c r="Y70" i="7"/>
  <c r="N70" i="7" s="1"/>
  <c r="S70" i="7" s="1"/>
  <c r="W70" i="7"/>
  <c r="L70" i="7" s="1"/>
  <c r="AM70" i="3"/>
  <c r="Y74" i="7"/>
  <c r="N74" i="7" s="1"/>
  <c r="S74" i="7" s="1"/>
  <c r="X74" i="7"/>
  <c r="M74" i="7" s="1"/>
  <c r="R74" i="7" s="1"/>
  <c r="W74" i="7"/>
  <c r="L74" i="7" s="1"/>
  <c r="AA74" i="7"/>
  <c r="P74" i="7" s="1"/>
  <c r="U74" i="7" s="1"/>
  <c r="AM74" i="3"/>
  <c r="Z74" i="7"/>
  <c r="O74" i="7" s="1"/>
  <c r="T74" i="7" s="1"/>
  <c r="W78" i="7"/>
  <c r="L78" i="7" s="1"/>
  <c r="AM78" i="3"/>
  <c r="Y78" i="7"/>
  <c r="N78" i="7" s="1"/>
  <c r="S78" i="7" s="1"/>
  <c r="X78" i="7"/>
  <c r="M78" i="7" s="1"/>
  <c r="R78" i="7" s="1"/>
  <c r="Z78" i="7"/>
  <c r="O78" i="7" s="1"/>
  <c r="T78" i="7" s="1"/>
  <c r="AA78" i="7"/>
  <c r="P78" i="7" s="1"/>
  <c r="U78" i="7" s="1"/>
  <c r="Z94" i="7"/>
  <c r="O94" i="7" s="1"/>
  <c r="T94" i="7" s="1"/>
  <c r="AM94" i="3"/>
  <c r="Y94" i="7"/>
  <c r="N94" i="7" s="1"/>
  <c r="S94" i="7" s="1"/>
  <c r="X94" i="7"/>
  <c r="M94" i="7" s="1"/>
  <c r="R94" i="7" s="1"/>
  <c r="AA94" i="7"/>
  <c r="P94" i="7" s="1"/>
  <c r="U94" i="7" s="1"/>
  <c r="W94" i="7"/>
  <c r="L94" i="7" s="1"/>
  <c r="AA102" i="7"/>
  <c r="P102" i="7" s="1"/>
  <c r="U102" i="7" s="1"/>
  <c r="AM102" i="3"/>
  <c r="W102" i="7"/>
  <c r="L102" i="7" s="1"/>
  <c r="Z102" i="7"/>
  <c r="O102" i="7" s="1"/>
  <c r="T102" i="7" s="1"/>
  <c r="Y102" i="7"/>
  <c r="N102" i="7" s="1"/>
  <c r="S102" i="7" s="1"/>
  <c r="X102" i="7"/>
  <c r="M102" i="7" s="1"/>
  <c r="R102" i="7" s="1"/>
  <c r="AA114" i="7"/>
  <c r="P114" i="7" s="1"/>
  <c r="U114" i="7" s="1"/>
  <c r="W114" i="7"/>
  <c r="L114" i="7" s="1"/>
  <c r="AM114" i="3"/>
  <c r="Z114" i="7"/>
  <c r="O114" i="7" s="1"/>
  <c r="T114" i="7" s="1"/>
  <c r="Y114" i="7"/>
  <c r="N114" i="7" s="1"/>
  <c r="S114" i="7" s="1"/>
  <c r="X114" i="7"/>
  <c r="M114" i="7" s="1"/>
  <c r="R114" i="7" s="1"/>
  <c r="Y122" i="7"/>
  <c r="N122" i="7" s="1"/>
  <c r="S122" i="7" s="1"/>
  <c r="Z122" i="7"/>
  <c r="O122" i="7" s="1"/>
  <c r="T122" i="7" s="1"/>
  <c r="AA122" i="7"/>
  <c r="P122" i="7" s="1"/>
  <c r="U122" i="7" s="1"/>
  <c r="W122" i="7"/>
  <c r="L122" i="7" s="1"/>
  <c r="X122" i="7"/>
  <c r="M122" i="7" s="1"/>
  <c r="R122" i="7" s="1"/>
  <c r="AM122" i="3"/>
  <c r="AA134" i="7"/>
  <c r="P134" i="7" s="1"/>
  <c r="U134" i="7" s="1"/>
  <c r="W134" i="7"/>
  <c r="L134" i="7" s="1"/>
  <c r="AM134" i="3"/>
  <c r="Z134" i="7"/>
  <c r="O134" i="7" s="1"/>
  <c r="T134" i="7" s="1"/>
  <c r="Y134" i="7"/>
  <c r="N134" i="7" s="1"/>
  <c r="S134" i="7" s="1"/>
  <c r="X134" i="7"/>
  <c r="M134" i="7" s="1"/>
  <c r="R134" i="7" s="1"/>
  <c r="Z7" i="3"/>
  <c r="Z23" i="3"/>
  <c r="Z35" i="3"/>
  <c r="Z39" i="3"/>
  <c r="Z43" i="3"/>
  <c r="Z51" i="3"/>
  <c r="Z83" i="3"/>
  <c r="Z99" i="3"/>
  <c r="Z119" i="3"/>
  <c r="Z139" i="3"/>
  <c r="W8" i="7"/>
  <c r="L8" i="7" s="1"/>
  <c r="AA8" i="7"/>
  <c r="P8" i="7" s="1"/>
  <c r="U8" i="7" s="1"/>
  <c r="Y8" i="7"/>
  <c r="N8" i="7" s="1"/>
  <c r="S8" i="7" s="1"/>
  <c r="X8" i="7"/>
  <c r="M8" i="7" s="1"/>
  <c r="R8" i="7" s="1"/>
  <c r="Z8" i="7"/>
  <c r="O8" i="7" s="1"/>
  <c r="T8" i="7" s="1"/>
  <c r="AM8" i="3"/>
  <c r="X12" i="7"/>
  <c r="M12" i="7" s="1"/>
  <c r="R12" i="7" s="1"/>
  <c r="Y12" i="7"/>
  <c r="N12" i="7" s="1"/>
  <c r="S12" i="7" s="1"/>
  <c r="Z12" i="7"/>
  <c r="O12" i="7" s="1"/>
  <c r="T12" i="7" s="1"/>
  <c r="AM12" i="3"/>
  <c r="W12" i="7"/>
  <c r="L12" i="7" s="1"/>
  <c r="AA12" i="7"/>
  <c r="P12" i="7" s="1"/>
  <c r="U12" i="7" s="1"/>
  <c r="X16" i="7"/>
  <c r="M16" i="7" s="1"/>
  <c r="R16" i="7" s="1"/>
  <c r="W16" i="7"/>
  <c r="L16" i="7" s="1"/>
  <c r="Z16" i="7"/>
  <c r="O16" i="7" s="1"/>
  <c r="T16" i="7" s="1"/>
  <c r="AM16" i="3"/>
  <c r="AA16" i="7"/>
  <c r="P16" i="7" s="1"/>
  <c r="U16" i="7" s="1"/>
  <c r="Y16" i="7"/>
  <c r="N16" i="7" s="1"/>
  <c r="S16" i="7" s="1"/>
  <c r="W20" i="7"/>
  <c r="L20" i="7" s="1"/>
  <c r="X20" i="7"/>
  <c r="M20" i="7" s="1"/>
  <c r="R20" i="7" s="1"/>
  <c r="AA20" i="7"/>
  <c r="P20" i="7" s="1"/>
  <c r="U20" i="7" s="1"/>
  <c r="Y20" i="7"/>
  <c r="N20" i="7" s="1"/>
  <c r="S20" i="7" s="1"/>
  <c r="Z20" i="7"/>
  <c r="O20" i="7" s="1"/>
  <c r="T20" i="7" s="1"/>
  <c r="AM20" i="3"/>
  <c r="W24" i="7"/>
  <c r="L24" i="7" s="1"/>
  <c r="Y24" i="7"/>
  <c r="N24" i="7" s="1"/>
  <c r="S24" i="7" s="1"/>
  <c r="X24" i="7"/>
  <c r="M24" i="7" s="1"/>
  <c r="R24" i="7" s="1"/>
  <c r="Z24" i="7"/>
  <c r="O24" i="7" s="1"/>
  <c r="T24" i="7" s="1"/>
  <c r="AM24" i="3"/>
  <c r="AA24" i="7"/>
  <c r="P24" i="7" s="1"/>
  <c r="U24" i="7" s="1"/>
  <c r="Z28" i="7"/>
  <c r="O28" i="7" s="1"/>
  <c r="T28" i="7" s="1"/>
  <c r="W28" i="7"/>
  <c r="L28" i="7" s="1"/>
  <c r="Y28" i="7"/>
  <c r="N28" i="7" s="1"/>
  <c r="S28" i="7" s="1"/>
  <c r="AA28" i="7"/>
  <c r="P28" i="7" s="1"/>
  <c r="U28" i="7" s="1"/>
  <c r="X28" i="7"/>
  <c r="M28" i="7" s="1"/>
  <c r="R28" i="7" s="1"/>
  <c r="AM28" i="3"/>
  <c r="Y32" i="7"/>
  <c r="N32" i="7" s="1"/>
  <c r="S32" i="7" s="1"/>
  <c r="X32" i="7"/>
  <c r="M32" i="7" s="1"/>
  <c r="R32" i="7" s="1"/>
  <c r="W32" i="7"/>
  <c r="L32" i="7" s="1"/>
  <c r="Z32" i="7"/>
  <c r="O32" i="7" s="1"/>
  <c r="T32" i="7" s="1"/>
  <c r="AM32" i="3"/>
  <c r="AA32" i="7"/>
  <c r="P32" i="7" s="1"/>
  <c r="U32" i="7" s="1"/>
  <c r="X36" i="7"/>
  <c r="M36" i="7" s="1"/>
  <c r="R36" i="7" s="1"/>
  <c r="AA36" i="7"/>
  <c r="P36" i="7" s="1"/>
  <c r="U36" i="7" s="1"/>
  <c r="W36" i="7"/>
  <c r="L36" i="7" s="1"/>
  <c r="Z36" i="7"/>
  <c r="O36" i="7" s="1"/>
  <c r="T36" i="7" s="1"/>
  <c r="AM36" i="3"/>
  <c r="Y36" i="7"/>
  <c r="N36" i="7" s="1"/>
  <c r="S36" i="7" s="1"/>
  <c r="AA40" i="7"/>
  <c r="P40" i="7" s="1"/>
  <c r="U40" i="7" s="1"/>
  <c r="AM40" i="3"/>
  <c r="X40" i="7"/>
  <c r="M40" i="7" s="1"/>
  <c r="R40" i="7" s="1"/>
  <c r="Z40" i="7"/>
  <c r="O40" i="7" s="1"/>
  <c r="T40" i="7" s="1"/>
  <c r="Y40" i="7"/>
  <c r="N40" i="7" s="1"/>
  <c r="S40" i="7" s="1"/>
  <c r="W40" i="7"/>
  <c r="L40" i="7" s="1"/>
  <c r="AA44" i="7"/>
  <c r="P44" i="7" s="1"/>
  <c r="U44" i="7" s="1"/>
  <c r="Y44" i="7"/>
  <c r="N44" i="7" s="1"/>
  <c r="S44" i="7" s="1"/>
  <c r="X44" i="7"/>
  <c r="M44" i="7" s="1"/>
  <c r="R44" i="7" s="1"/>
  <c r="W44" i="7"/>
  <c r="L44" i="7" s="1"/>
  <c r="AM44" i="3"/>
  <c r="Z44" i="7"/>
  <c r="O44" i="7" s="1"/>
  <c r="T44" i="7" s="1"/>
  <c r="W48" i="7"/>
  <c r="L48" i="7" s="1"/>
  <c r="AM48" i="3"/>
  <c r="Z48" i="7"/>
  <c r="O48" i="7" s="1"/>
  <c r="T48" i="7" s="1"/>
  <c r="AA48" i="7"/>
  <c r="P48" i="7" s="1"/>
  <c r="U48" i="7" s="1"/>
  <c r="Y48" i="7"/>
  <c r="N48" i="7" s="1"/>
  <c r="S48" i="7" s="1"/>
  <c r="X48" i="7"/>
  <c r="M48" i="7" s="1"/>
  <c r="R48" i="7" s="1"/>
  <c r="AM52" i="3"/>
  <c r="Y52" i="7"/>
  <c r="N52" i="7" s="1"/>
  <c r="S52" i="7" s="1"/>
  <c r="AA52" i="7"/>
  <c r="P52" i="7" s="1"/>
  <c r="U52" i="7" s="1"/>
  <c r="Z52" i="7"/>
  <c r="O52" i="7" s="1"/>
  <c r="T52" i="7" s="1"/>
  <c r="X52" i="7"/>
  <c r="M52" i="7" s="1"/>
  <c r="R52" i="7" s="1"/>
  <c r="W52" i="7"/>
  <c r="L52" i="7" s="1"/>
  <c r="Y56" i="7"/>
  <c r="N56" i="7" s="1"/>
  <c r="S56" i="7" s="1"/>
  <c r="AM56" i="3"/>
  <c r="Z56" i="7"/>
  <c r="O56" i="7" s="1"/>
  <c r="T56" i="7" s="1"/>
  <c r="X56" i="7"/>
  <c r="M56" i="7" s="1"/>
  <c r="R56" i="7" s="1"/>
  <c r="W56" i="7"/>
  <c r="L56" i="7" s="1"/>
  <c r="AA56" i="7"/>
  <c r="P56" i="7" s="1"/>
  <c r="U56" i="7" s="1"/>
  <c r="Z60" i="7"/>
  <c r="O60" i="7" s="1"/>
  <c r="T60" i="7" s="1"/>
  <c r="W60" i="7"/>
  <c r="L60" i="7" s="1"/>
  <c r="AM60" i="3"/>
  <c r="Y60" i="7"/>
  <c r="N60" i="7" s="1"/>
  <c r="S60" i="7" s="1"/>
  <c r="X60" i="7"/>
  <c r="M60" i="7" s="1"/>
  <c r="R60" i="7" s="1"/>
  <c r="AA60" i="7"/>
  <c r="P60" i="7" s="1"/>
  <c r="U60" i="7" s="1"/>
  <c r="W64" i="7"/>
  <c r="L64" i="7" s="1"/>
  <c r="AA64" i="7"/>
  <c r="P64" i="7" s="1"/>
  <c r="U64" i="7" s="1"/>
  <c r="Z64" i="7"/>
  <c r="O64" i="7" s="1"/>
  <c r="T64" i="7" s="1"/>
  <c r="AM64" i="3"/>
  <c r="Y64" i="7"/>
  <c r="N64" i="7" s="1"/>
  <c r="S64" i="7" s="1"/>
  <c r="X64" i="7"/>
  <c r="M64" i="7" s="1"/>
  <c r="R64" i="7" s="1"/>
  <c r="AM68" i="3"/>
  <c r="Y68" i="7"/>
  <c r="N68" i="7" s="1"/>
  <c r="S68" i="7" s="1"/>
  <c r="AA68" i="7"/>
  <c r="P68" i="7" s="1"/>
  <c r="U68" i="7" s="1"/>
  <c r="Z68" i="7"/>
  <c r="O68" i="7" s="1"/>
  <c r="T68" i="7" s="1"/>
  <c r="X68" i="7"/>
  <c r="M68" i="7" s="1"/>
  <c r="R68" i="7" s="1"/>
  <c r="W68" i="7"/>
  <c r="L68" i="7" s="1"/>
  <c r="Y72" i="7"/>
  <c r="N72" i="7" s="1"/>
  <c r="S72" i="7" s="1"/>
  <c r="AM72" i="3"/>
  <c r="X72" i="7"/>
  <c r="M72" i="7" s="1"/>
  <c r="R72" i="7" s="1"/>
  <c r="Z72" i="7"/>
  <c r="O72" i="7" s="1"/>
  <c r="T72" i="7" s="1"/>
  <c r="W72" i="7"/>
  <c r="L72" i="7" s="1"/>
  <c r="AA72" i="7"/>
  <c r="P72" i="7" s="1"/>
  <c r="U72" i="7" s="1"/>
  <c r="Z76" i="7"/>
  <c r="O76" i="7" s="1"/>
  <c r="T76" i="7" s="1"/>
  <c r="W76" i="7"/>
  <c r="L76" i="7" s="1"/>
  <c r="AM76" i="3"/>
  <c r="Y76" i="7"/>
  <c r="N76" i="7" s="1"/>
  <c r="S76" i="7" s="1"/>
  <c r="X76" i="7"/>
  <c r="M76" i="7" s="1"/>
  <c r="R76" i="7" s="1"/>
  <c r="AA76" i="7"/>
  <c r="P76" i="7" s="1"/>
  <c r="U76" i="7" s="1"/>
  <c r="X80" i="7"/>
  <c r="M80" i="7" s="1"/>
  <c r="R80" i="7" s="1"/>
  <c r="Y80" i="7"/>
  <c r="N80" i="7" s="1"/>
  <c r="S80" i="7" s="1"/>
  <c r="AM80" i="3"/>
  <c r="Z80" i="7"/>
  <c r="O80" i="7" s="1"/>
  <c r="T80" i="7" s="1"/>
  <c r="AA80" i="7"/>
  <c r="P80" i="7" s="1"/>
  <c r="U80" i="7" s="1"/>
  <c r="W80" i="7"/>
  <c r="L80" i="7" s="1"/>
  <c r="X84" i="7"/>
  <c r="M84" i="7" s="1"/>
  <c r="R84" i="7" s="1"/>
  <c r="AA84" i="7"/>
  <c r="P84" i="7" s="1"/>
  <c r="U84" i="7" s="1"/>
  <c r="W84" i="7"/>
  <c r="L84" i="7" s="1"/>
  <c r="Z84" i="7"/>
  <c r="O84" i="7" s="1"/>
  <c r="T84" i="7" s="1"/>
  <c r="AM84" i="3"/>
  <c r="Y84" i="7"/>
  <c r="N84" i="7" s="1"/>
  <c r="S84" i="7" s="1"/>
  <c r="AA88" i="7"/>
  <c r="P88" i="7" s="1"/>
  <c r="U88" i="7" s="1"/>
  <c r="X88" i="7"/>
  <c r="M88" i="7" s="1"/>
  <c r="R88" i="7" s="1"/>
  <c r="AM88" i="3"/>
  <c r="W88" i="7"/>
  <c r="L88" i="7" s="1"/>
  <c r="Z88" i="7"/>
  <c r="O88" i="7" s="1"/>
  <c r="T88" i="7" s="1"/>
  <c r="Y88" i="7"/>
  <c r="N88" i="7" s="1"/>
  <c r="S88" i="7" s="1"/>
  <c r="Y92" i="7"/>
  <c r="N92" i="7" s="1"/>
  <c r="S92" i="7" s="1"/>
  <c r="Z92" i="7"/>
  <c r="O92" i="7" s="1"/>
  <c r="T92" i="7" s="1"/>
  <c r="X92" i="7"/>
  <c r="M92" i="7" s="1"/>
  <c r="R92" i="7" s="1"/>
  <c r="W92" i="7"/>
  <c r="L92" i="7" s="1"/>
  <c r="AM92" i="3"/>
  <c r="AA92" i="7"/>
  <c r="P92" i="7" s="1"/>
  <c r="U92" i="7" s="1"/>
  <c r="W96" i="7"/>
  <c r="L96" i="7" s="1"/>
  <c r="AA96" i="7"/>
  <c r="P96" i="7" s="1"/>
  <c r="U96" i="7" s="1"/>
  <c r="Z96" i="7"/>
  <c r="O96" i="7" s="1"/>
  <c r="T96" i="7" s="1"/>
  <c r="AM96" i="3"/>
  <c r="Y96" i="7"/>
  <c r="N96" i="7" s="1"/>
  <c r="S96" i="7" s="1"/>
  <c r="X96" i="7"/>
  <c r="M96" i="7" s="1"/>
  <c r="R96" i="7" s="1"/>
  <c r="Y100" i="7"/>
  <c r="N100" i="7" s="1"/>
  <c r="S100" i="7" s="1"/>
  <c r="AM100" i="3"/>
  <c r="X100" i="7"/>
  <c r="M100" i="7" s="1"/>
  <c r="R100" i="7" s="1"/>
  <c r="AA100" i="7"/>
  <c r="P100" i="7" s="1"/>
  <c r="U100" i="7" s="1"/>
  <c r="W100" i="7"/>
  <c r="L100" i="7" s="1"/>
  <c r="Z100" i="7"/>
  <c r="O100" i="7" s="1"/>
  <c r="T100" i="7" s="1"/>
  <c r="Y104" i="7"/>
  <c r="N104" i="7" s="1"/>
  <c r="S104" i="7" s="1"/>
  <c r="X104" i="7"/>
  <c r="M104" i="7" s="1"/>
  <c r="R104" i="7" s="1"/>
  <c r="Z104" i="7"/>
  <c r="O104" i="7" s="1"/>
  <c r="T104" i="7" s="1"/>
  <c r="W104" i="7"/>
  <c r="L104" i="7" s="1"/>
  <c r="AM104" i="3"/>
  <c r="AA104" i="7"/>
  <c r="P104" i="7" s="1"/>
  <c r="U104" i="7" s="1"/>
  <c r="AA108" i="7"/>
  <c r="P108" i="7" s="1"/>
  <c r="U108" i="7" s="1"/>
  <c r="W108" i="7"/>
  <c r="L108" i="7" s="1"/>
  <c r="AM108" i="3"/>
  <c r="Y108" i="7"/>
  <c r="N108" i="7" s="1"/>
  <c r="S108" i="7" s="1"/>
  <c r="Z108" i="7"/>
  <c r="O108" i="7" s="1"/>
  <c r="T108" i="7" s="1"/>
  <c r="X108" i="7"/>
  <c r="M108" i="7" s="1"/>
  <c r="R108" i="7" s="1"/>
  <c r="Y112" i="7"/>
  <c r="N112" i="7" s="1"/>
  <c r="S112" i="7" s="1"/>
  <c r="X112" i="7"/>
  <c r="M112" i="7" s="1"/>
  <c r="R112" i="7" s="1"/>
  <c r="AM112" i="3"/>
  <c r="W112" i="7"/>
  <c r="L112" i="7" s="1"/>
  <c r="AA112" i="7"/>
  <c r="P112" i="7" s="1"/>
  <c r="U112" i="7" s="1"/>
  <c r="Z112" i="7"/>
  <c r="O112" i="7" s="1"/>
  <c r="T112" i="7" s="1"/>
  <c r="Z116" i="7"/>
  <c r="O116" i="7" s="1"/>
  <c r="T116" i="7" s="1"/>
  <c r="W116" i="7"/>
  <c r="L116" i="7" s="1"/>
  <c r="X116" i="7"/>
  <c r="M116" i="7" s="1"/>
  <c r="R116" i="7" s="1"/>
  <c r="AA116" i="7"/>
  <c r="P116" i="7" s="1"/>
  <c r="U116" i="7" s="1"/>
  <c r="Y116" i="7"/>
  <c r="N116" i="7" s="1"/>
  <c r="S116" i="7" s="1"/>
  <c r="AM116" i="3"/>
  <c r="AA120" i="7"/>
  <c r="P120" i="7" s="1"/>
  <c r="U120" i="7" s="1"/>
  <c r="AM120" i="3"/>
  <c r="X120" i="7"/>
  <c r="M120" i="7" s="1"/>
  <c r="R120" i="7" s="1"/>
  <c r="W120" i="7"/>
  <c r="L120" i="7" s="1"/>
  <c r="Y120" i="7"/>
  <c r="N120" i="7" s="1"/>
  <c r="S120" i="7" s="1"/>
  <c r="Z120" i="7"/>
  <c r="O120" i="7" s="1"/>
  <c r="T120" i="7" s="1"/>
  <c r="Y124" i="7"/>
  <c r="N124" i="7" s="1"/>
  <c r="S124" i="7" s="1"/>
  <c r="X124" i="7"/>
  <c r="M124" i="7" s="1"/>
  <c r="R124" i="7" s="1"/>
  <c r="Z124" i="7"/>
  <c r="O124" i="7" s="1"/>
  <c r="T124" i="7" s="1"/>
  <c r="W124" i="7"/>
  <c r="L124" i="7" s="1"/>
  <c r="AM124" i="3"/>
  <c r="AA124" i="7"/>
  <c r="P124" i="7" s="1"/>
  <c r="U124" i="7" s="1"/>
  <c r="W128" i="7"/>
  <c r="L128" i="7" s="1"/>
  <c r="AM128" i="3"/>
  <c r="AA128" i="7"/>
  <c r="P128" i="7" s="1"/>
  <c r="U128" i="7" s="1"/>
  <c r="Z128" i="7"/>
  <c r="O128" i="7" s="1"/>
  <c r="T128" i="7" s="1"/>
  <c r="Y128" i="7"/>
  <c r="N128" i="7" s="1"/>
  <c r="S128" i="7" s="1"/>
  <c r="X128" i="7"/>
  <c r="M128" i="7" s="1"/>
  <c r="R128" i="7" s="1"/>
  <c r="Y132" i="7"/>
  <c r="N132" i="7" s="1"/>
  <c r="S132" i="7" s="1"/>
  <c r="X132" i="7"/>
  <c r="M132" i="7" s="1"/>
  <c r="R132" i="7" s="1"/>
  <c r="AM132" i="3"/>
  <c r="AA132" i="7"/>
  <c r="P132" i="7" s="1"/>
  <c r="U132" i="7" s="1"/>
  <c r="Z132" i="7"/>
  <c r="O132" i="7" s="1"/>
  <c r="T132" i="7" s="1"/>
  <c r="W132" i="7"/>
  <c r="L132" i="7" s="1"/>
  <c r="Y136" i="7"/>
  <c r="N136" i="7" s="1"/>
  <c r="S136" i="7" s="1"/>
  <c r="Z136" i="7"/>
  <c r="O136" i="7" s="1"/>
  <c r="T136" i="7" s="1"/>
  <c r="X136" i="7"/>
  <c r="M136" i="7" s="1"/>
  <c r="R136" i="7" s="1"/>
  <c r="W136" i="7"/>
  <c r="L136" i="7" s="1"/>
  <c r="AM136" i="3"/>
  <c r="AA136" i="7"/>
  <c r="P136" i="7" s="1"/>
  <c r="U136" i="7" s="1"/>
  <c r="H29" i="9" l="1"/>
  <c r="R35" i="7"/>
  <c r="T35" i="7"/>
  <c r="G31" i="10" s="1"/>
  <c r="J29" i="9"/>
  <c r="S129" i="7"/>
  <c r="F32" i="10" s="1"/>
  <c r="I30" i="9"/>
  <c r="S14" i="7"/>
  <c r="F34" i="10" s="1"/>
  <c r="I32" i="9"/>
  <c r="K29" i="9"/>
  <c r="U35" i="7"/>
  <c r="H31" i="10" s="1"/>
  <c r="R27" i="7"/>
  <c r="H34" i="9"/>
  <c r="J30" i="9"/>
  <c r="T129" i="7"/>
  <c r="G32" i="10" s="1"/>
  <c r="S27" i="7"/>
  <c r="F36" i="10" s="1"/>
  <c r="I34" i="9"/>
  <c r="Z5" i="7"/>
  <c r="O5" i="7" s="1"/>
  <c r="AM5" i="3"/>
  <c r="Y5" i="7"/>
  <c r="N5" i="7" s="1"/>
  <c r="X5" i="7"/>
  <c r="M5" i="7" s="1"/>
  <c r="W5" i="7"/>
  <c r="L5" i="7" s="1"/>
  <c r="AA5" i="7"/>
  <c r="P5" i="7" s="1"/>
  <c r="K32" i="9"/>
  <c r="U14" i="7"/>
  <c r="H34" i="10" s="1"/>
  <c r="G34" i="9"/>
  <c r="U129" i="7"/>
  <c r="H32" i="10" s="1"/>
  <c r="K30" i="9"/>
  <c r="G29" i="9"/>
  <c r="T27" i="7"/>
  <c r="G36" i="10" s="1"/>
  <c r="J34" i="9"/>
  <c r="G32" i="9"/>
  <c r="T14" i="7"/>
  <c r="G34" i="10" s="1"/>
  <c r="J32" i="9"/>
  <c r="R14" i="7"/>
  <c r="H32" i="9"/>
  <c r="S35" i="7"/>
  <c r="F31" i="10" s="1"/>
  <c r="I29" i="9"/>
  <c r="K34" i="9"/>
  <c r="U27" i="7"/>
  <c r="H36" i="10" s="1"/>
  <c r="R129" i="7"/>
  <c r="H30" i="9"/>
  <c r="S5" i="7" l="1"/>
  <c r="N735" i="7"/>
  <c r="I33" i="9"/>
  <c r="C31" i="10"/>
  <c r="E31" i="10" s="1"/>
  <c r="I31" i="10" s="1"/>
  <c r="L29" i="9"/>
  <c r="T5" i="7"/>
  <c r="O735" i="7"/>
  <c r="J33" i="9"/>
  <c r="L34" i="9"/>
  <c r="C36" i="10"/>
  <c r="E36" i="10" s="1"/>
  <c r="I36" i="10" s="1"/>
  <c r="C32" i="10"/>
  <c r="E32" i="10" s="1"/>
  <c r="I32" i="10" s="1"/>
  <c r="L32" i="9"/>
  <c r="U5" i="7"/>
  <c r="K33" i="9"/>
  <c r="P735" i="7"/>
  <c r="C34" i="10"/>
  <c r="E34" i="10" s="1"/>
  <c r="I34" i="10" s="1"/>
  <c r="G33" i="9"/>
  <c r="L735" i="7"/>
  <c r="L30" i="9"/>
  <c r="R5" i="7"/>
  <c r="M735" i="7"/>
  <c r="H33" i="9"/>
  <c r="U735" i="7" l="1"/>
  <c r="H35" i="10"/>
  <c r="L33" i="9"/>
  <c r="G35" i="10"/>
  <c r="T735" i="7"/>
  <c r="C35" i="10"/>
  <c r="E35" i="10" s="1"/>
  <c r="R735" i="7"/>
  <c r="F35" i="10"/>
  <c r="S735" i="7"/>
  <c r="I35" i="10" l="1"/>
  <c r="Y175" i="7" l="1"/>
  <c r="N175" i="7" s="1"/>
  <c r="Z190" i="3"/>
  <c r="Z191" i="3"/>
  <c r="Z195" i="3"/>
  <c r="AM458" i="3"/>
  <c r="Z474" i="3"/>
  <c r="Z488" i="7"/>
  <c r="O488" i="7" s="1"/>
  <c r="Z493" i="3"/>
  <c r="Z496" i="3"/>
  <c r="Z497" i="3"/>
  <c r="W500" i="7"/>
  <c r="L500" i="7" s="1"/>
  <c r="Z504" i="3"/>
  <c r="Z506" i="3"/>
  <c r="Z514" i="3"/>
  <c r="W520" i="7"/>
  <c r="L520" i="7" s="1"/>
  <c r="Z538" i="3"/>
  <c r="AA540" i="7"/>
  <c r="P540" i="7" s="1"/>
  <c r="Z542" i="3"/>
  <c r="Z546" i="3"/>
  <c r="Z550" i="3"/>
  <c r="Z558" i="3"/>
  <c r="Z562" i="3"/>
  <c r="Z570" i="3"/>
  <c r="Z582" i="3"/>
  <c r="Z590" i="3"/>
  <c r="AM592" i="3"/>
  <c r="W604" i="7"/>
  <c r="L604" i="7" s="1"/>
  <c r="Z606" i="3"/>
  <c r="Z614" i="3"/>
  <c r="Z622" i="3"/>
  <c r="Z630" i="3"/>
  <c r="Z176" i="3"/>
  <c r="Z177" i="3"/>
  <c r="Z199" i="3"/>
  <c r="Z212" i="3"/>
  <c r="Z216" i="3"/>
  <c r="Z222" i="3"/>
  <c r="Z224" i="7"/>
  <c r="O224" i="7" s="1"/>
  <c r="Z230" i="3"/>
  <c r="Z231" i="3"/>
  <c r="Z245" i="3"/>
  <c r="Z250" i="3"/>
  <c r="Z253" i="3"/>
  <c r="Z260" i="3"/>
  <c r="Z266" i="3"/>
  <c r="Z267" i="3"/>
  <c r="Z268" i="3"/>
  <c r="Z276" i="3"/>
  <c r="Z280" i="3"/>
  <c r="AM287" i="3"/>
  <c r="Y288" i="7"/>
  <c r="N288" i="7" s="1"/>
  <c r="W291" i="7"/>
  <c r="L291" i="7" s="1"/>
  <c r="AA299" i="7"/>
  <c r="P299" i="7" s="1"/>
  <c r="Z302" i="3"/>
  <c r="Z304" i="3"/>
  <c r="Z315" i="7"/>
  <c r="O315" i="7" s="1"/>
  <c r="Z319" i="3"/>
  <c r="Z320" i="3"/>
  <c r="Y322" i="7"/>
  <c r="N322" i="7" s="1"/>
  <c r="X328" i="7"/>
  <c r="M328" i="7" s="1"/>
  <c r="Z345" i="3"/>
  <c r="Z362" i="3"/>
  <c r="AM366" i="3"/>
  <c r="Z368" i="3"/>
  <c r="Z388" i="3"/>
  <c r="Z400" i="3"/>
  <c r="Z407" i="3"/>
  <c r="Z434" i="3"/>
  <c r="Z442" i="3"/>
  <c r="AA450" i="7"/>
  <c r="P450" i="7" s="1"/>
  <c r="AM456" i="3"/>
  <c r="Z459" i="3"/>
  <c r="Z462" i="3"/>
  <c r="Z467" i="3"/>
  <c r="Z477" i="3"/>
  <c r="Z489" i="3"/>
  <c r="Z490" i="3"/>
  <c r="Z495" i="3"/>
  <c r="Z503" i="3"/>
  <c r="Z507" i="3"/>
  <c r="Z508" i="7"/>
  <c r="O508" i="7" s="1"/>
  <c r="Z511" i="3"/>
  <c r="Z515" i="3"/>
  <c r="Z519" i="3"/>
  <c r="Y522" i="7"/>
  <c r="N522" i="7" s="1"/>
  <c r="Z523" i="3"/>
  <c r="Z527" i="3"/>
  <c r="Z531" i="3"/>
  <c r="AM532" i="3"/>
  <c r="Z535" i="3"/>
  <c r="Z539" i="3"/>
  <c r="Z543" i="3"/>
  <c r="Z547" i="3"/>
  <c r="AA548" i="7"/>
  <c r="P548" i="7" s="1"/>
  <c r="Z551" i="3"/>
  <c r="Z555" i="3"/>
  <c r="Z559" i="3"/>
  <c r="Z563" i="3"/>
  <c r="AM566" i="3"/>
  <c r="Z567" i="3"/>
  <c r="Z571" i="3"/>
  <c r="Y572" i="7"/>
  <c r="N572" i="7" s="1"/>
  <c r="Z575" i="3"/>
  <c r="Z579" i="3"/>
  <c r="Z583" i="3"/>
  <c r="Y586" i="7"/>
  <c r="N586" i="7" s="1"/>
  <c r="Z587" i="3"/>
  <c r="Z591" i="3"/>
  <c r="Z595" i="3"/>
  <c r="Z596" i="7"/>
  <c r="O596" i="7" s="1"/>
  <c r="AA598" i="7"/>
  <c r="P598" i="7" s="1"/>
  <c r="Z599" i="3"/>
  <c r="AA600" i="7"/>
  <c r="P600" i="7" s="1"/>
  <c r="Z603" i="3"/>
  <c r="Y606" i="7"/>
  <c r="N606" i="7" s="1"/>
  <c r="Z607" i="3"/>
  <c r="Z611" i="3"/>
  <c r="Y612" i="7"/>
  <c r="N612" i="7" s="1"/>
  <c r="Z615" i="3"/>
  <c r="Z619" i="3"/>
  <c r="Z623" i="3"/>
  <c r="Z627" i="3"/>
  <c r="Z631" i="3"/>
  <c r="Z635" i="3"/>
  <c r="Y636" i="7"/>
  <c r="N636" i="7" s="1"/>
  <c r="Z196" i="3"/>
  <c r="Z197" i="3"/>
  <c r="Z201" i="3"/>
  <c r="Z217" i="3"/>
  <c r="AM310" i="3"/>
  <c r="Z321" i="3"/>
  <c r="Z327" i="3"/>
  <c r="Z331" i="7"/>
  <c r="O331" i="7" s="1"/>
  <c r="Z336" i="3"/>
  <c r="Z347" i="3"/>
  <c r="Z367" i="3"/>
  <c r="Z406" i="3"/>
  <c r="Z413" i="3"/>
  <c r="AA430" i="7"/>
  <c r="P430" i="7" s="1"/>
  <c r="Z443" i="3"/>
  <c r="Z453" i="3"/>
  <c r="Y203" i="7"/>
  <c r="N203" i="7" s="1"/>
  <c r="X206" i="7"/>
  <c r="M206" i="7" s="1"/>
  <c r="X210" i="7"/>
  <c r="M210" i="7" s="1"/>
  <c r="Z310" i="3"/>
  <c r="Z344" i="3"/>
  <c r="Y360" i="7"/>
  <c r="N360" i="7" s="1"/>
  <c r="Z252" i="3"/>
  <c r="Z265" i="3"/>
  <c r="Z355" i="3"/>
  <c r="Z379" i="3"/>
  <c r="Z394" i="3"/>
  <c r="Z399" i="3"/>
  <c r="Z441" i="3"/>
  <c r="AM443" i="3"/>
  <c r="Z480" i="3"/>
  <c r="Y488" i="7"/>
  <c r="N488" i="7" s="1"/>
  <c r="Z520" i="3"/>
  <c r="Z560" i="3"/>
  <c r="Z202" i="3"/>
  <c r="AA219" i="7"/>
  <c r="P219" i="7" s="1"/>
  <c r="Z225" i="3"/>
  <c r="Z239" i="3"/>
  <c r="Z246" i="3"/>
  <c r="W250" i="7"/>
  <c r="L250" i="7" s="1"/>
  <c r="Z251" i="3"/>
  <c r="Z262" i="3"/>
  <c r="Z270" i="3"/>
  <c r="AA286" i="7"/>
  <c r="P286" i="7" s="1"/>
  <c r="Z300" i="3"/>
  <c r="Z322" i="3"/>
  <c r="Z346" i="3"/>
  <c r="Z381" i="3"/>
  <c r="AM387" i="3"/>
  <c r="Z389" i="3"/>
  <c r="Z405" i="3"/>
  <c r="W435" i="7"/>
  <c r="L435" i="7" s="1"/>
  <c r="X454" i="7"/>
  <c r="M454" i="7" s="1"/>
  <c r="Z456" i="3"/>
  <c r="Z460" i="3"/>
  <c r="Z478" i="3"/>
  <c r="Z522" i="3"/>
  <c r="Z526" i="3"/>
  <c r="Z530" i="3"/>
  <c r="Z554" i="3"/>
  <c r="Z574" i="3"/>
  <c r="Z586" i="3"/>
  <c r="Z610" i="3"/>
  <c r="Z184" i="3"/>
  <c r="Z186" i="3"/>
  <c r="Y206" i="7"/>
  <c r="N206" i="7" s="1"/>
  <c r="Z223" i="3"/>
  <c r="W236" i="7"/>
  <c r="L236" i="7" s="1"/>
  <c r="AA259" i="7"/>
  <c r="P259" i="7" s="1"/>
  <c r="Z281" i="3"/>
  <c r="Z305" i="3"/>
  <c r="Z356" i="3"/>
  <c r="Z404" i="3"/>
  <c r="Y420" i="7"/>
  <c r="N420" i="7" s="1"/>
  <c r="Z422" i="3"/>
  <c r="Z175" i="3"/>
  <c r="AM196" i="3"/>
  <c r="Z221" i="3"/>
  <c r="Z236" i="3"/>
  <c r="Z243" i="3"/>
  <c r="Z269" i="3"/>
  <c r="Z303" i="3"/>
  <c r="Z311" i="3"/>
  <c r="AM359" i="3"/>
  <c r="Z416" i="3"/>
  <c r="Z420" i="3"/>
  <c r="Z438" i="3"/>
  <c r="AA451" i="7"/>
  <c r="P451" i="7" s="1"/>
  <c r="Z469" i="3"/>
  <c r="W474" i="7"/>
  <c r="L474" i="7" s="1"/>
  <c r="Z481" i="3"/>
  <c r="Z488" i="3"/>
  <c r="Z181" i="3"/>
  <c r="Z187" i="7"/>
  <c r="O187" i="7" s="1"/>
  <c r="Y255" i="7"/>
  <c r="N255" i="7" s="1"/>
  <c r="Z256" i="7"/>
  <c r="O256" i="7" s="1"/>
  <c r="Z289" i="3"/>
  <c r="AA323" i="7"/>
  <c r="P323" i="7" s="1"/>
  <c r="Z342" i="3"/>
  <c r="Z353" i="3"/>
  <c r="Z361" i="3"/>
  <c r="Z366" i="3"/>
  <c r="Z369" i="3"/>
  <c r="Z386" i="3"/>
  <c r="AA410" i="7"/>
  <c r="P410" i="7" s="1"/>
  <c r="Z412" i="3"/>
  <c r="X448" i="7"/>
  <c r="M448" i="7" s="1"/>
  <c r="Z452" i="3"/>
  <c r="Z466" i="3"/>
  <c r="AM471" i="3"/>
  <c r="Z499" i="3"/>
  <c r="Z528" i="3"/>
  <c r="Z548" i="3"/>
  <c r="Z576" i="3"/>
  <c r="Z580" i="3"/>
  <c r="Z596" i="3"/>
  <c r="Z600" i="3"/>
  <c r="Z612" i="3"/>
  <c r="W619" i="7"/>
  <c r="L619" i="7" s="1"/>
  <c r="Z620" i="3"/>
  <c r="Z624" i="3"/>
  <c r="Z636" i="3"/>
  <c r="Y191" i="7"/>
  <c r="N191" i="7" s="1"/>
  <c r="Y207" i="7"/>
  <c r="N207" i="7" s="1"/>
  <c r="Z210" i="3"/>
  <c r="Z219" i="3"/>
  <c r="W226" i="7"/>
  <c r="L226" i="7" s="1"/>
  <c r="Z228" i="3"/>
  <c r="Z234" i="3"/>
  <c r="X239" i="7"/>
  <c r="M239" i="7" s="1"/>
  <c r="Z240" i="3"/>
  <c r="Z248" i="3"/>
  <c r="Z249" i="3"/>
  <c r="Z258" i="3"/>
  <c r="Z259" i="3"/>
  <c r="Z264" i="3"/>
  <c r="AM267" i="3"/>
  <c r="AA271" i="7"/>
  <c r="P271" i="7" s="1"/>
  <c r="Z273" i="3"/>
  <c r="Z279" i="3"/>
  <c r="Z287" i="3"/>
  <c r="Z291" i="3"/>
  <c r="Z294" i="7"/>
  <c r="O294" i="7" s="1"/>
  <c r="Z317" i="3"/>
  <c r="Z343" i="3"/>
  <c r="Z352" i="3"/>
  <c r="Z360" i="3"/>
  <c r="Z370" i="3"/>
  <c r="X371" i="7"/>
  <c r="M371" i="7" s="1"/>
  <c r="Z375" i="3"/>
  <c r="Z376" i="3"/>
  <c r="Z385" i="3"/>
  <c r="Z392" i="3"/>
  <c r="Z393" i="3"/>
  <c r="Z402" i="3"/>
  <c r="Z411" i="3"/>
  <c r="Z415" i="3"/>
  <c r="Z425" i="3"/>
  <c r="Z427" i="3"/>
  <c r="AA436" i="7"/>
  <c r="P436" i="7" s="1"/>
  <c r="Z437" i="3"/>
  <c r="Z454" i="3"/>
  <c r="W463" i="7"/>
  <c r="L463" i="7" s="1"/>
  <c r="Z472" i="3"/>
  <c r="Z479" i="3"/>
  <c r="AM482" i="3"/>
  <c r="Z494" i="3"/>
  <c r="Z502" i="3"/>
  <c r="AM504" i="3"/>
  <c r="Z508" i="3"/>
  <c r="Z512" i="3"/>
  <c r="AA514" i="7"/>
  <c r="P514" i="7" s="1"/>
  <c r="Z516" i="3"/>
  <c r="Z524" i="3"/>
  <c r="Z536" i="3"/>
  <c r="Z540" i="3"/>
  <c r="Z544" i="3"/>
  <c r="Z552" i="3"/>
  <c r="Z564" i="3"/>
  <c r="Z568" i="3"/>
  <c r="Z572" i="3"/>
  <c r="AM578" i="3"/>
  <c r="Z584" i="3"/>
  <c r="Z588" i="3"/>
  <c r="Z604" i="3"/>
  <c r="Z630" i="7"/>
  <c r="O630" i="7" s="1"/>
  <c r="Z178" i="3"/>
  <c r="Z188" i="3"/>
  <c r="Z189" i="3"/>
  <c r="Z193" i="3"/>
  <c r="Z194" i="3"/>
  <c r="Z206" i="3"/>
  <c r="Z222" i="7"/>
  <c r="O222" i="7" s="1"/>
  <c r="Z224" i="3"/>
  <c r="Z271" i="3"/>
  <c r="AA279" i="7"/>
  <c r="P279" i="7" s="1"/>
  <c r="Z282" i="3"/>
  <c r="Z303" i="7"/>
  <c r="O303" i="7" s="1"/>
  <c r="Z306" i="3"/>
  <c r="Z320" i="7"/>
  <c r="O320" i="7" s="1"/>
  <c r="Z323" i="3"/>
  <c r="Z333" i="3"/>
  <c r="Z337" i="3"/>
  <c r="W368" i="7"/>
  <c r="L368" i="7" s="1"/>
  <c r="Z372" i="3"/>
  <c r="Z373" i="3"/>
  <c r="Z408" i="3"/>
  <c r="Z414" i="3"/>
  <c r="Z450" i="3"/>
  <c r="Z465" i="3"/>
  <c r="Z470" i="3"/>
  <c r="Z491" i="3"/>
  <c r="Z518" i="3"/>
  <c r="Z566" i="3"/>
  <c r="Z598" i="3"/>
  <c r="Z602" i="3"/>
  <c r="Z618" i="3"/>
  <c r="AM623" i="3"/>
  <c r="Z626" i="3"/>
  <c r="AA403" i="7"/>
  <c r="P403" i="7" s="1"/>
  <c r="Z421" i="3"/>
  <c r="Z428" i="7"/>
  <c r="O428" i="7" s="1"/>
  <c r="Y431" i="7"/>
  <c r="N431" i="7" s="1"/>
  <c r="Z439" i="3"/>
  <c r="Z183" i="3"/>
  <c r="Z211" i="3"/>
  <c r="Z237" i="3"/>
  <c r="Z242" i="3"/>
  <c r="Z274" i="3"/>
  <c r="Z312" i="3"/>
  <c r="Z318" i="3"/>
  <c r="W352" i="7"/>
  <c r="L352" i="7" s="1"/>
  <c r="Z363" i="7"/>
  <c r="O363" i="7" s="1"/>
  <c r="Z384" i="3"/>
  <c r="Z418" i="3"/>
  <c r="Z419" i="3"/>
  <c r="Z428" i="3"/>
  <c r="Z431" i="3"/>
  <c r="Z432" i="3"/>
  <c r="Z446" i="3"/>
  <c r="Z447" i="7"/>
  <c r="O447" i="7" s="1"/>
  <c r="Z449" i="3"/>
  <c r="Z500" i="3"/>
  <c r="Z229" i="3"/>
  <c r="Z241" i="3"/>
  <c r="Z275" i="3"/>
  <c r="Z288" i="3"/>
  <c r="Y367" i="7"/>
  <c r="N367" i="7" s="1"/>
  <c r="Z383" i="3"/>
  <c r="Z403" i="3"/>
  <c r="Z407" i="7"/>
  <c r="O407" i="7" s="1"/>
  <c r="Z476" i="3"/>
  <c r="Z487" i="3"/>
  <c r="Z556" i="3"/>
  <c r="Z592" i="3"/>
  <c r="Z616" i="3"/>
  <c r="AM178" i="3"/>
  <c r="W190" i="7"/>
  <c r="L190" i="7" s="1"/>
  <c r="Y194" i="7"/>
  <c r="N194" i="7" s="1"/>
  <c r="Z208" i="3"/>
  <c r="Z209" i="3"/>
  <c r="Z214" i="3"/>
  <c r="Y217" i="7"/>
  <c r="N217" i="7" s="1"/>
  <c r="AM223" i="3"/>
  <c r="Z225" i="7"/>
  <c r="O225" i="7" s="1"/>
  <c r="Z227" i="3"/>
  <c r="W246" i="7"/>
  <c r="L246" i="7" s="1"/>
  <c r="Z247" i="3"/>
  <c r="Z256" i="3"/>
  <c r="Z257" i="3"/>
  <c r="Z272" i="3"/>
  <c r="Z278" i="3"/>
  <c r="Y282" i="7"/>
  <c r="N282" i="7" s="1"/>
  <c r="Z284" i="3"/>
  <c r="Z285" i="3"/>
  <c r="Z286" i="3"/>
  <c r="AA290" i="7"/>
  <c r="P290" i="7" s="1"/>
  <c r="Z292" i="3"/>
  <c r="Z296" i="3"/>
  <c r="Z300" i="7"/>
  <c r="O300" i="7" s="1"/>
  <c r="W314" i="7"/>
  <c r="L314" i="7" s="1"/>
  <c r="Z330" i="3"/>
  <c r="Z331" i="3"/>
  <c r="Z332" i="3"/>
  <c r="Z334" i="3"/>
  <c r="AA335" i="7"/>
  <c r="P335" i="7" s="1"/>
  <c r="Z339" i="3"/>
  <c r="Z340" i="3"/>
  <c r="Z341" i="3"/>
  <c r="Z357" i="3"/>
  <c r="Z358" i="3"/>
  <c r="Z359" i="3"/>
  <c r="Z377" i="3"/>
  <c r="Z378" i="3"/>
  <c r="Z382" i="3"/>
  <c r="Z386" i="7"/>
  <c r="O386" i="7" s="1"/>
  <c r="X394" i="7"/>
  <c r="M394" i="7" s="1"/>
  <c r="Y396" i="7"/>
  <c r="N396" i="7" s="1"/>
  <c r="Z398" i="3"/>
  <c r="Z410" i="3"/>
  <c r="X423" i="7"/>
  <c r="M423" i="7" s="1"/>
  <c r="Z440" i="3"/>
  <c r="Z444" i="3"/>
  <c r="Z448" i="3"/>
  <c r="Z451" i="3"/>
  <c r="Z457" i="3"/>
  <c r="AA460" i="7"/>
  <c r="P460" i="7" s="1"/>
  <c r="Z461" i="3"/>
  <c r="W464" i="7"/>
  <c r="L464" i="7" s="1"/>
  <c r="Z468" i="3"/>
  <c r="Z471" i="3"/>
  <c r="AA478" i="7"/>
  <c r="P478" i="7" s="1"/>
  <c r="Z484" i="3"/>
  <c r="Z485" i="3"/>
  <c r="Z486" i="3"/>
  <c r="X496" i="7"/>
  <c r="M496" i="7" s="1"/>
  <c r="Z498" i="3"/>
  <c r="Z505" i="3"/>
  <c r="Z509" i="3"/>
  <c r="AA510" i="7"/>
  <c r="P510" i="7" s="1"/>
  <c r="Z517" i="3"/>
  <c r="Z521" i="3"/>
  <c r="Z525" i="3"/>
  <c r="Z529" i="3"/>
  <c r="Z533" i="3"/>
  <c r="Z537" i="3"/>
  <c r="Z541" i="3"/>
  <c r="Z545" i="3"/>
  <c r="W546" i="7"/>
  <c r="L546" i="7" s="1"/>
  <c r="Z549" i="3"/>
  <c r="Z553" i="3"/>
  <c r="Z557" i="3"/>
  <c r="Z565" i="3"/>
  <c r="Z569" i="3"/>
  <c r="Z573" i="3"/>
  <c r="Z585" i="3"/>
  <c r="Z589" i="3"/>
  <c r="Z597" i="3"/>
  <c r="Z601" i="3"/>
  <c r="Z605" i="3"/>
  <c r="Z609" i="3"/>
  <c r="W610" i="7"/>
  <c r="L610" i="7" s="1"/>
  <c r="Z613" i="3"/>
  <c r="Z617" i="3"/>
  <c r="X618" i="7"/>
  <c r="M618" i="7" s="1"/>
  <c r="AA620" i="7"/>
  <c r="P620" i="7" s="1"/>
  <c r="Z621" i="3"/>
  <c r="Z625" i="3"/>
  <c r="Z626" i="7"/>
  <c r="O626" i="7" s="1"/>
  <c r="Y628" i="7"/>
  <c r="N628" i="7" s="1"/>
  <c r="Z629" i="3"/>
  <c r="Z633" i="3"/>
  <c r="Y634" i="7"/>
  <c r="N634" i="7" s="1"/>
  <c r="Z637" i="3"/>
  <c r="Z200" i="3"/>
  <c r="Z203" i="3"/>
  <c r="Z205" i="3"/>
  <c r="Z207" i="3"/>
  <c r="Z213" i="3"/>
  <c r="Z238" i="3"/>
  <c r="Z254" i="3"/>
  <c r="Z301" i="3"/>
  <c r="Z307" i="3"/>
  <c r="Z314" i="3"/>
  <c r="Z328" i="3"/>
  <c r="Z348" i="3"/>
  <c r="Z363" i="3"/>
  <c r="Z371" i="3"/>
  <c r="AA378" i="7"/>
  <c r="P378" i="7" s="1"/>
  <c r="Z396" i="3"/>
  <c r="Z401" i="3"/>
  <c r="AM419" i="3"/>
  <c r="Z447" i="3"/>
  <c r="Z482" i="3"/>
  <c r="Z510" i="3"/>
  <c r="Z534" i="3"/>
  <c r="Z578" i="3"/>
  <c r="Z594" i="3"/>
  <c r="Z634" i="3"/>
  <c r="Z187" i="3"/>
  <c r="AA192" i="7"/>
  <c r="P192" i="7" s="1"/>
  <c r="Z198" i="3"/>
  <c r="Z204" i="3"/>
  <c r="Z244" i="3"/>
  <c r="Z261" i="3"/>
  <c r="Z277" i="3"/>
  <c r="Z335" i="3"/>
  <c r="AM343" i="3"/>
  <c r="Z374" i="3"/>
  <c r="Z380" i="3"/>
  <c r="AM390" i="3"/>
  <c r="Z395" i="3"/>
  <c r="Z423" i="3"/>
  <c r="W455" i="7"/>
  <c r="L455" i="7" s="1"/>
  <c r="W175" i="7"/>
  <c r="L175" i="7" s="1"/>
  <c r="AM175" i="3"/>
  <c r="Z175" i="7"/>
  <c r="O175" i="7" s="1"/>
  <c r="X175" i="7"/>
  <c r="M175" i="7" s="1"/>
  <c r="Z182" i="3"/>
  <c r="AM251" i="3"/>
  <c r="Z313" i="3"/>
  <c r="Z387" i="3"/>
  <c r="X391" i="7"/>
  <c r="M391" i="7" s="1"/>
  <c r="Z429" i="3"/>
  <c r="Z430" i="3"/>
  <c r="Z433" i="3"/>
  <c r="Z435" i="3"/>
  <c r="AM439" i="3"/>
  <c r="Z445" i="3"/>
  <c r="Z455" i="3"/>
  <c r="Z458" i="3"/>
  <c r="Z473" i="3"/>
  <c r="Z215" i="3"/>
  <c r="Z220" i="3"/>
  <c r="Z235" i="3"/>
  <c r="W284" i="7"/>
  <c r="L284" i="7" s="1"/>
  <c r="Z290" i="3"/>
  <c r="AM296" i="3"/>
  <c r="Z354" i="3"/>
  <c r="AA362" i="7"/>
  <c r="P362" i="7" s="1"/>
  <c r="W382" i="7"/>
  <c r="L382" i="7" s="1"/>
  <c r="Z417" i="3"/>
  <c r="Z426" i="3"/>
  <c r="Z464" i="3"/>
  <c r="Z532" i="3"/>
  <c r="Z603" i="7"/>
  <c r="O603" i="7" s="1"/>
  <c r="Z608" i="3"/>
  <c r="Z628" i="3"/>
  <c r="Z632" i="3"/>
  <c r="Z180" i="3"/>
  <c r="Z179" i="3"/>
  <c r="Z185" i="3"/>
  <c r="W185" i="7"/>
  <c r="L185" i="7" s="1"/>
  <c r="Z192" i="3"/>
  <c r="AM204" i="3"/>
  <c r="Z218" i="3"/>
  <c r="Z226" i="3"/>
  <c r="Y228" i="7"/>
  <c r="N228" i="7" s="1"/>
  <c r="Z232" i="3"/>
  <c r="Z233" i="3"/>
  <c r="W235" i="7"/>
  <c r="L235" i="7" s="1"/>
  <c r="Z255" i="3"/>
  <c r="Z258" i="7"/>
  <c r="O258" i="7" s="1"/>
  <c r="Z263" i="3"/>
  <c r="AM264" i="3"/>
  <c r="Z283" i="3"/>
  <c r="Z293" i="3"/>
  <c r="Z294" i="3"/>
  <c r="Z295" i="3"/>
  <c r="Z297" i="3"/>
  <c r="Z298" i="3"/>
  <c r="Z299" i="3"/>
  <c r="Z308" i="3"/>
  <c r="Z309" i="3"/>
  <c r="Z315" i="3"/>
  <c r="Z316" i="3"/>
  <c r="Y319" i="7"/>
  <c r="N319" i="7" s="1"/>
  <c r="Z324" i="3"/>
  <c r="Z325" i="3"/>
  <c r="Z326" i="3"/>
  <c r="Z329" i="3"/>
  <c r="Z338" i="3"/>
  <c r="Z349" i="3"/>
  <c r="Z350" i="3"/>
  <c r="Z351" i="3"/>
  <c r="AM354" i="3"/>
  <c r="Z364" i="3"/>
  <c r="Z365" i="3"/>
  <c r="W383" i="7"/>
  <c r="L383" i="7" s="1"/>
  <c r="Z390" i="3"/>
  <c r="Z391" i="3"/>
  <c r="Z397" i="3"/>
  <c r="W399" i="7"/>
  <c r="L399" i="7" s="1"/>
  <c r="W404" i="7"/>
  <c r="L404" i="7" s="1"/>
  <c r="Z409" i="3"/>
  <c r="W422" i="7"/>
  <c r="L422" i="7" s="1"/>
  <c r="Z424" i="3"/>
  <c r="X427" i="7"/>
  <c r="M427" i="7" s="1"/>
  <c r="Z436" i="3"/>
  <c r="Z463" i="3"/>
  <c r="AM467" i="3"/>
  <c r="Z475" i="3"/>
  <c r="Z483" i="3"/>
  <c r="Z492" i="3"/>
  <c r="Z501" i="3"/>
  <c r="Z513" i="3"/>
  <c r="Z561" i="3"/>
  <c r="Z577" i="3"/>
  <c r="Z581" i="3"/>
  <c r="Z593" i="3"/>
  <c r="X548" i="7" l="1"/>
  <c r="M548" i="7" s="1"/>
  <c r="Z391" i="7"/>
  <c r="O391" i="7" s="1"/>
  <c r="X596" i="7"/>
  <c r="M596" i="7" s="1"/>
  <c r="Z572" i="7"/>
  <c r="O572" i="7" s="1"/>
  <c r="AM572" i="3"/>
  <c r="Z548" i="7"/>
  <c r="O548" i="7" s="1"/>
  <c r="AM612" i="3"/>
  <c r="X572" i="7"/>
  <c r="M572" i="7" s="1"/>
  <c r="Y548" i="7"/>
  <c r="N548" i="7" s="1"/>
  <c r="Z612" i="7"/>
  <c r="O612" i="7" s="1"/>
  <c r="AA596" i="7"/>
  <c r="P596" i="7" s="1"/>
  <c r="W572" i="7"/>
  <c r="L572" i="7" s="1"/>
  <c r="W548" i="7"/>
  <c r="L548" i="7" s="1"/>
  <c r="AM596" i="3"/>
  <c r="W612" i="7"/>
  <c r="L612" i="7" s="1"/>
  <c r="W596" i="7"/>
  <c r="L596" i="7" s="1"/>
  <c r="Y366" i="7"/>
  <c r="N366" i="7" s="1"/>
  <c r="Y178" i="7"/>
  <c r="N178" i="7" s="1"/>
  <c r="AA572" i="7"/>
  <c r="P572" i="7" s="1"/>
  <c r="AA454" i="7"/>
  <c r="P454" i="7" s="1"/>
  <c r="X612" i="7"/>
  <c r="M612" i="7" s="1"/>
  <c r="Y596" i="7"/>
  <c r="N596" i="7" s="1"/>
  <c r="AM548" i="3"/>
  <c r="AA612" i="7"/>
  <c r="P612" i="7" s="1"/>
  <c r="Z410" i="7"/>
  <c r="O410" i="7" s="1"/>
  <c r="X455" i="7"/>
  <c r="M455" i="7" s="1"/>
  <c r="AA371" i="7"/>
  <c r="P371" i="7" s="1"/>
  <c r="W296" i="7"/>
  <c r="L296" i="7" s="1"/>
  <c r="Z296" i="7"/>
  <c r="O296" i="7" s="1"/>
  <c r="W532" i="7"/>
  <c r="L532" i="7" s="1"/>
  <c r="X410" i="7"/>
  <c r="M410" i="7" s="1"/>
  <c r="W410" i="7"/>
  <c r="L410" i="7" s="1"/>
  <c r="W224" i="7"/>
  <c r="L224" i="7" s="1"/>
  <c r="Y410" i="7"/>
  <c r="N410" i="7" s="1"/>
  <c r="AM410" i="3"/>
  <c r="Y224" i="7"/>
  <c r="N224" i="7" s="1"/>
  <c r="Y600" i="7"/>
  <c r="N600" i="7" s="1"/>
  <c r="Y455" i="7"/>
  <c r="N455" i="7" s="1"/>
  <c r="X236" i="7"/>
  <c r="M236" i="7" s="1"/>
  <c r="X315" i="7"/>
  <c r="M315" i="7" s="1"/>
  <c r="AA420" i="7"/>
  <c r="P420" i="7" s="1"/>
  <c r="Z420" i="7"/>
  <c r="O420" i="7" s="1"/>
  <c r="Z286" i="7"/>
  <c r="O286" i="7" s="1"/>
  <c r="Y315" i="7"/>
  <c r="N315" i="7" s="1"/>
  <c r="Z382" i="7"/>
  <c r="O382" i="7" s="1"/>
  <c r="AA314" i="7"/>
  <c r="P314" i="7" s="1"/>
  <c r="X219" i="7"/>
  <c r="M219" i="7" s="1"/>
  <c r="AA250" i="7"/>
  <c r="P250" i="7" s="1"/>
  <c r="AM250" i="3"/>
  <c r="Y250" i="7"/>
  <c r="N250" i="7" s="1"/>
  <c r="W471" i="7"/>
  <c r="L471" i="7" s="1"/>
  <c r="W286" i="7"/>
  <c r="L286" i="7" s="1"/>
  <c r="Z335" i="7"/>
  <c r="O335" i="7" s="1"/>
  <c r="Z246" i="7"/>
  <c r="O246" i="7" s="1"/>
  <c r="Y236" i="7"/>
  <c r="N236" i="7" s="1"/>
  <c r="Y320" i="7"/>
  <c r="N320" i="7" s="1"/>
  <c r="AA255" i="7"/>
  <c r="P255" i="7" s="1"/>
  <c r="Z299" i="7"/>
  <c r="O299" i="7" s="1"/>
  <c r="AM286" i="3"/>
  <c r="X286" i="7"/>
  <c r="M286" i="7" s="1"/>
  <c r="AA236" i="7"/>
  <c r="P236" i="7" s="1"/>
  <c r="AM436" i="3"/>
  <c r="W294" i="7"/>
  <c r="L294" i="7" s="1"/>
  <c r="X299" i="7"/>
  <c r="M299" i="7" s="1"/>
  <c r="AM219" i="3"/>
  <c r="AM431" i="3"/>
  <c r="AA439" i="7"/>
  <c r="P439" i="7" s="1"/>
  <c r="AA296" i="7"/>
  <c r="P296" i="7" s="1"/>
  <c r="AM403" i="3"/>
  <c r="Y296" i="7"/>
  <c r="N296" i="7" s="1"/>
  <c r="Z314" i="7"/>
  <c r="O314" i="7" s="1"/>
  <c r="W454" i="7"/>
  <c r="L454" i="7" s="1"/>
  <c r="W447" i="7"/>
  <c r="L447" i="7" s="1"/>
  <c r="W600" i="7"/>
  <c r="L600" i="7" s="1"/>
  <c r="W206" i="7"/>
  <c r="L206" i="7" s="1"/>
  <c r="Y299" i="7"/>
  <c r="N299" i="7" s="1"/>
  <c r="W488" i="7"/>
  <c r="L488" i="7" s="1"/>
  <c r="Y382" i="7"/>
  <c r="N382" i="7" s="1"/>
  <c r="AA225" i="7"/>
  <c r="P225" i="7" s="1"/>
  <c r="X279" i="7"/>
  <c r="M279" i="7" s="1"/>
  <c r="W636" i="7"/>
  <c r="L636" i="7" s="1"/>
  <c r="W299" i="7"/>
  <c r="L299" i="7" s="1"/>
  <c r="AM382" i="3"/>
  <c r="AA383" i="7"/>
  <c r="P383" i="7" s="1"/>
  <c r="AA382" i="7"/>
  <c r="P382" i="7" s="1"/>
  <c r="W225" i="7"/>
  <c r="L225" i="7" s="1"/>
  <c r="Y226" i="7"/>
  <c r="N226" i="7" s="1"/>
  <c r="Z636" i="7"/>
  <c r="O636" i="7" s="1"/>
  <c r="AM299" i="3"/>
  <c r="AA322" i="7"/>
  <c r="P322" i="7" s="1"/>
  <c r="Z423" i="7"/>
  <c r="O423" i="7" s="1"/>
  <c r="AM430" i="3"/>
  <c r="X367" i="7"/>
  <c r="M367" i="7" s="1"/>
  <c r="X471" i="7"/>
  <c r="M471" i="7" s="1"/>
  <c r="X382" i="7"/>
  <c r="M382" i="7" s="1"/>
  <c r="W178" i="7"/>
  <c r="L178" i="7" s="1"/>
  <c r="AM255" i="3"/>
  <c r="Y532" i="7"/>
  <c r="N532" i="7" s="1"/>
  <c r="Z520" i="7"/>
  <c r="O520" i="7" s="1"/>
  <c r="W322" i="7"/>
  <c r="L322" i="7" s="1"/>
  <c r="AM422" i="3"/>
  <c r="AA204" i="7"/>
  <c r="P204" i="7" s="1"/>
  <c r="Y463" i="7"/>
  <c r="N463" i="7" s="1"/>
  <c r="Z436" i="7"/>
  <c r="O436" i="7" s="1"/>
  <c r="X259" i="7"/>
  <c r="M259" i="7" s="1"/>
  <c r="AA224" i="7"/>
  <c r="P224" i="7" s="1"/>
  <c r="Y510" i="7"/>
  <c r="N510" i="7" s="1"/>
  <c r="AA178" i="7"/>
  <c r="P178" i="7" s="1"/>
  <c r="AM463" i="3"/>
  <c r="W436" i="7"/>
  <c r="L436" i="7" s="1"/>
  <c r="X288" i="7"/>
  <c r="M288" i="7" s="1"/>
  <c r="Z259" i="7"/>
  <c r="O259" i="7" s="1"/>
  <c r="AM224" i="3"/>
  <c r="AA500" i="7"/>
  <c r="P500" i="7" s="1"/>
  <c r="AM423" i="3"/>
  <c r="Y436" i="7"/>
  <c r="N436" i="7" s="1"/>
  <c r="AM271" i="3"/>
  <c r="AM258" i="3"/>
  <c r="Z592" i="7"/>
  <c r="O592" i="7" s="1"/>
  <c r="W271" i="7"/>
  <c r="L271" i="7" s="1"/>
  <c r="AM488" i="3"/>
  <c r="AA223" i="7"/>
  <c r="P223" i="7" s="1"/>
  <c r="Z463" i="7"/>
  <c r="O463" i="7" s="1"/>
  <c r="Z287" i="7"/>
  <c r="O287" i="7" s="1"/>
  <c r="AA463" i="7"/>
  <c r="P463" i="7" s="1"/>
  <c r="X224" i="7"/>
  <c r="M224" i="7" s="1"/>
  <c r="AA284" i="7"/>
  <c r="P284" i="7" s="1"/>
  <c r="Y271" i="7"/>
  <c r="N271" i="7" s="1"/>
  <c r="AM207" i="3"/>
  <c r="W194" i="7"/>
  <c r="L194" i="7" s="1"/>
  <c r="Z586" i="7"/>
  <c r="O586" i="7" s="1"/>
  <c r="AA343" i="7"/>
  <c r="P343" i="7" s="1"/>
  <c r="AM284" i="3"/>
  <c r="X439" i="7"/>
  <c r="M439" i="7" s="1"/>
  <c r="X178" i="7"/>
  <c r="M178" i="7" s="1"/>
  <c r="AM454" i="3"/>
  <c r="X436" i="7"/>
  <c r="M436" i="7" s="1"/>
  <c r="Z366" i="7"/>
  <c r="O366" i="7" s="1"/>
  <c r="Y354" i="7"/>
  <c r="N354" i="7" s="1"/>
  <c r="AM626" i="3"/>
  <c r="Y471" i="7"/>
  <c r="N471" i="7" s="1"/>
  <c r="AM320" i="3"/>
  <c r="Z190" i="7"/>
  <c r="O190" i="7" s="1"/>
  <c r="AM451" i="3"/>
  <c r="W331" i="7"/>
  <c r="L331" i="7" s="1"/>
  <c r="AA300" i="7"/>
  <c r="P300" i="7" s="1"/>
  <c r="W628" i="7"/>
  <c r="L628" i="7" s="1"/>
  <c r="Z362" i="7"/>
  <c r="O362" i="7" s="1"/>
  <c r="Z604" i="7"/>
  <c r="O604" i="7" s="1"/>
  <c r="Z223" i="7"/>
  <c r="O223" i="7" s="1"/>
  <c r="X628" i="7"/>
  <c r="M628" i="7" s="1"/>
  <c r="Z290" i="7"/>
  <c r="O290" i="7" s="1"/>
  <c r="AM259" i="3"/>
  <c r="Z264" i="7"/>
  <c r="O264" i="7" s="1"/>
  <c r="X320" i="7"/>
  <c r="M320" i="7" s="1"/>
  <c r="AM604" i="3"/>
  <c r="Y259" i="7"/>
  <c r="N259" i="7" s="1"/>
  <c r="AA282" i="7"/>
  <c r="P282" i="7" s="1"/>
  <c r="X634" i="7"/>
  <c r="M634" i="7" s="1"/>
  <c r="X451" i="7"/>
  <c r="M451" i="7" s="1"/>
  <c r="Y454" i="7"/>
  <c r="N454" i="7" s="1"/>
  <c r="W320" i="7"/>
  <c r="L320" i="7" s="1"/>
  <c r="X604" i="7"/>
  <c r="M604" i="7" s="1"/>
  <c r="W259" i="7"/>
  <c r="L259" i="7" s="1"/>
  <c r="Z282" i="7"/>
  <c r="O282" i="7" s="1"/>
  <c r="AA488" i="7"/>
  <c r="P488" i="7" s="1"/>
  <c r="W634" i="7"/>
  <c r="L634" i="7" s="1"/>
  <c r="AM598" i="3"/>
  <c r="Z471" i="7"/>
  <c r="O471" i="7" s="1"/>
  <c r="X331" i="7"/>
  <c r="M331" i="7" s="1"/>
  <c r="X296" i="7"/>
  <c r="M296" i="7" s="1"/>
  <c r="Y286" i="7"/>
  <c r="N286" i="7" s="1"/>
  <c r="AA175" i="7"/>
  <c r="P175" i="7" s="1"/>
  <c r="Z454" i="7"/>
  <c r="O454" i="7" s="1"/>
  <c r="Y258" i="7"/>
  <c r="N258" i="7" s="1"/>
  <c r="W219" i="7"/>
  <c r="L219" i="7" s="1"/>
  <c r="Z236" i="7"/>
  <c r="O236" i="7" s="1"/>
  <c r="AA320" i="7"/>
  <c r="P320" i="7" s="1"/>
  <c r="Z250" i="7"/>
  <c r="O250" i="7" s="1"/>
  <c r="AM222" i="3"/>
  <c r="W255" i="7"/>
  <c r="L255" i="7" s="1"/>
  <c r="AA604" i="7"/>
  <c r="P604" i="7" s="1"/>
  <c r="AM399" i="3"/>
  <c r="W343" i="7"/>
  <c r="L343" i="7" s="1"/>
  <c r="Y630" i="7"/>
  <c r="N630" i="7" s="1"/>
  <c r="Y618" i="7"/>
  <c r="N618" i="7" s="1"/>
  <c r="AM610" i="3"/>
  <c r="X586" i="7"/>
  <c r="M586" i="7" s="1"/>
  <c r="Y566" i="7"/>
  <c r="N566" i="7" s="1"/>
  <c r="Z456" i="7"/>
  <c r="O456" i="7" s="1"/>
  <c r="Y187" i="7"/>
  <c r="N187" i="7" s="1"/>
  <c r="X430" i="7"/>
  <c r="M430" i="7" s="1"/>
  <c r="AA256" i="7"/>
  <c r="P256" i="7" s="1"/>
  <c r="Z430" i="7"/>
  <c r="O430" i="7" s="1"/>
  <c r="X488" i="7"/>
  <c r="M488" i="7" s="1"/>
  <c r="Z610" i="7"/>
  <c r="O610" i="7" s="1"/>
  <c r="AA359" i="7"/>
  <c r="P359" i="7" s="1"/>
  <c r="AM331" i="3"/>
  <c r="Z255" i="7"/>
  <c r="O255" i="7" s="1"/>
  <c r="X185" i="7"/>
  <c r="M185" i="7" s="1"/>
  <c r="X578" i="7"/>
  <c r="M578" i="7" s="1"/>
  <c r="AM546" i="3"/>
  <c r="Y482" i="7"/>
  <c r="N482" i="7" s="1"/>
  <c r="AA471" i="7"/>
  <c r="P471" i="7" s="1"/>
  <c r="AA331" i="7"/>
  <c r="P331" i="7" s="1"/>
  <c r="AM420" i="3"/>
  <c r="Z219" i="7"/>
  <c r="O219" i="7" s="1"/>
  <c r="AA431" i="7"/>
  <c r="P431" i="7" s="1"/>
  <c r="AM236" i="3"/>
  <c r="X250" i="7"/>
  <c r="M250" i="7" s="1"/>
  <c r="W450" i="7"/>
  <c r="L450" i="7" s="1"/>
  <c r="X255" i="7"/>
  <c r="M255" i="7" s="1"/>
  <c r="Y620" i="7"/>
  <c r="N620" i="7" s="1"/>
  <c r="Y604" i="7"/>
  <c r="N604" i="7" s="1"/>
  <c r="AM394" i="3"/>
  <c r="AA618" i="7"/>
  <c r="P618" i="7" s="1"/>
  <c r="AA603" i="7"/>
  <c r="P603" i="7" s="1"/>
  <c r="Y300" i="7"/>
  <c r="N300" i="7" s="1"/>
  <c r="X264" i="7"/>
  <c r="M264" i="7" s="1"/>
  <c r="W290" i="7"/>
  <c r="L290" i="7" s="1"/>
  <c r="AA190" i="7"/>
  <c r="P190" i="7" s="1"/>
  <c r="AA228" i="7"/>
  <c r="P228" i="7" s="1"/>
  <c r="AM290" i="3"/>
  <c r="Z404" i="7"/>
  <c r="O404" i="7" s="1"/>
  <c r="X610" i="7"/>
  <c r="M610" i="7" s="1"/>
  <c r="W420" i="7"/>
  <c r="L420" i="7" s="1"/>
  <c r="AA368" i="7"/>
  <c r="P368" i="7" s="1"/>
  <c r="X203" i="7"/>
  <c r="M203" i="7" s="1"/>
  <c r="AM291" i="3"/>
  <c r="X431" i="7"/>
  <c r="M431" i="7" s="1"/>
  <c r="Y447" i="7"/>
  <c r="N447" i="7" s="1"/>
  <c r="AM371" i="3"/>
  <c r="Z383" i="7"/>
  <c r="O383" i="7" s="1"/>
  <c r="X366" i="7"/>
  <c r="M366" i="7" s="1"/>
  <c r="AA288" i="7"/>
  <c r="P288" i="7" s="1"/>
  <c r="AM206" i="3"/>
  <c r="AM322" i="3"/>
  <c r="W223" i="7"/>
  <c r="L223" i="7" s="1"/>
  <c r="AA586" i="7"/>
  <c r="P586" i="7" s="1"/>
  <c r="W522" i="7"/>
  <c r="L522" i="7" s="1"/>
  <c r="Z510" i="7"/>
  <c r="O510" i="7" s="1"/>
  <c r="AM428" i="3"/>
  <c r="W467" i="7"/>
  <c r="L467" i="7" s="1"/>
  <c r="W514" i="7"/>
  <c r="L514" i="7" s="1"/>
  <c r="W460" i="7"/>
  <c r="L460" i="7" s="1"/>
  <c r="X256" i="7"/>
  <c r="M256" i="7" s="1"/>
  <c r="X314" i="7"/>
  <c r="M314" i="7" s="1"/>
  <c r="X246" i="7"/>
  <c r="M246" i="7" s="1"/>
  <c r="X225" i="7"/>
  <c r="M225" i="7" s="1"/>
  <c r="AA203" i="7"/>
  <c r="P203" i="7" s="1"/>
  <c r="Z360" i="7"/>
  <c r="O360" i="7" s="1"/>
  <c r="X291" i="7"/>
  <c r="M291" i="7" s="1"/>
  <c r="X619" i="7"/>
  <c r="M619" i="7" s="1"/>
  <c r="AA354" i="7"/>
  <c r="P354" i="7" s="1"/>
  <c r="X343" i="7"/>
  <c r="M343" i="7" s="1"/>
  <c r="X623" i="7"/>
  <c r="M623" i="7" s="1"/>
  <c r="AA217" i="7"/>
  <c r="P217" i="7" s="1"/>
  <c r="W428" i="7"/>
  <c r="L428" i="7" s="1"/>
  <c r="X187" i="7"/>
  <c r="M187" i="7" s="1"/>
  <c r="Y185" i="7"/>
  <c r="N185" i="7" s="1"/>
  <c r="Z634" i="7"/>
  <c r="O634" i="7" s="1"/>
  <c r="X626" i="7"/>
  <c r="M626" i="7" s="1"/>
  <c r="Z618" i="7"/>
  <c r="O618" i="7" s="1"/>
  <c r="X514" i="7"/>
  <c r="M514" i="7" s="1"/>
  <c r="X460" i="7"/>
  <c r="M460" i="7" s="1"/>
  <c r="AA391" i="7"/>
  <c r="P391" i="7" s="1"/>
  <c r="AM455" i="3"/>
  <c r="X420" i="7"/>
  <c r="M420" i="7" s="1"/>
  <c r="Y314" i="7"/>
  <c r="N314" i="7" s="1"/>
  <c r="Y225" i="7"/>
  <c r="N225" i="7" s="1"/>
  <c r="AM203" i="3"/>
  <c r="AA360" i="7"/>
  <c r="P360" i="7" s="1"/>
  <c r="W264" i="7"/>
  <c r="L264" i="7" s="1"/>
  <c r="AA619" i="7"/>
  <c r="P619" i="7" s="1"/>
  <c r="W222" i="7"/>
  <c r="L222" i="7" s="1"/>
  <c r="AA447" i="7"/>
  <c r="P447" i="7" s="1"/>
  <c r="AM628" i="3"/>
  <c r="AA394" i="7"/>
  <c r="P394" i="7" s="1"/>
  <c r="X354" i="7"/>
  <c r="M354" i="7" s="1"/>
  <c r="Z343" i="7"/>
  <c r="O343" i="7" s="1"/>
  <c r="X290" i="7"/>
  <c r="M290" i="7" s="1"/>
  <c r="Y623" i="7"/>
  <c r="N623" i="7" s="1"/>
  <c r="AA435" i="7"/>
  <c r="P435" i="7" s="1"/>
  <c r="X319" i="7"/>
  <c r="M319" i="7" s="1"/>
  <c r="W217" i="7"/>
  <c r="L217" i="7" s="1"/>
  <c r="AM190" i="3"/>
  <c r="AA419" i="7"/>
  <c r="P419" i="7" s="1"/>
  <c r="X387" i="7"/>
  <c r="M387" i="7" s="1"/>
  <c r="Y474" i="7"/>
  <c r="N474" i="7" s="1"/>
  <c r="AA423" i="7"/>
  <c r="P423" i="7" s="1"/>
  <c r="Y223" i="7"/>
  <c r="N223" i="7" s="1"/>
  <c r="Z204" i="7"/>
  <c r="O204" i="7" s="1"/>
  <c r="AM187" i="3"/>
  <c r="AA634" i="7"/>
  <c r="P634" i="7" s="1"/>
  <c r="W626" i="7"/>
  <c r="L626" i="7" s="1"/>
  <c r="AM618" i="3"/>
  <c r="AA610" i="7"/>
  <c r="P610" i="7" s="1"/>
  <c r="W586" i="7"/>
  <c r="L586" i="7" s="1"/>
  <c r="AA578" i="7"/>
  <c r="P578" i="7" s="1"/>
  <c r="AM514" i="3"/>
  <c r="W360" i="7"/>
  <c r="L360" i="7" s="1"/>
  <c r="Y435" i="7"/>
  <c r="N435" i="7" s="1"/>
  <c r="X217" i="7"/>
  <c r="M217" i="7" s="1"/>
  <c r="Y303" i="7"/>
  <c r="N303" i="7" s="1"/>
  <c r="X294" i="7"/>
  <c r="M294" i="7" s="1"/>
  <c r="AM435" i="3"/>
  <c r="Y251" i="7"/>
  <c r="N251" i="7" s="1"/>
  <c r="AM217" i="3"/>
  <c r="X467" i="7"/>
  <c r="M467" i="7" s="1"/>
  <c r="X196" i="7"/>
  <c r="M196" i="7" s="1"/>
  <c r="W439" i="7"/>
  <c r="L439" i="7" s="1"/>
  <c r="AM314" i="3"/>
  <c r="AM246" i="3"/>
  <c r="X360" i="7"/>
  <c r="M360" i="7" s="1"/>
  <c r="AA352" i="7"/>
  <c r="P352" i="7" s="1"/>
  <c r="Z291" i="7"/>
  <c r="O291" i="7" s="1"/>
  <c r="W287" i="7"/>
  <c r="L287" i="7" s="1"/>
  <c r="W258" i="7"/>
  <c r="L258" i="7" s="1"/>
  <c r="X303" i="7"/>
  <c r="M303" i="7" s="1"/>
  <c r="Y222" i="7"/>
  <c r="N222" i="7" s="1"/>
  <c r="Z323" i="7"/>
  <c r="O323" i="7" s="1"/>
  <c r="AM294" i="3"/>
  <c r="AM620" i="3"/>
  <c r="AA427" i="7"/>
  <c r="P427" i="7" s="1"/>
  <c r="Y383" i="7"/>
  <c r="N383" i="7" s="1"/>
  <c r="AA366" i="7"/>
  <c r="P366" i="7" s="1"/>
  <c r="X435" i="7"/>
  <c r="M435" i="7" s="1"/>
  <c r="AA267" i="7"/>
  <c r="P267" i="7" s="1"/>
  <c r="W282" i="7"/>
  <c r="L282" i="7" s="1"/>
  <c r="AA251" i="7"/>
  <c r="P251" i="7" s="1"/>
  <c r="Y190" i="7"/>
  <c r="N190" i="7" s="1"/>
  <c r="Z419" i="7"/>
  <c r="O419" i="7" s="1"/>
  <c r="AM194" i="3"/>
  <c r="AM496" i="3"/>
  <c r="AA467" i="7"/>
  <c r="P467" i="7" s="1"/>
  <c r="AM404" i="3"/>
  <c r="AM367" i="3"/>
  <c r="Y196" i="7"/>
  <c r="N196" i="7" s="1"/>
  <c r="Z185" i="7"/>
  <c r="O185" i="7" s="1"/>
  <c r="W630" i="7"/>
  <c r="L630" i="7" s="1"/>
  <c r="W606" i="7"/>
  <c r="L606" i="7" s="1"/>
  <c r="AM586" i="3"/>
  <c r="W566" i="7"/>
  <c r="L566" i="7" s="1"/>
  <c r="AA456" i="7"/>
  <c r="P456" i="7" s="1"/>
  <c r="AM619" i="3"/>
  <c r="W419" i="7"/>
  <c r="L419" i="7" s="1"/>
  <c r="AM474" i="3"/>
  <c r="AA448" i="7"/>
  <c r="P448" i="7" s="1"/>
  <c r="Y291" i="7"/>
  <c r="N291" i="7" s="1"/>
  <c r="W387" i="7"/>
  <c r="L387" i="7" s="1"/>
  <c r="Z194" i="7"/>
  <c r="O194" i="7" s="1"/>
  <c r="AM606" i="3"/>
  <c r="AA566" i="7"/>
  <c r="P566" i="7" s="1"/>
  <c r="W256" i="7"/>
  <c r="L256" i="7" s="1"/>
  <c r="Y603" i="7"/>
  <c r="N603" i="7" s="1"/>
  <c r="Y439" i="7"/>
  <c r="N439" i="7" s="1"/>
  <c r="AA246" i="7"/>
  <c r="P246" i="7" s="1"/>
  <c r="AM225" i="3"/>
  <c r="W203" i="7"/>
  <c r="L203" i="7" s="1"/>
  <c r="AM360" i="3"/>
  <c r="Y352" i="7"/>
  <c r="N352" i="7" s="1"/>
  <c r="AA291" i="7"/>
  <c r="P291" i="7" s="1"/>
  <c r="AA287" i="7"/>
  <c r="P287" i="7" s="1"/>
  <c r="AA258" i="7"/>
  <c r="P258" i="7" s="1"/>
  <c r="Z228" i="7"/>
  <c r="O228" i="7" s="1"/>
  <c r="AM303" i="3"/>
  <c r="AA222" i="7"/>
  <c r="P222" i="7" s="1"/>
  <c r="W323" i="7"/>
  <c r="L323" i="7" s="1"/>
  <c r="AA294" i="7"/>
  <c r="P294" i="7" s="1"/>
  <c r="X620" i="7"/>
  <c r="M620" i="7" s="1"/>
  <c r="Y427" i="7"/>
  <c r="N427" i="7" s="1"/>
  <c r="X399" i="7"/>
  <c r="M399" i="7" s="1"/>
  <c r="W366" i="7"/>
  <c r="L366" i="7" s="1"/>
  <c r="Y235" i="7"/>
  <c r="N235" i="7" s="1"/>
  <c r="Z435" i="7"/>
  <c r="O435" i="7" s="1"/>
  <c r="W251" i="7"/>
  <c r="L251" i="7" s="1"/>
  <c r="X190" i="7"/>
  <c r="M190" i="7" s="1"/>
  <c r="Y467" i="7"/>
  <c r="N467" i="7" s="1"/>
  <c r="AA404" i="7"/>
  <c r="P404" i="7" s="1"/>
  <c r="W367" i="7"/>
  <c r="L367" i="7" s="1"/>
  <c r="Z196" i="7"/>
  <c r="O196" i="7" s="1"/>
  <c r="AM185" i="3"/>
  <c r="AA630" i="7"/>
  <c r="P630" i="7" s="1"/>
  <c r="X606" i="7"/>
  <c r="M606" i="7" s="1"/>
  <c r="W598" i="7"/>
  <c r="L598" i="7" s="1"/>
  <c r="Z566" i="7"/>
  <c r="O566" i="7" s="1"/>
  <c r="X510" i="7"/>
  <c r="M510" i="7" s="1"/>
  <c r="X504" i="7"/>
  <c r="M504" i="7" s="1"/>
  <c r="Y448" i="7"/>
  <c r="N448" i="7" s="1"/>
  <c r="Z203" i="7"/>
  <c r="O203" i="7" s="1"/>
  <c r="Z623" i="7"/>
  <c r="O623" i="7" s="1"/>
  <c r="W267" i="7"/>
  <c r="L267" i="7" s="1"/>
  <c r="Z387" i="7"/>
  <c r="O387" i="7" s="1"/>
  <c r="Y514" i="7"/>
  <c r="N514" i="7" s="1"/>
  <c r="Y246" i="7"/>
  <c r="N246" i="7" s="1"/>
  <c r="X222" i="7"/>
  <c r="M222" i="7" s="1"/>
  <c r="X323" i="7"/>
  <c r="M323" i="7" s="1"/>
  <c r="X592" i="7"/>
  <c r="M592" i="7" s="1"/>
  <c r="Z427" i="7"/>
  <c r="O427" i="7" s="1"/>
  <c r="Z267" i="7"/>
  <c r="O267" i="7" s="1"/>
  <c r="X419" i="7"/>
  <c r="M419" i="7" s="1"/>
  <c r="AM378" i="3"/>
  <c r="AM256" i="3"/>
  <c r="X603" i="7"/>
  <c r="M603" i="7" s="1"/>
  <c r="X287" i="7"/>
  <c r="M287" i="7" s="1"/>
  <c r="Y264" i="7"/>
  <c r="N264" i="7" s="1"/>
  <c r="X258" i="7"/>
  <c r="M258" i="7" s="1"/>
  <c r="W228" i="7"/>
  <c r="L228" i="7" s="1"/>
  <c r="AM210" i="3"/>
  <c r="W303" i="7"/>
  <c r="L303" i="7" s="1"/>
  <c r="AM323" i="3"/>
  <c r="Y294" i="7"/>
  <c r="N294" i="7" s="1"/>
  <c r="AA628" i="7"/>
  <c r="P628" i="7" s="1"/>
  <c r="W620" i="7"/>
  <c r="L620" i="7" s="1"/>
  <c r="W427" i="7"/>
  <c r="L427" i="7" s="1"/>
  <c r="AA399" i="7"/>
  <c r="P399" i="7" s="1"/>
  <c r="Y343" i="7"/>
  <c r="N343" i="7" s="1"/>
  <c r="Y290" i="7"/>
  <c r="N290" i="7" s="1"/>
  <c r="X235" i="7"/>
  <c r="M235" i="7" s="1"/>
  <c r="Z467" i="7"/>
  <c r="O467" i="7" s="1"/>
  <c r="Y404" i="7"/>
  <c r="N404" i="7" s="1"/>
  <c r="Z367" i="7"/>
  <c r="O367" i="7" s="1"/>
  <c r="X223" i="7"/>
  <c r="M223" i="7" s="1"/>
  <c r="W187" i="7"/>
  <c r="L187" i="7" s="1"/>
  <c r="AA185" i="7"/>
  <c r="P185" i="7" s="1"/>
  <c r="Z606" i="7"/>
  <c r="O606" i="7" s="1"/>
  <c r="Y598" i="7"/>
  <c r="N598" i="7" s="1"/>
  <c r="X566" i="7"/>
  <c r="M566" i="7" s="1"/>
  <c r="Y546" i="7"/>
  <c r="N546" i="7" s="1"/>
  <c r="AM510" i="3"/>
  <c r="W504" i="7"/>
  <c r="L504" i="7" s="1"/>
  <c r="AM460" i="3"/>
  <c r="W687" i="7"/>
  <c r="Z691" i="3"/>
  <c r="X695" i="7"/>
  <c r="Z704" i="7"/>
  <c r="Z706" i="3"/>
  <c r="Z715" i="3"/>
  <c r="Z716" i="3"/>
  <c r="Y650" i="7"/>
  <c r="Z655" i="3"/>
  <c r="Z656" i="3"/>
  <c r="Z678" i="3"/>
  <c r="Z683" i="3"/>
  <c r="Z692" i="3"/>
  <c r="Z693" i="3"/>
  <c r="Z694" i="3"/>
  <c r="Z705" i="3"/>
  <c r="Z720" i="3"/>
  <c r="Y723" i="7"/>
  <c r="Z729" i="3"/>
  <c r="AM640" i="3"/>
  <c r="Z641" i="3"/>
  <c r="Z647" i="3"/>
  <c r="Z657" i="3"/>
  <c r="Z658" i="3"/>
  <c r="Z671" i="3"/>
  <c r="Z672" i="3"/>
  <c r="Z707" i="3"/>
  <c r="Z708" i="3"/>
  <c r="Z717" i="3"/>
  <c r="Z718" i="3"/>
  <c r="Z727" i="3"/>
  <c r="Z640" i="3"/>
  <c r="X680" i="7"/>
  <c r="Z682" i="3"/>
  <c r="Z684" i="3"/>
  <c r="Z685" i="3"/>
  <c r="Z686" i="3"/>
  <c r="Z648" i="3"/>
  <c r="Z664" i="3"/>
  <c r="Z674" i="3"/>
  <c r="Z709" i="3"/>
  <c r="Z711" i="3"/>
  <c r="Z638" i="3"/>
  <c r="Z642" i="3"/>
  <c r="Z652" i="3"/>
  <c r="Z653" i="3"/>
  <c r="Z660" i="3"/>
  <c r="AA669" i="7"/>
  <c r="Z675" i="3"/>
  <c r="AM677" i="3"/>
  <c r="AA683" i="7"/>
  <c r="Z689" i="3"/>
  <c r="AA691" i="7"/>
  <c r="Z697" i="3"/>
  <c r="Z698" i="3"/>
  <c r="Z700" i="3"/>
  <c r="Z701" i="3"/>
  <c r="Z702" i="3"/>
  <c r="Z713" i="3"/>
  <c r="Z721" i="3"/>
  <c r="Z639" i="3"/>
  <c r="Y643" i="7"/>
  <c r="Z646" i="3"/>
  <c r="W661" i="7"/>
  <c r="Z663" i="3"/>
  <c r="Z668" i="3"/>
  <c r="Z670" i="3"/>
  <c r="Z649" i="3"/>
  <c r="Z652" i="7"/>
  <c r="X665" i="7"/>
  <c r="Z688" i="3"/>
  <c r="Z643" i="3"/>
  <c r="Z654" i="3"/>
  <c r="Z661" i="3"/>
  <c r="Z665" i="3"/>
  <c r="Z666" i="3"/>
  <c r="AM673" i="3"/>
  <c r="Z676" i="3"/>
  <c r="Z690" i="3"/>
  <c r="Z699" i="3"/>
  <c r="Z704" i="3"/>
  <c r="AM712" i="3"/>
  <c r="Z714" i="3"/>
  <c r="Z719" i="3"/>
  <c r="Z726" i="3"/>
  <c r="Z728" i="3"/>
  <c r="Z667" i="3"/>
  <c r="Z669" i="3"/>
  <c r="Z681" i="3"/>
  <c r="Z687" i="3"/>
  <c r="Z695" i="3"/>
  <c r="Z696" i="3"/>
  <c r="X699" i="7"/>
  <c r="W703" i="7"/>
  <c r="Z710" i="3"/>
  <c r="Z723" i="3"/>
  <c r="Z725" i="3"/>
  <c r="Z650" i="3"/>
  <c r="Z651" i="3"/>
  <c r="Z659" i="3"/>
  <c r="Z673" i="3"/>
  <c r="Z679" i="3"/>
  <c r="Z712" i="3"/>
  <c r="Z644" i="3"/>
  <c r="Z645" i="3"/>
  <c r="Z662" i="3"/>
  <c r="Z677" i="3"/>
  <c r="Z680" i="3"/>
  <c r="Z703" i="3"/>
  <c r="Z722" i="3"/>
  <c r="Z724" i="3"/>
  <c r="AA597" i="7"/>
  <c r="P597" i="7" s="1"/>
  <c r="Y597" i="7"/>
  <c r="N597" i="7" s="1"/>
  <c r="W597" i="7"/>
  <c r="L597" i="7" s="1"/>
  <c r="Z597" i="7"/>
  <c r="O597" i="7" s="1"/>
  <c r="AM597" i="3"/>
  <c r="X597" i="7"/>
  <c r="M597" i="7" s="1"/>
  <c r="W484" i="7"/>
  <c r="L484" i="7" s="1"/>
  <c r="AM484" i="3"/>
  <c r="Y484" i="7"/>
  <c r="N484" i="7" s="1"/>
  <c r="Z484" i="7"/>
  <c r="O484" i="7" s="1"/>
  <c r="AA484" i="7"/>
  <c r="P484" i="7" s="1"/>
  <c r="X484" i="7"/>
  <c r="M484" i="7" s="1"/>
  <c r="Z398" i="7"/>
  <c r="O398" i="7" s="1"/>
  <c r="W398" i="7"/>
  <c r="L398" i="7" s="1"/>
  <c r="X398" i="7"/>
  <c r="M398" i="7" s="1"/>
  <c r="Y398" i="7"/>
  <c r="N398" i="7" s="1"/>
  <c r="AM398" i="3"/>
  <c r="AA398" i="7"/>
  <c r="P398" i="7" s="1"/>
  <c r="Z257" i="7"/>
  <c r="O257" i="7" s="1"/>
  <c r="AA257" i="7"/>
  <c r="P257" i="7" s="1"/>
  <c r="Y257" i="7"/>
  <c r="N257" i="7" s="1"/>
  <c r="X257" i="7"/>
  <c r="M257" i="7" s="1"/>
  <c r="AM257" i="3"/>
  <c r="W257" i="7"/>
  <c r="L257" i="7" s="1"/>
  <c r="Y563" i="7"/>
  <c r="N563" i="7" s="1"/>
  <c r="W563" i="7"/>
  <c r="L563" i="7" s="1"/>
  <c r="AA563" i="7"/>
  <c r="P563" i="7" s="1"/>
  <c r="AM563" i="3"/>
  <c r="Z563" i="7"/>
  <c r="O563" i="7" s="1"/>
  <c r="X563" i="7"/>
  <c r="M563" i="7" s="1"/>
  <c r="Y326" i="7"/>
  <c r="N326" i="7" s="1"/>
  <c r="X326" i="7"/>
  <c r="M326" i="7" s="1"/>
  <c r="AA326" i="7"/>
  <c r="P326" i="7" s="1"/>
  <c r="W326" i="7"/>
  <c r="L326" i="7" s="1"/>
  <c r="Z326" i="7"/>
  <c r="O326" i="7" s="1"/>
  <c r="AM326" i="3"/>
  <c r="W446" i="7"/>
  <c r="L446" i="7" s="1"/>
  <c r="X446" i="7"/>
  <c r="M446" i="7" s="1"/>
  <c r="Y446" i="7"/>
  <c r="N446" i="7" s="1"/>
  <c r="Z446" i="7"/>
  <c r="O446" i="7" s="1"/>
  <c r="AA446" i="7"/>
  <c r="P446" i="7" s="1"/>
  <c r="AM446" i="3"/>
  <c r="AA396" i="7"/>
  <c r="P396" i="7" s="1"/>
  <c r="Z249" i="7"/>
  <c r="O249" i="7" s="1"/>
  <c r="X249" i="7"/>
  <c r="M249" i="7" s="1"/>
  <c r="AM249" i="3"/>
  <c r="AA249" i="7"/>
  <c r="P249" i="7" s="1"/>
  <c r="W249" i="7"/>
  <c r="L249" i="7" s="1"/>
  <c r="Y249" i="7"/>
  <c r="N249" i="7" s="1"/>
  <c r="X329" i="7"/>
  <c r="M329" i="7" s="1"/>
  <c r="Y329" i="7"/>
  <c r="N329" i="7" s="1"/>
  <c r="AM329" i="3"/>
  <c r="W329" i="7"/>
  <c r="L329" i="7" s="1"/>
  <c r="Z329" i="7"/>
  <c r="O329" i="7" s="1"/>
  <c r="AA329" i="7"/>
  <c r="P329" i="7" s="1"/>
  <c r="AA629" i="7"/>
  <c r="P629" i="7" s="1"/>
  <c r="AM629" i="3"/>
  <c r="W629" i="7"/>
  <c r="L629" i="7" s="1"/>
  <c r="Z629" i="7"/>
  <c r="O629" i="7" s="1"/>
  <c r="X629" i="7"/>
  <c r="M629" i="7" s="1"/>
  <c r="Y629" i="7"/>
  <c r="N629" i="7" s="1"/>
  <c r="X444" i="7"/>
  <c r="M444" i="7" s="1"/>
  <c r="Z444" i="7"/>
  <c r="O444" i="7" s="1"/>
  <c r="W444" i="7"/>
  <c r="L444" i="7" s="1"/>
  <c r="AA444" i="7"/>
  <c r="P444" i="7" s="1"/>
  <c r="AM444" i="3"/>
  <c r="Y444" i="7"/>
  <c r="N444" i="7" s="1"/>
  <c r="W339" i="7"/>
  <c r="L339" i="7" s="1"/>
  <c r="AM339" i="3"/>
  <c r="X339" i="7"/>
  <c r="M339" i="7" s="1"/>
  <c r="Z339" i="7"/>
  <c r="O339" i="7" s="1"/>
  <c r="Y339" i="7"/>
  <c r="N339" i="7" s="1"/>
  <c r="AA339" i="7"/>
  <c r="P339" i="7" s="1"/>
  <c r="Y429" i="7"/>
  <c r="N429" i="7" s="1"/>
  <c r="AM429" i="3"/>
  <c r="W429" i="7"/>
  <c r="L429" i="7" s="1"/>
  <c r="X429" i="7"/>
  <c r="M429" i="7" s="1"/>
  <c r="AA429" i="7"/>
  <c r="P429" i="7" s="1"/>
  <c r="Z429" i="7"/>
  <c r="O429" i="7" s="1"/>
  <c r="Z615" i="7"/>
  <c r="O615" i="7" s="1"/>
  <c r="Y615" i="7"/>
  <c r="N615" i="7" s="1"/>
  <c r="AA615" i="7"/>
  <c r="P615" i="7" s="1"/>
  <c r="X615" i="7"/>
  <c r="M615" i="7" s="1"/>
  <c r="AM615" i="3"/>
  <c r="W615" i="7"/>
  <c r="L615" i="7" s="1"/>
  <c r="W193" i="7"/>
  <c r="L193" i="7" s="1"/>
  <c r="X193" i="7"/>
  <c r="M193" i="7" s="1"/>
  <c r="Z193" i="7"/>
  <c r="O193" i="7" s="1"/>
  <c r="AM193" i="3"/>
  <c r="Y193" i="7"/>
  <c r="N193" i="7" s="1"/>
  <c r="AA193" i="7"/>
  <c r="P193" i="7" s="1"/>
  <c r="AM350" i="3"/>
  <c r="Z350" i="7"/>
  <c r="O350" i="7" s="1"/>
  <c r="X350" i="7"/>
  <c r="M350" i="7" s="1"/>
  <c r="Y350" i="7"/>
  <c r="N350" i="7" s="1"/>
  <c r="W350" i="7"/>
  <c r="L350" i="7" s="1"/>
  <c r="AA350" i="7"/>
  <c r="P350" i="7" s="1"/>
  <c r="Y240" i="7"/>
  <c r="N240" i="7" s="1"/>
  <c r="W240" i="7"/>
  <c r="L240" i="7" s="1"/>
  <c r="Z240" i="7"/>
  <c r="O240" i="7" s="1"/>
  <c r="AM240" i="3"/>
  <c r="AA240" i="7"/>
  <c r="P240" i="7" s="1"/>
  <c r="X240" i="7"/>
  <c r="M240" i="7" s="1"/>
  <c r="W519" i="7"/>
  <c r="L519" i="7" s="1"/>
  <c r="AM519" i="3"/>
  <c r="AA519" i="7"/>
  <c r="P519" i="7" s="1"/>
  <c r="Z519" i="7"/>
  <c r="O519" i="7" s="1"/>
  <c r="X519" i="7"/>
  <c r="M519" i="7" s="1"/>
  <c r="Y519" i="7"/>
  <c r="N519" i="7" s="1"/>
  <c r="Z316" i="7"/>
  <c r="O316" i="7" s="1"/>
  <c r="AM316" i="3"/>
  <c r="Y316" i="7"/>
  <c r="N316" i="7" s="1"/>
  <c r="X316" i="7"/>
  <c r="M316" i="7" s="1"/>
  <c r="W316" i="7"/>
  <c r="L316" i="7" s="1"/>
  <c r="AA316" i="7"/>
  <c r="P316" i="7" s="1"/>
  <c r="Y516" i="7"/>
  <c r="N516" i="7" s="1"/>
  <c r="X516" i="7"/>
  <c r="M516" i="7" s="1"/>
  <c r="W516" i="7"/>
  <c r="L516" i="7" s="1"/>
  <c r="Z516" i="7"/>
  <c r="O516" i="7" s="1"/>
  <c r="AM516" i="3"/>
  <c r="AA516" i="7"/>
  <c r="P516" i="7" s="1"/>
  <c r="AA452" i="7"/>
  <c r="P452" i="7" s="1"/>
  <c r="Z452" i="7"/>
  <c r="O452" i="7" s="1"/>
  <c r="W452" i="7"/>
  <c r="L452" i="7" s="1"/>
  <c r="AM452" i="3"/>
  <c r="Y452" i="7"/>
  <c r="N452" i="7" s="1"/>
  <c r="X452" i="7"/>
  <c r="M452" i="7" s="1"/>
  <c r="AA276" i="7"/>
  <c r="P276" i="7" s="1"/>
  <c r="X276" i="7"/>
  <c r="M276" i="7" s="1"/>
  <c r="Y276" i="7"/>
  <c r="N276" i="7" s="1"/>
  <c r="W276" i="7"/>
  <c r="L276" i="7" s="1"/>
  <c r="Z276" i="7"/>
  <c r="O276" i="7" s="1"/>
  <c r="AM276" i="3"/>
  <c r="Z475" i="7"/>
  <c r="O475" i="7" s="1"/>
  <c r="AM475" i="3"/>
  <c r="AA475" i="7"/>
  <c r="P475" i="7" s="1"/>
  <c r="W475" i="7"/>
  <c r="L475" i="7" s="1"/>
  <c r="X475" i="7"/>
  <c r="M475" i="7" s="1"/>
  <c r="Y475" i="7"/>
  <c r="N475" i="7" s="1"/>
  <c r="Z432" i="7"/>
  <c r="O432" i="7" s="1"/>
  <c r="AA432" i="7"/>
  <c r="P432" i="7" s="1"/>
  <c r="Y432" i="7"/>
  <c r="N432" i="7" s="1"/>
  <c r="AM432" i="3"/>
  <c r="W432" i="7"/>
  <c r="L432" i="7" s="1"/>
  <c r="X432" i="7"/>
  <c r="M432" i="7" s="1"/>
  <c r="AM574" i="3"/>
  <c r="Y574" i="7"/>
  <c r="N574" i="7" s="1"/>
  <c r="X574" i="7"/>
  <c r="M574" i="7" s="1"/>
  <c r="W574" i="7"/>
  <c r="L574" i="7" s="1"/>
  <c r="AA574" i="7"/>
  <c r="P574" i="7" s="1"/>
  <c r="Z574" i="7"/>
  <c r="O574" i="7" s="1"/>
  <c r="AM550" i="3"/>
  <c r="AA550" i="7"/>
  <c r="P550" i="7" s="1"/>
  <c r="Z550" i="7"/>
  <c r="O550" i="7" s="1"/>
  <c r="W550" i="7"/>
  <c r="L550" i="7" s="1"/>
  <c r="X550" i="7"/>
  <c r="M550" i="7" s="1"/>
  <c r="Y550" i="7"/>
  <c r="N550" i="7" s="1"/>
  <c r="X385" i="7"/>
  <c r="M385" i="7" s="1"/>
  <c r="W385" i="7"/>
  <c r="L385" i="7" s="1"/>
  <c r="Z385" i="7"/>
  <c r="O385" i="7" s="1"/>
  <c r="Y385" i="7"/>
  <c r="N385" i="7" s="1"/>
  <c r="AA385" i="7"/>
  <c r="P385" i="7" s="1"/>
  <c r="AM385" i="3"/>
  <c r="AA312" i="7"/>
  <c r="P312" i="7" s="1"/>
  <c r="Z312" i="7"/>
  <c r="O312" i="7" s="1"/>
  <c r="Y312" i="7"/>
  <c r="N312" i="7" s="1"/>
  <c r="AM312" i="3"/>
  <c r="X312" i="7"/>
  <c r="M312" i="7" s="1"/>
  <c r="W312" i="7"/>
  <c r="L312" i="7" s="1"/>
  <c r="W242" i="7"/>
  <c r="L242" i="7" s="1"/>
  <c r="AM242" i="3"/>
  <c r="AA242" i="7"/>
  <c r="P242" i="7" s="1"/>
  <c r="Y242" i="7"/>
  <c r="N242" i="7" s="1"/>
  <c r="X242" i="7"/>
  <c r="M242" i="7" s="1"/>
  <c r="Z242" i="7"/>
  <c r="O242" i="7" s="1"/>
  <c r="Y595" i="7"/>
  <c r="N595" i="7" s="1"/>
  <c r="Z595" i="7"/>
  <c r="O595" i="7" s="1"/>
  <c r="AA595" i="7"/>
  <c r="P595" i="7" s="1"/>
  <c r="X595" i="7"/>
  <c r="M595" i="7" s="1"/>
  <c r="AM595" i="3"/>
  <c r="W595" i="7"/>
  <c r="L595" i="7" s="1"/>
  <c r="Y523" i="7"/>
  <c r="N523" i="7" s="1"/>
  <c r="AM523" i="3"/>
  <c r="X523" i="7"/>
  <c r="M523" i="7" s="1"/>
  <c r="Z523" i="7"/>
  <c r="O523" i="7" s="1"/>
  <c r="W523" i="7"/>
  <c r="L523" i="7" s="1"/>
  <c r="AA523" i="7"/>
  <c r="P523" i="7" s="1"/>
  <c r="AM459" i="3"/>
  <c r="X459" i="7"/>
  <c r="M459" i="7" s="1"/>
  <c r="AA459" i="7"/>
  <c r="P459" i="7" s="1"/>
  <c r="Y459" i="7"/>
  <c r="N459" i="7" s="1"/>
  <c r="W459" i="7"/>
  <c r="L459" i="7" s="1"/>
  <c r="Z459" i="7"/>
  <c r="O459" i="7" s="1"/>
  <c r="Z500" i="7"/>
  <c r="O500" i="7" s="1"/>
  <c r="W469" i="7"/>
  <c r="L469" i="7" s="1"/>
  <c r="AA469" i="7"/>
  <c r="P469" i="7" s="1"/>
  <c r="AM469" i="3"/>
  <c r="X469" i="7"/>
  <c r="M469" i="7" s="1"/>
  <c r="Y469" i="7"/>
  <c r="N469" i="7" s="1"/>
  <c r="Z469" i="7"/>
  <c r="O469" i="7" s="1"/>
  <c r="AM445" i="3"/>
  <c r="X445" i="7"/>
  <c r="M445" i="7" s="1"/>
  <c r="Z445" i="7"/>
  <c r="O445" i="7" s="1"/>
  <c r="Y445" i="7"/>
  <c r="N445" i="7" s="1"/>
  <c r="W445" i="7"/>
  <c r="L445" i="7" s="1"/>
  <c r="AA445" i="7"/>
  <c r="P445" i="7" s="1"/>
  <c r="W205" i="7"/>
  <c r="L205" i="7" s="1"/>
  <c r="X205" i="7"/>
  <c r="M205" i="7" s="1"/>
  <c r="AA205" i="7"/>
  <c r="P205" i="7" s="1"/>
  <c r="Z205" i="7"/>
  <c r="O205" i="7" s="1"/>
  <c r="Y205" i="7"/>
  <c r="N205" i="7" s="1"/>
  <c r="AM205" i="3"/>
  <c r="Y358" i="7"/>
  <c r="N358" i="7" s="1"/>
  <c r="AA358" i="7"/>
  <c r="P358" i="7" s="1"/>
  <c r="Z358" i="7"/>
  <c r="O358" i="7" s="1"/>
  <c r="W358" i="7"/>
  <c r="L358" i="7" s="1"/>
  <c r="AM358" i="3"/>
  <c r="X358" i="7"/>
  <c r="M358" i="7" s="1"/>
  <c r="W278" i="7"/>
  <c r="L278" i="7" s="1"/>
  <c r="AA278" i="7"/>
  <c r="P278" i="7" s="1"/>
  <c r="Z278" i="7"/>
  <c r="O278" i="7" s="1"/>
  <c r="X278" i="7"/>
  <c r="M278" i="7" s="1"/>
  <c r="Y278" i="7"/>
  <c r="N278" i="7" s="1"/>
  <c r="AM278" i="3"/>
  <c r="Z611" i="7"/>
  <c r="O611" i="7" s="1"/>
  <c r="W611" i="7"/>
  <c r="L611" i="7" s="1"/>
  <c r="AM611" i="3"/>
  <c r="Y611" i="7"/>
  <c r="N611" i="7" s="1"/>
  <c r="X611" i="7"/>
  <c r="M611" i="7" s="1"/>
  <c r="AA611" i="7"/>
  <c r="P611" i="7" s="1"/>
  <c r="W599" i="7"/>
  <c r="L599" i="7" s="1"/>
  <c r="AM599" i="3"/>
  <c r="Y599" i="7"/>
  <c r="N599" i="7" s="1"/>
  <c r="X599" i="7"/>
  <c r="M599" i="7" s="1"/>
  <c r="AA599" i="7"/>
  <c r="P599" i="7" s="1"/>
  <c r="Z599" i="7"/>
  <c r="O599" i="7" s="1"/>
  <c r="Y489" i="7"/>
  <c r="N489" i="7" s="1"/>
  <c r="AA489" i="7"/>
  <c r="P489" i="7" s="1"/>
  <c r="AM489" i="3"/>
  <c r="Z489" i="7"/>
  <c r="O489" i="7" s="1"/>
  <c r="X489" i="7"/>
  <c r="M489" i="7" s="1"/>
  <c r="W489" i="7"/>
  <c r="L489" i="7" s="1"/>
  <c r="AM362" i="3"/>
  <c r="AM300" i="3"/>
  <c r="AA226" i="7"/>
  <c r="P226" i="7" s="1"/>
  <c r="AA472" i="7"/>
  <c r="P472" i="7" s="1"/>
  <c r="AM472" i="3"/>
  <c r="W472" i="7"/>
  <c r="L472" i="7" s="1"/>
  <c r="Y472" i="7"/>
  <c r="N472" i="7" s="1"/>
  <c r="X472" i="7"/>
  <c r="M472" i="7" s="1"/>
  <c r="Z472" i="7"/>
  <c r="O472" i="7" s="1"/>
  <c r="Y567" i="7"/>
  <c r="N567" i="7" s="1"/>
  <c r="AA567" i="7"/>
  <c r="P567" i="7" s="1"/>
  <c r="Z567" i="7"/>
  <c r="O567" i="7" s="1"/>
  <c r="AM567" i="3"/>
  <c r="X567" i="7"/>
  <c r="M567" i="7" s="1"/>
  <c r="W567" i="7"/>
  <c r="L567" i="7" s="1"/>
  <c r="AM636" i="3"/>
  <c r="Y540" i="7"/>
  <c r="N540" i="7" s="1"/>
  <c r="AA532" i="7"/>
  <c r="P532" i="7" s="1"/>
  <c r="AM386" i="3"/>
  <c r="W220" i="7"/>
  <c r="L220" i="7" s="1"/>
  <c r="Z220" i="7"/>
  <c r="O220" i="7" s="1"/>
  <c r="X220" i="7"/>
  <c r="M220" i="7" s="1"/>
  <c r="Y220" i="7"/>
  <c r="N220" i="7" s="1"/>
  <c r="AM220" i="3"/>
  <c r="AA220" i="7"/>
  <c r="P220" i="7" s="1"/>
  <c r="AM319" i="3"/>
  <c r="W405" i="7"/>
  <c r="L405" i="7" s="1"/>
  <c r="AA405" i="7"/>
  <c r="P405" i="7" s="1"/>
  <c r="AM405" i="3"/>
  <c r="Y405" i="7"/>
  <c r="N405" i="7" s="1"/>
  <c r="Z405" i="7"/>
  <c r="O405" i="7" s="1"/>
  <c r="X405" i="7"/>
  <c r="M405" i="7" s="1"/>
  <c r="Z409" i="7"/>
  <c r="O409" i="7" s="1"/>
  <c r="X409" i="7"/>
  <c r="M409" i="7" s="1"/>
  <c r="Y409" i="7"/>
  <c r="N409" i="7" s="1"/>
  <c r="W409" i="7"/>
  <c r="L409" i="7" s="1"/>
  <c r="AM409" i="3"/>
  <c r="AA409" i="7"/>
  <c r="P409" i="7" s="1"/>
  <c r="Z239" i="7"/>
  <c r="O239" i="7" s="1"/>
  <c r="W496" i="7"/>
  <c r="L496" i="7" s="1"/>
  <c r="AA443" i="7"/>
  <c r="P443" i="7" s="1"/>
  <c r="Y407" i="7"/>
  <c r="N407" i="7" s="1"/>
  <c r="Z478" i="7"/>
  <c r="O478" i="7" s="1"/>
  <c r="Z609" i="7"/>
  <c r="O609" i="7" s="1"/>
  <c r="AM609" i="3"/>
  <c r="Y609" i="7"/>
  <c r="N609" i="7" s="1"/>
  <c r="W609" i="7"/>
  <c r="L609" i="7" s="1"/>
  <c r="X609" i="7"/>
  <c r="M609" i="7" s="1"/>
  <c r="AA609" i="7"/>
  <c r="P609" i="7" s="1"/>
  <c r="Y359" i="7"/>
  <c r="N359" i="7" s="1"/>
  <c r="X334" i="7"/>
  <c r="M334" i="7" s="1"/>
  <c r="Y334" i="7"/>
  <c r="N334" i="7" s="1"/>
  <c r="Z334" i="7"/>
  <c r="O334" i="7" s="1"/>
  <c r="AA334" i="7"/>
  <c r="P334" i="7" s="1"/>
  <c r="W334" i="7"/>
  <c r="L334" i="7" s="1"/>
  <c r="AM334" i="3"/>
  <c r="Y368" i="7"/>
  <c r="N368" i="7" s="1"/>
  <c r="W253" i="7"/>
  <c r="L253" i="7" s="1"/>
  <c r="X253" i="7"/>
  <c r="M253" i="7" s="1"/>
  <c r="AA253" i="7"/>
  <c r="P253" i="7" s="1"/>
  <c r="Z253" i="7"/>
  <c r="O253" i="7" s="1"/>
  <c r="AM253" i="3"/>
  <c r="Y253" i="7"/>
  <c r="N253" i="7" s="1"/>
  <c r="AM335" i="3"/>
  <c r="Z324" i="7"/>
  <c r="O324" i="7" s="1"/>
  <c r="W324" i="7"/>
  <c r="L324" i="7" s="1"/>
  <c r="AM324" i="3"/>
  <c r="AA324" i="7"/>
  <c r="P324" i="7" s="1"/>
  <c r="Y324" i="7"/>
  <c r="N324" i="7" s="1"/>
  <c r="X324" i="7"/>
  <c r="M324" i="7" s="1"/>
  <c r="AM226" i="3"/>
  <c r="Y461" i="7"/>
  <c r="N461" i="7" s="1"/>
  <c r="AA461" i="7"/>
  <c r="P461" i="7" s="1"/>
  <c r="W461" i="7"/>
  <c r="L461" i="7" s="1"/>
  <c r="X461" i="7"/>
  <c r="M461" i="7" s="1"/>
  <c r="Z461" i="7"/>
  <c r="O461" i="7" s="1"/>
  <c r="AM461" i="3"/>
  <c r="Z425" i="7"/>
  <c r="O425" i="7" s="1"/>
  <c r="Y425" i="7"/>
  <c r="N425" i="7" s="1"/>
  <c r="AA425" i="7"/>
  <c r="P425" i="7" s="1"/>
  <c r="X425" i="7"/>
  <c r="M425" i="7" s="1"/>
  <c r="W425" i="7"/>
  <c r="L425" i="7" s="1"/>
  <c r="AM425" i="3"/>
  <c r="AA438" i="7"/>
  <c r="P438" i="7" s="1"/>
  <c r="Z438" i="7"/>
  <c r="O438" i="7" s="1"/>
  <c r="W438" i="7"/>
  <c r="L438" i="7" s="1"/>
  <c r="X438" i="7"/>
  <c r="M438" i="7" s="1"/>
  <c r="Y438" i="7"/>
  <c r="N438" i="7" s="1"/>
  <c r="AM438" i="3"/>
  <c r="X559" i="7"/>
  <c r="M559" i="7" s="1"/>
  <c r="Y559" i="7"/>
  <c r="N559" i="7" s="1"/>
  <c r="AA559" i="7"/>
  <c r="P559" i="7" s="1"/>
  <c r="AM559" i="3"/>
  <c r="Z559" i="7"/>
  <c r="O559" i="7" s="1"/>
  <c r="W559" i="7"/>
  <c r="L559" i="7" s="1"/>
  <c r="AA364" i="7"/>
  <c r="P364" i="7" s="1"/>
  <c r="X364" i="7"/>
  <c r="M364" i="7" s="1"/>
  <c r="W364" i="7"/>
  <c r="L364" i="7" s="1"/>
  <c r="AM364" i="3"/>
  <c r="Z364" i="7"/>
  <c r="O364" i="7" s="1"/>
  <c r="Y364" i="7"/>
  <c r="N364" i="7" s="1"/>
  <c r="AM520" i="3"/>
  <c r="Z466" i="7"/>
  <c r="O466" i="7" s="1"/>
  <c r="W466" i="7"/>
  <c r="L466" i="7" s="1"/>
  <c r="AM466" i="3"/>
  <c r="X466" i="7"/>
  <c r="M466" i="7" s="1"/>
  <c r="Y466" i="7"/>
  <c r="N466" i="7" s="1"/>
  <c r="AA466" i="7"/>
  <c r="P466" i="7" s="1"/>
  <c r="W394" i="7"/>
  <c r="L394" i="7" s="1"/>
  <c r="W379" i="7"/>
  <c r="L379" i="7" s="1"/>
  <c r="AA379" i="7"/>
  <c r="P379" i="7" s="1"/>
  <c r="AM379" i="3"/>
  <c r="X379" i="7"/>
  <c r="M379" i="7" s="1"/>
  <c r="Z379" i="7"/>
  <c r="O379" i="7" s="1"/>
  <c r="Y379" i="7"/>
  <c r="N379" i="7" s="1"/>
  <c r="AA310" i="7"/>
  <c r="P310" i="7" s="1"/>
  <c r="Y274" i="7"/>
  <c r="N274" i="7" s="1"/>
  <c r="Z274" i="7"/>
  <c r="O274" i="7" s="1"/>
  <c r="AM274" i="3"/>
  <c r="W274" i="7"/>
  <c r="L274" i="7" s="1"/>
  <c r="AA274" i="7"/>
  <c r="P274" i="7" s="1"/>
  <c r="X274" i="7"/>
  <c r="M274" i="7" s="1"/>
  <c r="W211" i="7"/>
  <c r="L211" i="7" s="1"/>
  <c r="AM211" i="3"/>
  <c r="AA211" i="7"/>
  <c r="P211" i="7" s="1"/>
  <c r="X211" i="7"/>
  <c r="M211" i="7" s="1"/>
  <c r="Y211" i="7"/>
  <c r="N211" i="7" s="1"/>
  <c r="Z211" i="7"/>
  <c r="O211" i="7" s="1"/>
  <c r="AM547" i="3"/>
  <c r="Y547" i="7"/>
  <c r="N547" i="7" s="1"/>
  <c r="W547" i="7"/>
  <c r="L547" i="7" s="1"/>
  <c r="Z547" i="7"/>
  <c r="O547" i="7" s="1"/>
  <c r="X547" i="7"/>
  <c r="M547" i="7" s="1"/>
  <c r="AA547" i="7"/>
  <c r="P547" i="7" s="1"/>
  <c r="AA477" i="7"/>
  <c r="P477" i="7" s="1"/>
  <c r="W477" i="7"/>
  <c r="L477" i="7" s="1"/>
  <c r="AM477" i="3"/>
  <c r="X477" i="7"/>
  <c r="M477" i="7" s="1"/>
  <c r="Y477" i="7"/>
  <c r="N477" i="7" s="1"/>
  <c r="Z477" i="7"/>
  <c r="O477" i="7" s="1"/>
  <c r="AA319" i="7"/>
  <c r="P319" i="7" s="1"/>
  <c r="Y260" i="7"/>
  <c r="N260" i="7" s="1"/>
  <c r="AA260" i="7"/>
  <c r="P260" i="7" s="1"/>
  <c r="W260" i="7"/>
  <c r="L260" i="7" s="1"/>
  <c r="Z260" i="7"/>
  <c r="O260" i="7" s="1"/>
  <c r="X260" i="7"/>
  <c r="M260" i="7" s="1"/>
  <c r="AM260" i="3"/>
  <c r="AA202" i="7"/>
  <c r="P202" i="7" s="1"/>
  <c r="AM202" i="3"/>
  <c r="W202" i="7"/>
  <c r="L202" i="7" s="1"/>
  <c r="Y202" i="7"/>
  <c r="N202" i="7" s="1"/>
  <c r="X202" i="7"/>
  <c r="M202" i="7" s="1"/>
  <c r="Z202" i="7"/>
  <c r="O202" i="7" s="1"/>
  <c r="W191" i="7"/>
  <c r="L191" i="7" s="1"/>
  <c r="AA496" i="7"/>
  <c r="P496" i="7" s="1"/>
  <c r="AM621" i="3"/>
  <c r="AA621" i="7"/>
  <c r="P621" i="7" s="1"/>
  <c r="Z621" i="7"/>
  <c r="O621" i="7" s="1"/>
  <c r="Y621" i="7"/>
  <c r="N621" i="7" s="1"/>
  <c r="X621" i="7"/>
  <c r="M621" i="7" s="1"/>
  <c r="W621" i="7"/>
  <c r="L621" i="7" s="1"/>
  <c r="Z451" i="7"/>
  <c r="O451" i="7" s="1"/>
  <c r="W417" i="7"/>
  <c r="L417" i="7" s="1"/>
  <c r="Y417" i="7"/>
  <c r="N417" i="7" s="1"/>
  <c r="AA417" i="7"/>
  <c r="P417" i="7" s="1"/>
  <c r="AM417" i="3"/>
  <c r="X417" i="7"/>
  <c r="M417" i="7" s="1"/>
  <c r="Z417" i="7"/>
  <c r="O417" i="7" s="1"/>
  <c r="Y328" i="7"/>
  <c r="N328" i="7" s="1"/>
  <c r="AM352" i="3"/>
  <c r="Z619" i="7"/>
  <c r="O619" i="7" s="1"/>
  <c r="AM450" i="3"/>
  <c r="Y371" i="7"/>
  <c r="N371" i="7" s="1"/>
  <c r="X632" i="7"/>
  <c r="M632" i="7" s="1"/>
  <c r="Z632" i="7"/>
  <c r="O632" i="7" s="1"/>
  <c r="AM632" i="3"/>
  <c r="Y632" i="7"/>
  <c r="N632" i="7" s="1"/>
  <c r="W632" i="7"/>
  <c r="L632" i="7" s="1"/>
  <c r="AA632" i="7"/>
  <c r="P632" i="7" s="1"/>
  <c r="Z620" i="7"/>
  <c r="O620" i="7" s="1"/>
  <c r="W592" i="7"/>
  <c r="L592" i="7" s="1"/>
  <c r="X520" i="7"/>
  <c r="M520" i="7" s="1"/>
  <c r="Z480" i="7"/>
  <c r="O480" i="7" s="1"/>
  <c r="AM480" i="3"/>
  <c r="AA480" i="7"/>
  <c r="P480" i="7" s="1"/>
  <c r="W480" i="7"/>
  <c r="L480" i="7" s="1"/>
  <c r="X480" i="7"/>
  <c r="M480" i="7" s="1"/>
  <c r="Y480" i="7"/>
  <c r="N480" i="7" s="1"/>
  <c r="X386" i="7"/>
  <c r="M386" i="7" s="1"/>
  <c r="Z288" i="7"/>
  <c r="O288" i="7" s="1"/>
  <c r="AA301" i="7"/>
  <c r="P301" i="7" s="1"/>
  <c r="X301" i="7"/>
  <c r="M301" i="7" s="1"/>
  <c r="Z301" i="7"/>
  <c r="O301" i="7" s="1"/>
  <c r="W301" i="7"/>
  <c r="L301" i="7" s="1"/>
  <c r="AM301" i="3"/>
  <c r="Y301" i="7"/>
  <c r="N301" i="7" s="1"/>
  <c r="AA281" i="7"/>
  <c r="P281" i="7" s="1"/>
  <c r="X281" i="7"/>
  <c r="M281" i="7" s="1"/>
  <c r="AM281" i="3"/>
  <c r="Y281" i="7"/>
  <c r="N281" i="7" s="1"/>
  <c r="W281" i="7"/>
  <c r="L281" i="7" s="1"/>
  <c r="Z281" i="7"/>
  <c r="O281" i="7" s="1"/>
  <c r="Y239" i="7"/>
  <c r="N239" i="7" s="1"/>
  <c r="AM500" i="3"/>
  <c r="Y458" i="7"/>
  <c r="N458" i="7" s="1"/>
  <c r="Y428" i="7"/>
  <c r="N428" i="7" s="1"/>
  <c r="Y419" i="7"/>
  <c r="N419" i="7" s="1"/>
  <c r="Z322" i="7"/>
  <c r="O322" i="7" s="1"/>
  <c r="X254" i="7"/>
  <c r="M254" i="7" s="1"/>
  <c r="W254" i="7"/>
  <c r="L254" i="7" s="1"/>
  <c r="Z254" i="7"/>
  <c r="O254" i="7" s="1"/>
  <c r="AM254" i="3"/>
  <c r="AA254" i="7"/>
  <c r="P254" i="7" s="1"/>
  <c r="Y254" i="7"/>
  <c r="N254" i="7" s="1"/>
  <c r="Z201" i="7"/>
  <c r="O201" i="7" s="1"/>
  <c r="AA201" i="7"/>
  <c r="P201" i="7" s="1"/>
  <c r="X201" i="7"/>
  <c r="M201" i="7" s="1"/>
  <c r="W201" i="7"/>
  <c r="L201" i="7" s="1"/>
  <c r="Y201" i="7"/>
  <c r="N201" i="7" s="1"/>
  <c r="AM201" i="3"/>
  <c r="Z191" i="7"/>
  <c r="O191" i="7" s="1"/>
  <c r="Z474" i="7"/>
  <c r="O474" i="7" s="1"/>
  <c r="Y443" i="7"/>
  <c r="N443" i="7" s="1"/>
  <c r="Y422" i="7"/>
  <c r="N422" i="7" s="1"/>
  <c r="X413" i="7"/>
  <c r="M413" i="7" s="1"/>
  <c r="Y413" i="7"/>
  <c r="N413" i="7" s="1"/>
  <c r="Z413" i="7"/>
  <c r="O413" i="7" s="1"/>
  <c r="AM413" i="3"/>
  <c r="W413" i="7"/>
  <c r="L413" i="7" s="1"/>
  <c r="AA413" i="7"/>
  <c r="P413" i="7" s="1"/>
  <c r="X404" i="7"/>
  <c r="M404" i="7" s="1"/>
  <c r="Y356" i="7"/>
  <c r="N356" i="7" s="1"/>
  <c r="X356" i="7"/>
  <c r="M356" i="7" s="1"/>
  <c r="W356" i="7"/>
  <c r="L356" i="7" s="1"/>
  <c r="AA356" i="7"/>
  <c r="P356" i="7" s="1"/>
  <c r="AM356" i="3"/>
  <c r="Z356" i="7"/>
  <c r="O356" i="7" s="1"/>
  <c r="Y204" i="7"/>
  <c r="N204" i="7" s="1"/>
  <c r="Y610" i="7"/>
  <c r="N610" i="7" s="1"/>
  <c r="X542" i="7"/>
  <c r="M542" i="7" s="1"/>
  <c r="W542" i="7"/>
  <c r="L542" i="7" s="1"/>
  <c r="Z542" i="7"/>
  <c r="O542" i="7" s="1"/>
  <c r="AM542" i="3"/>
  <c r="Y542" i="7"/>
  <c r="N542" i="7" s="1"/>
  <c r="AA542" i="7"/>
  <c r="P542" i="7" s="1"/>
  <c r="W506" i="7"/>
  <c r="L506" i="7" s="1"/>
  <c r="AM506" i="3"/>
  <c r="X506" i="7"/>
  <c r="M506" i="7" s="1"/>
  <c r="Y506" i="7"/>
  <c r="N506" i="7" s="1"/>
  <c r="AA506" i="7"/>
  <c r="P506" i="7" s="1"/>
  <c r="Z506" i="7"/>
  <c r="O506" i="7" s="1"/>
  <c r="X482" i="7"/>
  <c r="M482" i="7" s="1"/>
  <c r="X456" i="7"/>
  <c r="M456" i="7" s="1"/>
  <c r="W637" i="7"/>
  <c r="L637" i="7" s="1"/>
  <c r="AA637" i="7"/>
  <c r="P637" i="7" s="1"/>
  <c r="Z637" i="7"/>
  <c r="O637" i="7" s="1"/>
  <c r="Y637" i="7"/>
  <c r="N637" i="7" s="1"/>
  <c r="AM637" i="3"/>
  <c r="X637" i="7"/>
  <c r="M637" i="7" s="1"/>
  <c r="W605" i="7"/>
  <c r="L605" i="7" s="1"/>
  <c r="Z605" i="7"/>
  <c r="O605" i="7" s="1"/>
  <c r="Y605" i="7"/>
  <c r="N605" i="7" s="1"/>
  <c r="AM605" i="3"/>
  <c r="X605" i="7"/>
  <c r="M605" i="7" s="1"/>
  <c r="AA605" i="7"/>
  <c r="P605" i="7" s="1"/>
  <c r="Z569" i="7"/>
  <c r="O569" i="7" s="1"/>
  <c r="AM569" i="3"/>
  <c r="W569" i="7"/>
  <c r="L569" i="7" s="1"/>
  <c r="AA569" i="7"/>
  <c r="P569" i="7" s="1"/>
  <c r="X569" i="7"/>
  <c r="M569" i="7" s="1"/>
  <c r="Y569" i="7"/>
  <c r="N569" i="7" s="1"/>
  <c r="AM557" i="3"/>
  <c r="Y557" i="7"/>
  <c r="N557" i="7" s="1"/>
  <c r="AA557" i="7"/>
  <c r="P557" i="7" s="1"/>
  <c r="X557" i="7"/>
  <c r="M557" i="7" s="1"/>
  <c r="Z557" i="7"/>
  <c r="O557" i="7" s="1"/>
  <c r="W557" i="7"/>
  <c r="L557" i="7" s="1"/>
  <c r="X541" i="7"/>
  <c r="M541" i="7" s="1"/>
  <c r="AM541" i="3"/>
  <c r="Z541" i="7"/>
  <c r="O541" i="7" s="1"/>
  <c r="W541" i="7"/>
  <c r="L541" i="7" s="1"/>
  <c r="Y541" i="7"/>
  <c r="N541" i="7" s="1"/>
  <c r="AA541" i="7"/>
  <c r="P541" i="7" s="1"/>
  <c r="Y451" i="7"/>
  <c r="N451" i="7" s="1"/>
  <c r="Z448" i="7"/>
  <c r="O448" i="7" s="1"/>
  <c r="Y391" i="7"/>
  <c r="N391" i="7" s="1"/>
  <c r="X365" i="7"/>
  <c r="M365" i="7" s="1"/>
  <c r="AA365" i="7"/>
  <c r="P365" i="7" s="1"/>
  <c r="Z365" i="7"/>
  <c r="O365" i="7" s="1"/>
  <c r="Y365" i="7"/>
  <c r="N365" i="7" s="1"/>
  <c r="AM365" i="3"/>
  <c r="W365" i="7"/>
  <c r="L365" i="7" s="1"/>
  <c r="Z359" i="7"/>
  <c r="O359" i="7" s="1"/>
  <c r="X340" i="7"/>
  <c r="M340" i="7" s="1"/>
  <c r="AM340" i="3"/>
  <c r="AA340" i="7"/>
  <c r="P340" i="7" s="1"/>
  <c r="Z340" i="7"/>
  <c r="O340" i="7" s="1"/>
  <c r="W340" i="7"/>
  <c r="L340" i="7" s="1"/>
  <c r="Y340" i="7"/>
  <c r="N340" i="7" s="1"/>
  <c r="Y331" i="7"/>
  <c r="N331" i="7" s="1"/>
  <c r="X284" i="7"/>
  <c r="M284" i="7" s="1"/>
  <c r="Y256" i="7"/>
  <c r="N256" i="7" s="1"/>
  <c r="Y214" i="7"/>
  <c r="N214" i="7" s="1"/>
  <c r="AM214" i="3"/>
  <c r="X214" i="7"/>
  <c r="M214" i="7" s="1"/>
  <c r="Z214" i="7"/>
  <c r="O214" i="7" s="1"/>
  <c r="AA214" i="7"/>
  <c r="P214" i="7" s="1"/>
  <c r="W214" i="7"/>
  <c r="L214" i="7" s="1"/>
  <c r="Z455" i="7"/>
  <c r="O455" i="7" s="1"/>
  <c r="AM603" i="3"/>
  <c r="W362" i="7"/>
  <c r="L362" i="7" s="1"/>
  <c r="X346" i="7"/>
  <c r="M346" i="7" s="1"/>
  <c r="AA346" i="7"/>
  <c r="P346" i="7" s="1"/>
  <c r="Y346" i="7"/>
  <c r="N346" i="7" s="1"/>
  <c r="W346" i="7"/>
  <c r="L346" i="7" s="1"/>
  <c r="Z346" i="7"/>
  <c r="O346" i="7" s="1"/>
  <c r="AM346" i="3"/>
  <c r="X335" i="7"/>
  <c r="M335" i="7" s="1"/>
  <c r="W328" i="7"/>
  <c r="L328" i="7" s="1"/>
  <c r="X300" i="7"/>
  <c r="M300" i="7" s="1"/>
  <c r="W390" i="7"/>
  <c r="L390" i="7" s="1"/>
  <c r="AA315" i="7"/>
  <c r="P315" i="7" s="1"/>
  <c r="Y308" i="7"/>
  <c r="N308" i="7" s="1"/>
  <c r="AA308" i="7"/>
  <c r="P308" i="7" s="1"/>
  <c r="Z308" i="7"/>
  <c r="O308" i="7" s="1"/>
  <c r="AM308" i="3"/>
  <c r="X308" i="7"/>
  <c r="M308" i="7" s="1"/>
  <c r="W308" i="7"/>
  <c r="L308" i="7" s="1"/>
  <c r="W295" i="7"/>
  <c r="L295" i="7" s="1"/>
  <c r="Y295" i="7"/>
  <c r="N295" i="7" s="1"/>
  <c r="AM295" i="3"/>
  <c r="AA295" i="7"/>
  <c r="P295" i="7" s="1"/>
  <c r="Z295" i="7"/>
  <c r="O295" i="7" s="1"/>
  <c r="X295" i="7"/>
  <c r="M295" i="7" s="1"/>
  <c r="Z271" i="7"/>
  <c r="O271" i="7" s="1"/>
  <c r="AA486" i="7"/>
  <c r="P486" i="7" s="1"/>
  <c r="X486" i="7"/>
  <c r="M486" i="7" s="1"/>
  <c r="Y486" i="7"/>
  <c r="N486" i="7" s="1"/>
  <c r="Z486" i="7"/>
  <c r="O486" i="7" s="1"/>
  <c r="AM486" i="3"/>
  <c r="W486" i="7"/>
  <c r="L486" i="7" s="1"/>
  <c r="W402" i="7"/>
  <c r="L402" i="7" s="1"/>
  <c r="Y402" i="7"/>
  <c r="N402" i="7" s="1"/>
  <c r="Z402" i="7"/>
  <c r="O402" i="7" s="1"/>
  <c r="AA402" i="7"/>
  <c r="P402" i="7" s="1"/>
  <c r="X402" i="7"/>
  <c r="M402" i="7" s="1"/>
  <c r="AM402" i="3"/>
  <c r="W393" i="7"/>
  <c r="L393" i="7" s="1"/>
  <c r="AA393" i="7"/>
  <c r="P393" i="7" s="1"/>
  <c r="Z393" i="7"/>
  <c r="O393" i="7" s="1"/>
  <c r="Y393" i="7"/>
  <c r="N393" i="7" s="1"/>
  <c r="X393" i="7"/>
  <c r="M393" i="7" s="1"/>
  <c r="AM393" i="3"/>
  <c r="X352" i="7"/>
  <c r="M352" i="7" s="1"/>
  <c r="W317" i="7"/>
  <c r="L317" i="7" s="1"/>
  <c r="X317" i="7"/>
  <c r="M317" i="7" s="1"/>
  <c r="Y317" i="7"/>
  <c r="N317" i="7" s="1"/>
  <c r="Z317" i="7"/>
  <c r="O317" i="7" s="1"/>
  <c r="AA317" i="7"/>
  <c r="P317" i="7" s="1"/>
  <c r="AM317" i="3"/>
  <c r="Z279" i="7"/>
  <c r="O279" i="7" s="1"/>
  <c r="AA264" i="7"/>
  <c r="P264" i="7" s="1"/>
  <c r="AM228" i="3"/>
  <c r="Y219" i="7"/>
  <c r="N219" i="7" s="1"/>
  <c r="Z210" i="7"/>
  <c r="O210" i="7" s="1"/>
  <c r="Y181" i="7"/>
  <c r="N181" i="7" s="1"/>
  <c r="W181" i="7"/>
  <c r="L181" i="7" s="1"/>
  <c r="AA181" i="7"/>
  <c r="P181" i="7" s="1"/>
  <c r="AM181" i="3"/>
  <c r="Z181" i="7"/>
  <c r="O181" i="7" s="1"/>
  <c r="X181" i="7"/>
  <c r="M181" i="7" s="1"/>
  <c r="X433" i="7"/>
  <c r="M433" i="7" s="1"/>
  <c r="Y433" i="7"/>
  <c r="N433" i="7" s="1"/>
  <c r="AM433" i="3"/>
  <c r="AA433" i="7"/>
  <c r="P433" i="7" s="1"/>
  <c r="Z433" i="7"/>
  <c r="O433" i="7" s="1"/>
  <c r="W433" i="7"/>
  <c r="L433" i="7" s="1"/>
  <c r="Z418" i="7"/>
  <c r="O418" i="7" s="1"/>
  <c r="X418" i="7"/>
  <c r="M418" i="7" s="1"/>
  <c r="AA418" i="7"/>
  <c r="P418" i="7" s="1"/>
  <c r="W418" i="7"/>
  <c r="L418" i="7" s="1"/>
  <c r="AM418" i="3"/>
  <c r="Y418" i="7"/>
  <c r="N418" i="7" s="1"/>
  <c r="X280" i="7"/>
  <c r="M280" i="7" s="1"/>
  <c r="W280" i="7"/>
  <c r="L280" i="7" s="1"/>
  <c r="AA280" i="7"/>
  <c r="P280" i="7" s="1"/>
  <c r="Z280" i="7"/>
  <c r="O280" i="7" s="1"/>
  <c r="Y280" i="7"/>
  <c r="N280" i="7" s="1"/>
  <c r="AM280" i="3"/>
  <c r="Y450" i="7"/>
  <c r="N450" i="7" s="1"/>
  <c r="AM447" i="3"/>
  <c r="Z396" i="7"/>
  <c r="O396" i="7" s="1"/>
  <c r="AM397" i="3"/>
  <c r="AA397" i="7"/>
  <c r="P397" i="7" s="1"/>
  <c r="Z397" i="7"/>
  <c r="O397" i="7" s="1"/>
  <c r="X397" i="7"/>
  <c r="M397" i="7" s="1"/>
  <c r="Y397" i="7"/>
  <c r="N397" i="7" s="1"/>
  <c r="W397" i="7"/>
  <c r="L397" i="7" s="1"/>
  <c r="Z371" i="7"/>
  <c r="O371" i="7" s="1"/>
  <c r="W349" i="7"/>
  <c r="L349" i="7" s="1"/>
  <c r="Y349" i="7"/>
  <c r="N349" i="7" s="1"/>
  <c r="X349" i="7"/>
  <c r="M349" i="7" s="1"/>
  <c r="Z349" i="7"/>
  <c r="O349" i="7" s="1"/>
  <c r="AM349" i="3"/>
  <c r="AA349" i="7"/>
  <c r="P349" i="7" s="1"/>
  <c r="AM325" i="3"/>
  <c r="Y325" i="7"/>
  <c r="N325" i="7" s="1"/>
  <c r="Z325" i="7"/>
  <c r="O325" i="7" s="1"/>
  <c r="AA325" i="7"/>
  <c r="P325" i="7" s="1"/>
  <c r="X325" i="7"/>
  <c r="M325" i="7" s="1"/>
  <c r="W325" i="7"/>
  <c r="L325" i="7" s="1"/>
  <c r="Z628" i="7"/>
  <c r="O628" i="7" s="1"/>
  <c r="X600" i="7"/>
  <c r="M600" i="7" s="1"/>
  <c r="AA592" i="7"/>
  <c r="P592" i="7" s="1"/>
  <c r="Y552" i="7"/>
  <c r="N552" i="7" s="1"/>
  <c r="X552" i="7"/>
  <c r="M552" i="7" s="1"/>
  <c r="W552" i="7"/>
  <c r="L552" i="7" s="1"/>
  <c r="Z552" i="7"/>
  <c r="O552" i="7" s="1"/>
  <c r="AM552" i="3"/>
  <c r="AA552" i="7"/>
  <c r="P552" i="7" s="1"/>
  <c r="X540" i="7"/>
  <c r="M540" i="7" s="1"/>
  <c r="X528" i="7"/>
  <c r="M528" i="7" s="1"/>
  <c r="W528" i="7"/>
  <c r="L528" i="7" s="1"/>
  <c r="Y528" i="7"/>
  <c r="N528" i="7" s="1"/>
  <c r="AM528" i="3"/>
  <c r="AA528" i="7"/>
  <c r="P528" i="7" s="1"/>
  <c r="Z528" i="7"/>
  <c r="O528" i="7" s="1"/>
  <c r="Y520" i="7"/>
  <c r="N520" i="7" s="1"/>
  <c r="AM508" i="3"/>
  <c r="X464" i="7"/>
  <c r="M464" i="7" s="1"/>
  <c r="Y412" i="7"/>
  <c r="N412" i="7" s="1"/>
  <c r="AM412" i="3"/>
  <c r="W412" i="7"/>
  <c r="L412" i="7" s="1"/>
  <c r="X412" i="7"/>
  <c r="M412" i="7" s="1"/>
  <c r="Z412" i="7"/>
  <c r="O412" i="7" s="1"/>
  <c r="AA412" i="7"/>
  <c r="P412" i="7" s="1"/>
  <c r="Z399" i="7"/>
  <c r="O399" i="7" s="1"/>
  <c r="Y394" i="7"/>
  <c r="N394" i="7" s="1"/>
  <c r="AA386" i="7"/>
  <c r="P386" i="7" s="1"/>
  <c r="AM383" i="3"/>
  <c r="Z354" i="7"/>
  <c r="O354" i="7" s="1"/>
  <c r="AM288" i="3"/>
  <c r="Z235" i="7"/>
  <c r="O235" i="7" s="1"/>
  <c r="Z229" i="7"/>
  <c r="O229" i="7" s="1"/>
  <c r="W229" i="7"/>
  <c r="L229" i="7" s="1"/>
  <c r="AM229" i="3"/>
  <c r="Y229" i="7"/>
  <c r="N229" i="7" s="1"/>
  <c r="AA229" i="7"/>
  <c r="P229" i="7" s="1"/>
  <c r="X229" i="7"/>
  <c r="M229" i="7" s="1"/>
  <c r="W430" i="7"/>
  <c r="L430" i="7" s="1"/>
  <c r="X310" i="7"/>
  <c r="M310" i="7" s="1"/>
  <c r="W623" i="7"/>
  <c r="L623" i="7" s="1"/>
  <c r="X587" i="7"/>
  <c r="M587" i="7" s="1"/>
  <c r="W587" i="7"/>
  <c r="L587" i="7" s="1"/>
  <c r="AA587" i="7"/>
  <c r="P587" i="7" s="1"/>
  <c r="Y587" i="7"/>
  <c r="N587" i="7" s="1"/>
  <c r="AM587" i="3"/>
  <c r="Z587" i="7"/>
  <c r="O587" i="7" s="1"/>
  <c r="AA539" i="7"/>
  <c r="P539" i="7" s="1"/>
  <c r="X539" i="7"/>
  <c r="M539" i="7" s="1"/>
  <c r="AM539" i="3"/>
  <c r="W539" i="7"/>
  <c r="L539" i="7" s="1"/>
  <c r="Y539" i="7"/>
  <c r="N539" i="7" s="1"/>
  <c r="Z539" i="7"/>
  <c r="O539" i="7" s="1"/>
  <c r="AA434" i="7"/>
  <c r="P434" i="7" s="1"/>
  <c r="Z434" i="7"/>
  <c r="O434" i="7" s="1"/>
  <c r="Y434" i="7"/>
  <c r="N434" i="7" s="1"/>
  <c r="X434" i="7"/>
  <c r="M434" i="7" s="1"/>
  <c r="W434" i="7"/>
  <c r="L434" i="7" s="1"/>
  <c r="AM434" i="3"/>
  <c r="Y345" i="7"/>
  <c r="N345" i="7" s="1"/>
  <c r="AA345" i="7"/>
  <c r="P345" i="7" s="1"/>
  <c r="AM345" i="3"/>
  <c r="W345" i="7"/>
  <c r="L345" i="7" s="1"/>
  <c r="X345" i="7"/>
  <c r="M345" i="7" s="1"/>
  <c r="Z345" i="7"/>
  <c r="O345" i="7" s="1"/>
  <c r="Y267" i="7"/>
  <c r="N267" i="7" s="1"/>
  <c r="W243" i="7"/>
  <c r="L243" i="7" s="1"/>
  <c r="X243" i="7"/>
  <c r="M243" i="7" s="1"/>
  <c r="AM243" i="3"/>
  <c r="Y243" i="7"/>
  <c r="N243" i="7" s="1"/>
  <c r="Z243" i="7"/>
  <c r="O243" i="7" s="1"/>
  <c r="AA243" i="7"/>
  <c r="P243" i="7" s="1"/>
  <c r="Y212" i="7"/>
  <c r="N212" i="7" s="1"/>
  <c r="AA212" i="7"/>
  <c r="P212" i="7" s="1"/>
  <c r="X212" i="7"/>
  <c r="M212" i="7" s="1"/>
  <c r="AM212" i="3"/>
  <c r="W212" i="7"/>
  <c r="L212" i="7" s="1"/>
  <c r="Z212" i="7"/>
  <c r="O212" i="7" s="1"/>
  <c r="AM363" i="3"/>
  <c r="AM282" i="3"/>
  <c r="Z251" i="7"/>
  <c r="O251" i="7" s="1"/>
  <c r="Z217" i="7"/>
  <c r="O217" i="7" s="1"/>
  <c r="AA206" i="7"/>
  <c r="P206" i="7" s="1"/>
  <c r="AM298" i="3"/>
  <c r="AA298" i="7"/>
  <c r="P298" i="7" s="1"/>
  <c r="X298" i="7"/>
  <c r="M298" i="7" s="1"/>
  <c r="W298" i="7"/>
  <c r="L298" i="7" s="1"/>
  <c r="Z298" i="7"/>
  <c r="O298" i="7" s="1"/>
  <c r="Y298" i="7"/>
  <c r="N298" i="7" s="1"/>
  <c r="AM239" i="3"/>
  <c r="Y500" i="7"/>
  <c r="N500" i="7" s="1"/>
  <c r="X458" i="7"/>
  <c r="M458" i="7" s="1"/>
  <c r="AA441" i="7"/>
  <c r="P441" i="7" s="1"/>
  <c r="Y441" i="7"/>
  <c r="N441" i="7" s="1"/>
  <c r="Z441" i="7"/>
  <c r="O441" i="7" s="1"/>
  <c r="X441" i="7"/>
  <c r="M441" i="7" s="1"/>
  <c r="W441" i="7"/>
  <c r="L441" i="7" s="1"/>
  <c r="AM441" i="3"/>
  <c r="AA428" i="7"/>
  <c r="P428" i="7" s="1"/>
  <c r="AA387" i="7"/>
  <c r="P387" i="7" s="1"/>
  <c r="X322" i="7"/>
  <c r="M322" i="7" s="1"/>
  <c r="X194" i="7"/>
  <c r="M194" i="7" s="1"/>
  <c r="AA191" i="7"/>
  <c r="P191" i="7" s="1"/>
  <c r="AA474" i="7"/>
  <c r="P474" i="7" s="1"/>
  <c r="X443" i="7"/>
  <c r="M443" i="7" s="1"/>
  <c r="Y423" i="7"/>
  <c r="N423" i="7" s="1"/>
  <c r="Z422" i="7"/>
  <c r="O422" i="7" s="1"/>
  <c r="X407" i="7"/>
  <c r="M407" i="7" s="1"/>
  <c r="W406" i="7"/>
  <c r="L406" i="7" s="1"/>
  <c r="X406" i="7"/>
  <c r="M406" i="7" s="1"/>
  <c r="AM406" i="3"/>
  <c r="AA406" i="7"/>
  <c r="P406" i="7" s="1"/>
  <c r="Y406" i="7"/>
  <c r="N406" i="7" s="1"/>
  <c r="Z406" i="7"/>
  <c r="O406" i="7" s="1"/>
  <c r="AA367" i="7"/>
  <c r="P367" i="7" s="1"/>
  <c r="Y244" i="7"/>
  <c r="N244" i="7" s="1"/>
  <c r="X244" i="7"/>
  <c r="M244" i="7" s="1"/>
  <c r="AA244" i="7"/>
  <c r="P244" i="7" s="1"/>
  <c r="W244" i="7"/>
  <c r="L244" i="7" s="1"/>
  <c r="AM244" i="3"/>
  <c r="Z244" i="7"/>
  <c r="O244" i="7" s="1"/>
  <c r="W204" i="7"/>
  <c r="L204" i="7" s="1"/>
  <c r="W196" i="7"/>
  <c r="L196" i="7" s="1"/>
  <c r="AA187" i="7"/>
  <c r="P187" i="7" s="1"/>
  <c r="X630" i="7"/>
  <c r="M630" i="7" s="1"/>
  <c r="Y626" i="7"/>
  <c r="N626" i="7" s="1"/>
  <c r="AM614" i="3"/>
  <c r="Z614" i="7"/>
  <c r="O614" i="7" s="1"/>
  <c r="X614" i="7"/>
  <c r="M614" i="7" s="1"/>
  <c r="Y614" i="7"/>
  <c r="N614" i="7" s="1"/>
  <c r="W614" i="7"/>
  <c r="L614" i="7" s="1"/>
  <c r="AA614" i="7"/>
  <c r="P614" i="7" s="1"/>
  <c r="X598" i="7"/>
  <c r="M598" i="7" s="1"/>
  <c r="X590" i="7"/>
  <c r="M590" i="7" s="1"/>
  <c r="Y590" i="7"/>
  <c r="N590" i="7" s="1"/>
  <c r="AM590" i="3"/>
  <c r="Z590" i="7"/>
  <c r="O590" i="7" s="1"/>
  <c r="AA590" i="7"/>
  <c r="P590" i="7" s="1"/>
  <c r="W590" i="7"/>
  <c r="L590" i="7" s="1"/>
  <c r="Z578" i="7"/>
  <c r="O578" i="7" s="1"/>
  <c r="Z546" i="7"/>
  <c r="O546" i="7" s="1"/>
  <c r="AA522" i="7"/>
  <c r="P522" i="7" s="1"/>
  <c r="Z518" i="7"/>
  <c r="O518" i="7" s="1"/>
  <c r="X518" i="7"/>
  <c r="M518" i="7" s="1"/>
  <c r="W518" i="7"/>
  <c r="L518" i="7" s="1"/>
  <c r="AM518" i="3"/>
  <c r="Y518" i="7"/>
  <c r="N518" i="7" s="1"/>
  <c r="AA518" i="7"/>
  <c r="P518" i="7" s="1"/>
  <c r="Y504" i="7"/>
  <c r="N504" i="7" s="1"/>
  <c r="Y478" i="7"/>
  <c r="N478" i="7" s="1"/>
  <c r="Y460" i="7"/>
  <c r="N460" i="7" s="1"/>
  <c r="Y456" i="7"/>
  <c r="N456" i="7" s="1"/>
  <c r="Y192" i="7"/>
  <c r="N192" i="7" s="1"/>
  <c r="AA179" i="7"/>
  <c r="P179" i="7" s="1"/>
  <c r="Z179" i="7"/>
  <c r="O179" i="7" s="1"/>
  <c r="Y179" i="7"/>
  <c r="N179" i="7" s="1"/>
  <c r="AM179" i="3"/>
  <c r="X179" i="7"/>
  <c r="M179" i="7" s="1"/>
  <c r="W179" i="7"/>
  <c r="L179" i="7" s="1"/>
  <c r="X568" i="7"/>
  <c r="M568" i="7" s="1"/>
  <c r="Z568" i="7"/>
  <c r="O568" i="7" s="1"/>
  <c r="AM568" i="3"/>
  <c r="Y568" i="7"/>
  <c r="N568" i="7" s="1"/>
  <c r="W568" i="7"/>
  <c r="L568" i="7" s="1"/>
  <c r="AA568" i="7"/>
  <c r="P568" i="7" s="1"/>
  <c r="AA464" i="7"/>
  <c r="P464" i="7" s="1"/>
  <c r="Z369" i="7"/>
  <c r="O369" i="7" s="1"/>
  <c r="W369" i="7"/>
  <c r="L369" i="7" s="1"/>
  <c r="AM369" i="3"/>
  <c r="X369" i="7"/>
  <c r="M369" i="7" s="1"/>
  <c r="AA369" i="7"/>
  <c r="P369" i="7" s="1"/>
  <c r="Y369" i="7"/>
  <c r="N369" i="7" s="1"/>
  <c r="Y408" i="7"/>
  <c r="N408" i="7" s="1"/>
  <c r="Z408" i="7"/>
  <c r="O408" i="7" s="1"/>
  <c r="AM408" i="3"/>
  <c r="W408" i="7"/>
  <c r="L408" i="7" s="1"/>
  <c r="AA408" i="7"/>
  <c r="P408" i="7" s="1"/>
  <c r="X408" i="7"/>
  <c r="M408" i="7" s="1"/>
  <c r="W493" i="7"/>
  <c r="L493" i="7" s="1"/>
  <c r="X493" i="7"/>
  <c r="M493" i="7" s="1"/>
  <c r="AA493" i="7"/>
  <c r="P493" i="7" s="1"/>
  <c r="AM493" i="3"/>
  <c r="Y493" i="7"/>
  <c r="N493" i="7" s="1"/>
  <c r="Z493" i="7"/>
  <c r="O493" i="7" s="1"/>
  <c r="AM407" i="3"/>
  <c r="X549" i="7"/>
  <c r="M549" i="7" s="1"/>
  <c r="Z549" i="7"/>
  <c r="O549" i="7" s="1"/>
  <c r="AA549" i="7"/>
  <c r="P549" i="7" s="1"/>
  <c r="Y549" i="7"/>
  <c r="N549" i="7" s="1"/>
  <c r="AM549" i="3"/>
  <c r="W549" i="7"/>
  <c r="L549" i="7" s="1"/>
  <c r="X517" i="7"/>
  <c r="M517" i="7" s="1"/>
  <c r="Z517" i="7"/>
  <c r="O517" i="7" s="1"/>
  <c r="AA517" i="7"/>
  <c r="P517" i="7" s="1"/>
  <c r="AM517" i="3"/>
  <c r="Y517" i="7"/>
  <c r="N517" i="7" s="1"/>
  <c r="W517" i="7"/>
  <c r="L517" i="7" s="1"/>
  <c r="Z285" i="7"/>
  <c r="O285" i="7" s="1"/>
  <c r="AM285" i="3"/>
  <c r="Y285" i="7"/>
  <c r="N285" i="7" s="1"/>
  <c r="X285" i="7"/>
  <c r="M285" i="7" s="1"/>
  <c r="AA285" i="7"/>
  <c r="P285" i="7" s="1"/>
  <c r="W285" i="7"/>
  <c r="L285" i="7" s="1"/>
  <c r="AA208" i="7"/>
  <c r="P208" i="7" s="1"/>
  <c r="Y208" i="7"/>
  <c r="N208" i="7" s="1"/>
  <c r="W208" i="7"/>
  <c r="L208" i="7" s="1"/>
  <c r="X208" i="7"/>
  <c r="M208" i="7" s="1"/>
  <c r="Z208" i="7"/>
  <c r="O208" i="7" s="1"/>
  <c r="AM208" i="3"/>
  <c r="Y551" i="7"/>
  <c r="N551" i="7" s="1"/>
  <c r="W551" i="7"/>
  <c r="L551" i="7" s="1"/>
  <c r="Z551" i="7"/>
  <c r="O551" i="7" s="1"/>
  <c r="AA551" i="7"/>
  <c r="P551" i="7" s="1"/>
  <c r="X551" i="7"/>
  <c r="M551" i="7" s="1"/>
  <c r="AM551" i="3"/>
  <c r="X362" i="7"/>
  <c r="M362" i="7" s="1"/>
  <c r="AM221" i="3"/>
  <c r="Z221" i="7"/>
  <c r="O221" i="7" s="1"/>
  <c r="W221" i="7"/>
  <c r="L221" i="7" s="1"/>
  <c r="AA221" i="7"/>
  <c r="P221" i="7" s="1"/>
  <c r="Y221" i="7"/>
  <c r="N221" i="7" s="1"/>
  <c r="X221" i="7"/>
  <c r="M221" i="7" s="1"/>
  <c r="W337" i="7"/>
  <c r="L337" i="7" s="1"/>
  <c r="AA337" i="7"/>
  <c r="P337" i="7" s="1"/>
  <c r="AM337" i="3"/>
  <c r="X337" i="7"/>
  <c r="M337" i="7" s="1"/>
  <c r="Y337" i="7"/>
  <c r="N337" i="7" s="1"/>
  <c r="Z337" i="7"/>
  <c r="O337" i="7" s="1"/>
  <c r="Y283" i="7"/>
  <c r="N283" i="7" s="1"/>
  <c r="Z283" i="7"/>
  <c r="O283" i="7" s="1"/>
  <c r="AM283" i="3"/>
  <c r="W283" i="7"/>
  <c r="L283" i="7" s="1"/>
  <c r="AA283" i="7"/>
  <c r="P283" i="7" s="1"/>
  <c r="X283" i="7"/>
  <c r="M283" i="7" s="1"/>
  <c r="Z226" i="7"/>
  <c r="O226" i="7" s="1"/>
  <c r="Y437" i="7"/>
  <c r="N437" i="7" s="1"/>
  <c r="AM437" i="3"/>
  <c r="AA437" i="7"/>
  <c r="P437" i="7" s="1"/>
  <c r="X437" i="7"/>
  <c r="M437" i="7" s="1"/>
  <c r="W437" i="7"/>
  <c r="L437" i="7" s="1"/>
  <c r="Z437" i="7"/>
  <c r="O437" i="7" s="1"/>
  <c r="Z180" i="7"/>
  <c r="O180" i="7" s="1"/>
  <c r="Y180" i="7"/>
  <c r="N180" i="7" s="1"/>
  <c r="X180" i="7"/>
  <c r="M180" i="7" s="1"/>
  <c r="W180" i="7"/>
  <c r="L180" i="7" s="1"/>
  <c r="AA180" i="7"/>
  <c r="P180" i="7" s="1"/>
  <c r="AM180" i="3"/>
  <c r="AM462" i="3"/>
  <c r="AA462" i="7"/>
  <c r="P462" i="7" s="1"/>
  <c r="Z462" i="7"/>
  <c r="O462" i="7" s="1"/>
  <c r="Y462" i="7"/>
  <c r="N462" i="7" s="1"/>
  <c r="W462" i="7"/>
  <c r="L462" i="7" s="1"/>
  <c r="X462" i="7"/>
  <c r="M462" i="7" s="1"/>
  <c r="AA494" i="7"/>
  <c r="P494" i="7" s="1"/>
  <c r="Y494" i="7"/>
  <c r="N494" i="7" s="1"/>
  <c r="X494" i="7"/>
  <c r="M494" i="7" s="1"/>
  <c r="Z494" i="7"/>
  <c r="O494" i="7" s="1"/>
  <c r="AM494" i="3"/>
  <c r="W494" i="7"/>
  <c r="L494" i="7" s="1"/>
  <c r="AM464" i="3"/>
  <c r="AA265" i="7"/>
  <c r="P265" i="7" s="1"/>
  <c r="Z265" i="7"/>
  <c r="O265" i="7" s="1"/>
  <c r="X265" i="7"/>
  <c r="M265" i="7" s="1"/>
  <c r="Y265" i="7"/>
  <c r="N265" i="7" s="1"/>
  <c r="W265" i="7"/>
  <c r="L265" i="7" s="1"/>
  <c r="AM265" i="3"/>
  <c r="Y555" i="7"/>
  <c r="N555" i="7" s="1"/>
  <c r="X555" i="7"/>
  <c r="M555" i="7" s="1"/>
  <c r="AM555" i="3"/>
  <c r="Z555" i="7"/>
  <c r="O555" i="7" s="1"/>
  <c r="AA555" i="7"/>
  <c r="P555" i="7" s="1"/>
  <c r="W555" i="7"/>
  <c r="L555" i="7" s="1"/>
  <c r="Y363" i="7"/>
  <c r="N363" i="7" s="1"/>
  <c r="Y421" i="7"/>
  <c r="N421" i="7" s="1"/>
  <c r="W421" i="7"/>
  <c r="L421" i="7" s="1"/>
  <c r="Z421" i="7"/>
  <c r="O421" i="7" s="1"/>
  <c r="AA421" i="7"/>
  <c r="P421" i="7" s="1"/>
  <c r="AM421" i="3"/>
  <c r="X421" i="7"/>
  <c r="M421" i="7" s="1"/>
  <c r="AM245" i="3"/>
  <c r="Y245" i="7"/>
  <c r="N245" i="7" s="1"/>
  <c r="AA245" i="7"/>
  <c r="P245" i="7" s="1"/>
  <c r="Z245" i="7"/>
  <c r="O245" i="7" s="1"/>
  <c r="X245" i="7"/>
  <c r="M245" i="7" s="1"/>
  <c r="W245" i="7"/>
  <c r="L245" i="7" s="1"/>
  <c r="AM594" i="3"/>
  <c r="W594" i="7"/>
  <c r="L594" i="7" s="1"/>
  <c r="X594" i="7"/>
  <c r="M594" i="7" s="1"/>
  <c r="Z594" i="7"/>
  <c r="O594" i="7" s="1"/>
  <c r="AA594" i="7"/>
  <c r="P594" i="7" s="1"/>
  <c r="Y594" i="7"/>
  <c r="N594" i="7" s="1"/>
  <c r="X478" i="7"/>
  <c r="M478" i="7" s="1"/>
  <c r="X440" i="7"/>
  <c r="M440" i="7" s="1"/>
  <c r="AA440" i="7"/>
  <c r="P440" i="7" s="1"/>
  <c r="Z440" i="7"/>
  <c r="O440" i="7" s="1"/>
  <c r="W440" i="7"/>
  <c r="L440" i="7" s="1"/>
  <c r="AM440" i="3"/>
  <c r="Y440" i="7"/>
  <c r="N440" i="7" s="1"/>
  <c r="AM368" i="3"/>
  <c r="Z328" i="7"/>
  <c r="O328" i="7" s="1"/>
  <c r="Z270" i="7"/>
  <c r="O270" i="7" s="1"/>
  <c r="X270" i="7"/>
  <c r="M270" i="7" s="1"/>
  <c r="Y270" i="7"/>
  <c r="N270" i="7" s="1"/>
  <c r="W270" i="7"/>
  <c r="L270" i="7" s="1"/>
  <c r="AM270" i="3"/>
  <c r="AA270" i="7"/>
  <c r="P270" i="7" s="1"/>
  <c r="Y390" i="7"/>
  <c r="N390" i="7" s="1"/>
  <c r="W207" i="7"/>
  <c r="L207" i="7" s="1"/>
  <c r="Y182" i="7"/>
  <c r="N182" i="7" s="1"/>
  <c r="W182" i="7"/>
  <c r="L182" i="7" s="1"/>
  <c r="AM182" i="3"/>
  <c r="AA182" i="7"/>
  <c r="P182" i="7" s="1"/>
  <c r="X182" i="7"/>
  <c r="M182" i="7" s="1"/>
  <c r="Z182" i="7"/>
  <c r="O182" i="7" s="1"/>
  <c r="X556" i="7"/>
  <c r="M556" i="7" s="1"/>
  <c r="Y556" i="7"/>
  <c r="N556" i="7" s="1"/>
  <c r="W556" i="7"/>
  <c r="L556" i="7" s="1"/>
  <c r="AA556" i="7"/>
  <c r="P556" i="7" s="1"/>
  <c r="AM556" i="3"/>
  <c r="Z556" i="7"/>
  <c r="O556" i="7" s="1"/>
  <c r="Z536" i="7"/>
  <c r="O536" i="7" s="1"/>
  <c r="AA536" i="7"/>
  <c r="P536" i="7" s="1"/>
  <c r="AM536" i="3"/>
  <c r="Y536" i="7"/>
  <c r="N536" i="7" s="1"/>
  <c r="W536" i="7"/>
  <c r="L536" i="7" s="1"/>
  <c r="X536" i="7"/>
  <c r="M536" i="7" s="1"/>
  <c r="W508" i="7"/>
  <c r="L508" i="7" s="1"/>
  <c r="Z464" i="7"/>
  <c r="O464" i="7" s="1"/>
  <c r="AA593" i="7"/>
  <c r="P593" i="7" s="1"/>
  <c r="Z593" i="7"/>
  <c r="O593" i="7" s="1"/>
  <c r="X593" i="7"/>
  <c r="M593" i="7" s="1"/>
  <c r="AM593" i="3"/>
  <c r="W593" i="7"/>
  <c r="L593" i="7" s="1"/>
  <c r="Y593" i="7"/>
  <c r="N593" i="7" s="1"/>
  <c r="X573" i="7"/>
  <c r="M573" i="7" s="1"/>
  <c r="Y573" i="7"/>
  <c r="N573" i="7" s="1"/>
  <c r="AA573" i="7"/>
  <c r="P573" i="7" s="1"/>
  <c r="Z573" i="7"/>
  <c r="O573" i="7" s="1"/>
  <c r="W573" i="7"/>
  <c r="L573" i="7" s="1"/>
  <c r="AM573" i="3"/>
  <c r="Y545" i="7"/>
  <c r="N545" i="7" s="1"/>
  <c r="W545" i="7"/>
  <c r="L545" i="7" s="1"/>
  <c r="Z545" i="7"/>
  <c r="O545" i="7" s="1"/>
  <c r="AA545" i="7"/>
  <c r="P545" i="7" s="1"/>
  <c r="X545" i="7"/>
  <c r="M545" i="7" s="1"/>
  <c r="AM545" i="3"/>
  <c r="Y513" i="7"/>
  <c r="N513" i="7" s="1"/>
  <c r="X513" i="7"/>
  <c r="M513" i="7" s="1"/>
  <c r="W513" i="7"/>
  <c r="L513" i="7" s="1"/>
  <c r="AM513" i="3"/>
  <c r="AA513" i="7"/>
  <c r="P513" i="7" s="1"/>
  <c r="Z513" i="7"/>
  <c r="O513" i="7" s="1"/>
  <c r="Z457" i="7"/>
  <c r="O457" i="7" s="1"/>
  <c r="AA457" i="7"/>
  <c r="P457" i="7" s="1"/>
  <c r="X457" i="7"/>
  <c r="M457" i="7" s="1"/>
  <c r="Y457" i="7"/>
  <c r="N457" i="7" s="1"/>
  <c r="W457" i="7"/>
  <c r="L457" i="7" s="1"/>
  <c r="AM457" i="3"/>
  <c r="AM583" i="3"/>
  <c r="Z583" i="7"/>
  <c r="O583" i="7" s="1"/>
  <c r="X583" i="7"/>
  <c r="M583" i="7" s="1"/>
  <c r="Y583" i="7"/>
  <c r="N583" i="7" s="1"/>
  <c r="W583" i="7"/>
  <c r="L583" i="7" s="1"/>
  <c r="AA583" i="7"/>
  <c r="P583" i="7" s="1"/>
  <c r="W442" i="7"/>
  <c r="L442" i="7" s="1"/>
  <c r="AM442" i="3"/>
  <c r="Y442" i="7"/>
  <c r="N442" i="7" s="1"/>
  <c r="X442" i="7"/>
  <c r="M442" i="7" s="1"/>
  <c r="AA442" i="7"/>
  <c r="P442" i="7" s="1"/>
  <c r="Z442" i="7"/>
  <c r="O442" i="7" s="1"/>
  <c r="X388" i="7"/>
  <c r="M388" i="7" s="1"/>
  <c r="AA388" i="7"/>
  <c r="P388" i="7" s="1"/>
  <c r="Z388" i="7"/>
  <c r="O388" i="7" s="1"/>
  <c r="W388" i="7"/>
  <c r="L388" i="7" s="1"/>
  <c r="AM388" i="3"/>
  <c r="Y388" i="7"/>
  <c r="N388" i="7" s="1"/>
  <c r="Y348" i="7"/>
  <c r="N348" i="7" s="1"/>
  <c r="Z348" i="7"/>
  <c r="O348" i="7" s="1"/>
  <c r="AM348" i="3"/>
  <c r="W348" i="7"/>
  <c r="L348" i="7" s="1"/>
  <c r="X348" i="7"/>
  <c r="M348" i="7" s="1"/>
  <c r="AA348" i="7"/>
  <c r="P348" i="7" s="1"/>
  <c r="AM328" i="3"/>
  <c r="W300" i="7"/>
  <c r="L300" i="7" s="1"/>
  <c r="Y619" i="7"/>
  <c r="N619" i="7" s="1"/>
  <c r="AA232" i="7"/>
  <c r="P232" i="7" s="1"/>
  <c r="W232" i="7"/>
  <c r="L232" i="7" s="1"/>
  <c r="Z232" i="7"/>
  <c r="O232" i="7" s="1"/>
  <c r="X232" i="7"/>
  <c r="M232" i="7" s="1"/>
  <c r="AM232" i="3"/>
  <c r="Y232" i="7"/>
  <c r="N232" i="7" s="1"/>
  <c r="AA636" i="7"/>
  <c r="P636" i="7" s="1"/>
  <c r="Y588" i="7"/>
  <c r="N588" i="7" s="1"/>
  <c r="Z588" i="7"/>
  <c r="O588" i="7" s="1"/>
  <c r="AA588" i="7"/>
  <c r="P588" i="7" s="1"/>
  <c r="W588" i="7"/>
  <c r="L588" i="7" s="1"/>
  <c r="X588" i="7"/>
  <c r="M588" i="7" s="1"/>
  <c r="AM588" i="3"/>
  <c r="AA580" i="7"/>
  <c r="P580" i="7" s="1"/>
  <c r="W580" i="7"/>
  <c r="L580" i="7" s="1"/>
  <c r="Z580" i="7"/>
  <c r="O580" i="7" s="1"/>
  <c r="X580" i="7"/>
  <c r="M580" i="7" s="1"/>
  <c r="Y580" i="7"/>
  <c r="N580" i="7" s="1"/>
  <c r="AM580" i="3"/>
  <c r="Z532" i="7"/>
  <c r="O532" i="7" s="1"/>
  <c r="AA508" i="7"/>
  <c r="P508" i="7" s="1"/>
  <c r="Y386" i="7"/>
  <c r="N386" i="7" s="1"/>
  <c r="W288" i="7"/>
  <c r="L288" i="7" s="1"/>
  <c r="Y403" i="7"/>
  <c r="N403" i="7" s="1"/>
  <c r="AM515" i="3"/>
  <c r="Y515" i="7"/>
  <c r="N515" i="7" s="1"/>
  <c r="Z515" i="7"/>
  <c r="O515" i="7" s="1"/>
  <c r="W515" i="7"/>
  <c r="L515" i="7" s="1"/>
  <c r="X515" i="7"/>
  <c r="M515" i="7" s="1"/>
  <c r="AA515" i="7"/>
  <c r="P515" i="7" s="1"/>
  <c r="W363" i="7"/>
  <c r="L363" i="7" s="1"/>
  <c r="AA239" i="7"/>
  <c r="P239" i="7" s="1"/>
  <c r="X500" i="7"/>
  <c r="M500" i="7" s="1"/>
  <c r="Z458" i="7"/>
  <c r="O458" i="7" s="1"/>
  <c r="Y304" i="7"/>
  <c r="N304" i="7" s="1"/>
  <c r="AA304" i="7"/>
  <c r="P304" i="7" s="1"/>
  <c r="AM304" i="3"/>
  <c r="X304" i="7"/>
  <c r="M304" i="7" s="1"/>
  <c r="Z304" i="7"/>
  <c r="O304" i="7" s="1"/>
  <c r="W304" i="7"/>
  <c r="L304" i="7" s="1"/>
  <c r="W443" i="7"/>
  <c r="L443" i="7" s="1"/>
  <c r="X422" i="7"/>
  <c r="M422" i="7" s="1"/>
  <c r="W380" i="7"/>
  <c r="L380" i="7" s="1"/>
  <c r="Z380" i="7"/>
  <c r="O380" i="7" s="1"/>
  <c r="AA380" i="7"/>
  <c r="P380" i="7" s="1"/>
  <c r="AM380" i="3"/>
  <c r="Y380" i="7"/>
  <c r="N380" i="7" s="1"/>
  <c r="X380" i="7"/>
  <c r="M380" i="7" s="1"/>
  <c r="X622" i="7"/>
  <c r="M622" i="7" s="1"/>
  <c r="Y622" i="7"/>
  <c r="N622" i="7" s="1"/>
  <c r="AM622" i="3"/>
  <c r="W622" i="7"/>
  <c r="L622" i="7" s="1"/>
  <c r="Z622" i="7"/>
  <c r="O622" i="7" s="1"/>
  <c r="AA622" i="7"/>
  <c r="P622" i="7" s="1"/>
  <c r="AA482" i="7"/>
  <c r="P482" i="7" s="1"/>
  <c r="W448" i="7"/>
  <c r="L448" i="7" s="1"/>
  <c r="W391" i="7"/>
  <c r="L391" i="7" s="1"/>
  <c r="X359" i="7"/>
  <c r="M359" i="7" s="1"/>
  <c r="W272" i="7"/>
  <c r="L272" i="7" s="1"/>
  <c r="AM272" i="3"/>
  <c r="AA272" i="7"/>
  <c r="P272" i="7" s="1"/>
  <c r="Z272" i="7"/>
  <c r="O272" i="7" s="1"/>
  <c r="X272" i="7"/>
  <c r="M272" i="7" s="1"/>
  <c r="Y272" i="7"/>
  <c r="N272" i="7" s="1"/>
  <c r="X543" i="7"/>
  <c r="M543" i="7" s="1"/>
  <c r="AM543" i="3"/>
  <c r="Z543" i="7"/>
  <c r="O543" i="7" s="1"/>
  <c r="W543" i="7"/>
  <c r="L543" i="7" s="1"/>
  <c r="AA543" i="7"/>
  <c r="P543" i="7" s="1"/>
  <c r="Y543" i="7"/>
  <c r="N543" i="7" s="1"/>
  <c r="AM177" i="3"/>
  <c r="Y177" i="7"/>
  <c r="N177" i="7" s="1"/>
  <c r="Z177" i="7"/>
  <c r="O177" i="7" s="1"/>
  <c r="X177" i="7"/>
  <c r="M177" i="7" s="1"/>
  <c r="W177" i="7"/>
  <c r="L177" i="7" s="1"/>
  <c r="AA177" i="7"/>
  <c r="P177" i="7" s="1"/>
  <c r="X262" i="7"/>
  <c r="M262" i="7" s="1"/>
  <c r="AM262" i="3"/>
  <c r="Z262" i="7"/>
  <c r="O262" i="7" s="1"/>
  <c r="W262" i="7"/>
  <c r="L262" i="7" s="1"/>
  <c r="AA262" i="7"/>
  <c r="P262" i="7" s="1"/>
  <c r="Y262" i="7"/>
  <c r="N262" i="7" s="1"/>
  <c r="Z189" i="7"/>
  <c r="O189" i="7" s="1"/>
  <c r="AM189" i="3"/>
  <c r="Y189" i="7"/>
  <c r="N189" i="7" s="1"/>
  <c r="W189" i="7"/>
  <c r="L189" i="7" s="1"/>
  <c r="X189" i="7"/>
  <c r="M189" i="7" s="1"/>
  <c r="AA189" i="7"/>
  <c r="P189" i="7" s="1"/>
  <c r="X390" i="7"/>
  <c r="M390" i="7" s="1"/>
  <c r="AA376" i="7"/>
  <c r="P376" i="7" s="1"/>
  <c r="Z376" i="7"/>
  <c r="O376" i="7" s="1"/>
  <c r="AM376" i="3"/>
  <c r="Y376" i="7"/>
  <c r="N376" i="7" s="1"/>
  <c r="X376" i="7"/>
  <c r="M376" i="7" s="1"/>
  <c r="W376" i="7"/>
  <c r="L376" i="7" s="1"/>
  <c r="Y287" i="7"/>
  <c r="N287" i="7" s="1"/>
  <c r="AA210" i="7"/>
  <c r="P210" i="7" s="1"/>
  <c r="X635" i="7"/>
  <c r="M635" i="7" s="1"/>
  <c r="W635" i="7"/>
  <c r="L635" i="7" s="1"/>
  <c r="AA635" i="7"/>
  <c r="P635" i="7" s="1"/>
  <c r="Z635" i="7"/>
  <c r="O635" i="7" s="1"/>
  <c r="Y635" i="7"/>
  <c r="N635" i="7" s="1"/>
  <c r="AM635" i="3"/>
  <c r="AA507" i="7"/>
  <c r="P507" i="7" s="1"/>
  <c r="X507" i="7"/>
  <c r="M507" i="7" s="1"/>
  <c r="AM507" i="3"/>
  <c r="W507" i="7"/>
  <c r="L507" i="7" s="1"/>
  <c r="Z507" i="7"/>
  <c r="O507" i="7" s="1"/>
  <c r="Y507" i="7"/>
  <c r="N507" i="7" s="1"/>
  <c r="X400" i="7"/>
  <c r="M400" i="7" s="1"/>
  <c r="Y400" i="7"/>
  <c r="N400" i="7" s="1"/>
  <c r="Z400" i="7"/>
  <c r="O400" i="7" s="1"/>
  <c r="AA400" i="7"/>
  <c r="P400" i="7" s="1"/>
  <c r="AM400" i="3"/>
  <c r="W400" i="7"/>
  <c r="L400" i="7" s="1"/>
  <c r="W396" i="7"/>
  <c r="L396" i="7" s="1"/>
  <c r="AA546" i="7"/>
  <c r="P546" i="7" s="1"/>
  <c r="Z504" i="7"/>
  <c r="O504" i="7" s="1"/>
  <c r="Y577" i="7"/>
  <c r="N577" i="7" s="1"/>
  <c r="AA577" i="7"/>
  <c r="P577" i="7" s="1"/>
  <c r="X577" i="7"/>
  <c r="M577" i="7" s="1"/>
  <c r="Z577" i="7"/>
  <c r="O577" i="7" s="1"/>
  <c r="W577" i="7"/>
  <c r="L577" i="7" s="1"/>
  <c r="AM577" i="3"/>
  <c r="W451" i="7"/>
  <c r="L451" i="7" s="1"/>
  <c r="AM448" i="3"/>
  <c r="AM391" i="3"/>
  <c r="W378" i="7"/>
  <c r="L378" i="7" s="1"/>
  <c r="W359" i="7"/>
  <c r="L359" i="7" s="1"/>
  <c r="W332" i="7"/>
  <c r="L332" i="7" s="1"/>
  <c r="AM332" i="3"/>
  <c r="AA332" i="7"/>
  <c r="P332" i="7" s="1"/>
  <c r="Y332" i="7"/>
  <c r="N332" i="7" s="1"/>
  <c r="Z332" i="7"/>
  <c r="O332" i="7" s="1"/>
  <c r="X332" i="7"/>
  <c r="M332" i="7" s="1"/>
  <c r="Y284" i="7"/>
  <c r="N284" i="7" s="1"/>
  <c r="Y233" i="7"/>
  <c r="N233" i="7" s="1"/>
  <c r="W233" i="7"/>
  <c r="L233" i="7" s="1"/>
  <c r="Z233" i="7"/>
  <c r="O233" i="7" s="1"/>
  <c r="AM233" i="3"/>
  <c r="AA233" i="7"/>
  <c r="P233" i="7" s="1"/>
  <c r="X233" i="7"/>
  <c r="M233" i="7" s="1"/>
  <c r="X209" i="7"/>
  <c r="M209" i="7" s="1"/>
  <c r="AA209" i="7"/>
  <c r="P209" i="7" s="1"/>
  <c r="Y209" i="7"/>
  <c r="N209" i="7" s="1"/>
  <c r="AM209" i="3"/>
  <c r="W209" i="7"/>
  <c r="L209" i="7" s="1"/>
  <c r="Z209" i="7"/>
  <c r="O209" i="7" s="1"/>
  <c r="AA455" i="7"/>
  <c r="P455" i="7" s="1"/>
  <c r="W311" i="7"/>
  <c r="L311" i="7" s="1"/>
  <c r="Z311" i="7"/>
  <c r="O311" i="7" s="1"/>
  <c r="AM311" i="3"/>
  <c r="Y311" i="7"/>
  <c r="N311" i="7" s="1"/>
  <c r="AA311" i="7"/>
  <c r="P311" i="7" s="1"/>
  <c r="X311" i="7"/>
  <c r="M311" i="7" s="1"/>
  <c r="AM237" i="3"/>
  <c r="Y237" i="7"/>
  <c r="N237" i="7" s="1"/>
  <c r="X237" i="7"/>
  <c r="M237" i="7" s="1"/>
  <c r="Z237" i="7"/>
  <c r="O237" i="7" s="1"/>
  <c r="W237" i="7"/>
  <c r="L237" i="7" s="1"/>
  <c r="AA237" i="7"/>
  <c r="P237" i="7" s="1"/>
  <c r="W603" i="7"/>
  <c r="L603" i="7" s="1"/>
  <c r="AM575" i="3"/>
  <c r="Y575" i="7"/>
  <c r="N575" i="7" s="1"/>
  <c r="W575" i="7"/>
  <c r="L575" i="7" s="1"/>
  <c r="Z575" i="7"/>
  <c r="O575" i="7" s="1"/>
  <c r="AA575" i="7"/>
  <c r="P575" i="7" s="1"/>
  <c r="X575" i="7"/>
  <c r="M575" i="7" s="1"/>
  <c r="X527" i="7"/>
  <c r="M527" i="7" s="1"/>
  <c r="AA527" i="7"/>
  <c r="P527" i="7" s="1"/>
  <c r="Y527" i="7"/>
  <c r="N527" i="7" s="1"/>
  <c r="AM527" i="3"/>
  <c r="Z527" i="7"/>
  <c r="O527" i="7" s="1"/>
  <c r="W527" i="7"/>
  <c r="L527" i="7" s="1"/>
  <c r="Y362" i="7"/>
  <c r="N362" i="7" s="1"/>
  <c r="Z439" i="7"/>
  <c r="O439" i="7" s="1"/>
  <c r="AM414" i="3"/>
  <c r="W414" i="7"/>
  <c r="L414" i="7" s="1"/>
  <c r="X414" i="7"/>
  <c r="M414" i="7" s="1"/>
  <c r="Y414" i="7"/>
  <c r="N414" i="7" s="1"/>
  <c r="AA414" i="7"/>
  <c r="P414" i="7" s="1"/>
  <c r="Z414" i="7"/>
  <c r="O414" i="7" s="1"/>
  <c r="W335" i="7"/>
  <c r="L335" i="7" s="1"/>
  <c r="AA328" i="7"/>
  <c r="P328" i="7" s="1"/>
  <c r="AA195" i="7"/>
  <c r="P195" i="7" s="1"/>
  <c r="AM195" i="3"/>
  <c r="Z195" i="7"/>
  <c r="O195" i="7" s="1"/>
  <c r="Y195" i="7"/>
  <c r="N195" i="7" s="1"/>
  <c r="W195" i="7"/>
  <c r="L195" i="7" s="1"/>
  <c r="X195" i="7"/>
  <c r="M195" i="7" s="1"/>
  <c r="AA390" i="7"/>
  <c r="P390" i="7" s="1"/>
  <c r="W315" i="7"/>
  <c r="L315" i="7" s="1"/>
  <c r="X271" i="7"/>
  <c r="M271" i="7" s="1"/>
  <c r="X226" i="7"/>
  <c r="M226" i="7" s="1"/>
  <c r="AA207" i="7"/>
  <c r="P207" i="7" s="1"/>
  <c r="AM498" i="3"/>
  <c r="AA498" i="7"/>
  <c r="P498" i="7" s="1"/>
  <c r="W498" i="7"/>
  <c r="L498" i="7" s="1"/>
  <c r="X498" i="7"/>
  <c r="M498" i="7" s="1"/>
  <c r="Y498" i="7"/>
  <c r="N498" i="7" s="1"/>
  <c r="Z498" i="7"/>
  <c r="O498" i="7" s="1"/>
  <c r="AM370" i="3"/>
  <c r="Z370" i="7"/>
  <c r="O370" i="7" s="1"/>
  <c r="W370" i="7"/>
  <c r="L370" i="7" s="1"/>
  <c r="AA370" i="7"/>
  <c r="P370" i="7" s="1"/>
  <c r="Y370" i="7"/>
  <c r="N370" i="7" s="1"/>
  <c r="X370" i="7"/>
  <c r="M370" i="7" s="1"/>
  <c r="Z352" i="7"/>
  <c r="O352" i="7" s="1"/>
  <c r="AM279" i="3"/>
  <c r="AM273" i="3"/>
  <c r="Z273" i="7"/>
  <c r="O273" i="7" s="1"/>
  <c r="W273" i="7"/>
  <c r="L273" i="7" s="1"/>
  <c r="AA273" i="7"/>
  <c r="P273" i="7" s="1"/>
  <c r="Y273" i="7"/>
  <c r="N273" i="7" s="1"/>
  <c r="X273" i="7"/>
  <c r="M273" i="7" s="1"/>
  <c r="X228" i="7"/>
  <c r="M228" i="7" s="1"/>
  <c r="Y210" i="7"/>
  <c r="N210" i="7" s="1"/>
  <c r="W431" i="7"/>
  <c r="L431" i="7" s="1"/>
  <c r="Z416" i="7"/>
  <c r="O416" i="7" s="1"/>
  <c r="X416" i="7"/>
  <c r="M416" i="7" s="1"/>
  <c r="Y416" i="7"/>
  <c r="N416" i="7" s="1"/>
  <c r="AM416" i="3"/>
  <c r="W416" i="7"/>
  <c r="L416" i="7" s="1"/>
  <c r="AA416" i="7"/>
  <c r="P416" i="7" s="1"/>
  <c r="W627" i="7"/>
  <c r="L627" i="7" s="1"/>
  <c r="AA627" i="7"/>
  <c r="P627" i="7" s="1"/>
  <c r="AM627" i="3"/>
  <c r="Y627" i="7"/>
  <c r="N627" i="7" s="1"/>
  <c r="Z627" i="7"/>
  <c r="O627" i="7" s="1"/>
  <c r="X627" i="7"/>
  <c r="M627" i="7" s="1"/>
  <c r="Y607" i="7"/>
  <c r="N607" i="7" s="1"/>
  <c r="X607" i="7"/>
  <c r="M607" i="7" s="1"/>
  <c r="Z607" i="7"/>
  <c r="O607" i="7" s="1"/>
  <c r="AM607" i="3"/>
  <c r="AA607" i="7"/>
  <c r="P607" i="7" s="1"/>
  <c r="W607" i="7"/>
  <c r="L607" i="7" s="1"/>
  <c r="X535" i="7"/>
  <c r="M535" i="7" s="1"/>
  <c r="AA535" i="7"/>
  <c r="P535" i="7" s="1"/>
  <c r="W535" i="7"/>
  <c r="L535" i="7" s="1"/>
  <c r="AM535" i="3"/>
  <c r="Z535" i="7"/>
  <c r="O535" i="7" s="1"/>
  <c r="Y535" i="7"/>
  <c r="N535" i="7" s="1"/>
  <c r="AA303" i="7"/>
  <c r="P303" i="7" s="1"/>
  <c r="X450" i="7"/>
  <c r="M450" i="7" s="1"/>
  <c r="X447" i="7"/>
  <c r="M447" i="7" s="1"/>
  <c r="X396" i="7"/>
  <c r="M396" i="7" s="1"/>
  <c r="W371" i="7"/>
  <c r="L371" i="7" s="1"/>
  <c r="Y323" i="7"/>
  <c r="N323" i="7" s="1"/>
  <c r="X636" i="7"/>
  <c r="M636" i="7" s="1"/>
  <c r="Y592" i="7"/>
  <c r="N592" i="7" s="1"/>
  <c r="Y576" i="7"/>
  <c r="N576" i="7" s="1"/>
  <c r="AM576" i="3"/>
  <c r="Z576" i="7"/>
  <c r="O576" i="7" s="1"/>
  <c r="W576" i="7"/>
  <c r="L576" i="7" s="1"/>
  <c r="X576" i="7"/>
  <c r="M576" i="7" s="1"/>
  <c r="AA576" i="7"/>
  <c r="P576" i="7" s="1"/>
  <c r="AM540" i="3"/>
  <c r="X532" i="7"/>
  <c r="M532" i="7" s="1"/>
  <c r="AA520" i="7"/>
  <c r="P520" i="7" s="1"/>
  <c r="Y508" i="7"/>
  <c r="N508" i="7" s="1"/>
  <c r="W487" i="7"/>
  <c r="L487" i="7" s="1"/>
  <c r="X487" i="7"/>
  <c r="M487" i="7" s="1"/>
  <c r="AM487" i="3"/>
  <c r="AA487" i="7"/>
  <c r="P487" i="7" s="1"/>
  <c r="Z487" i="7"/>
  <c r="O487" i="7" s="1"/>
  <c r="Y487" i="7"/>
  <c r="N487" i="7" s="1"/>
  <c r="Y464" i="7"/>
  <c r="N464" i="7" s="1"/>
  <c r="AM427" i="3"/>
  <c r="Y399" i="7"/>
  <c r="N399" i="7" s="1"/>
  <c r="W386" i="7"/>
  <c r="L386" i="7" s="1"/>
  <c r="X383" i="7"/>
  <c r="M383" i="7" s="1"/>
  <c r="W354" i="7"/>
  <c r="L354" i="7" s="1"/>
  <c r="X289" i="7"/>
  <c r="M289" i="7" s="1"/>
  <c r="Z289" i="7"/>
  <c r="O289" i="7" s="1"/>
  <c r="AA289" i="7"/>
  <c r="P289" i="7" s="1"/>
  <c r="W289" i="7"/>
  <c r="L289" i="7" s="1"/>
  <c r="Y289" i="7"/>
  <c r="N289" i="7" s="1"/>
  <c r="AM289" i="3"/>
  <c r="Z252" i="7"/>
  <c r="O252" i="7" s="1"/>
  <c r="Y252" i="7"/>
  <c r="N252" i="7" s="1"/>
  <c r="AA252" i="7"/>
  <c r="P252" i="7" s="1"/>
  <c r="X252" i="7"/>
  <c r="M252" i="7" s="1"/>
  <c r="AM252" i="3"/>
  <c r="W252" i="7"/>
  <c r="L252" i="7" s="1"/>
  <c r="AM235" i="3"/>
  <c r="Y430" i="7"/>
  <c r="N430" i="7" s="1"/>
  <c r="W310" i="7"/>
  <c r="L310" i="7" s="1"/>
  <c r="AA623" i="7"/>
  <c r="P623" i="7" s="1"/>
  <c r="X481" i="7"/>
  <c r="M481" i="7" s="1"/>
  <c r="Z481" i="7"/>
  <c r="O481" i="7" s="1"/>
  <c r="Y481" i="7"/>
  <c r="N481" i="7" s="1"/>
  <c r="AM481" i="3"/>
  <c r="W481" i="7"/>
  <c r="L481" i="7" s="1"/>
  <c r="AA481" i="7"/>
  <c r="P481" i="7" s="1"/>
  <c r="W319" i="7"/>
  <c r="L319" i="7" s="1"/>
  <c r="X267" i="7"/>
  <c r="M267" i="7" s="1"/>
  <c r="Z401" i="7"/>
  <c r="O401" i="7" s="1"/>
  <c r="AA401" i="7"/>
  <c r="P401" i="7" s="1"/>
  <c r="X401" i="7"/>
  <c r="M401" i="7" s="1"/>
  <c r="AM401" i="3"/>
  <c r="Y401" i="7"/>
  <c r="N401" i="7" s="1"/>
  <c r="W401" i="7"/>
  <c r="L401" i="7" s="1"/>
  <c r="X363" i="7"/>
  <c r="M363" i="7" s="1"/>
  <c r="X282" i="7"/>
  <c r="M282" i="7" s="1"/>
  <c r="X251" i="7"/>
  <c r="M251" i="7" s="1"/>
  <c r="Z206" i="7"/>
  <c r="O206" i="7" s="1"/>
  <c r="AM188" i="3"/>
  <c r="AA188" i="7"/>
  <c r="P188" i="7" s="1"/>
  <c r="Y188" i="7"/>
  <c r="N188" i="7" s="1"/>
  <c r="X188" i="7"/>
  <c r="M188" i="7" s="1"/>
  <c r="W188" i="7"/>
  <c r="L188" i="7" s="1"/>
  <c r="Z188" i="7"/>
  <c r="O188" i="7" s="1"/>
  <c r="AM338" i="3"/>
  <c r="AA338" i="7"/>
  <c r="P338" i="7" s="1"/>
  <c r="Y338" i="7"/>
  <c r="N338" i="7" s="1"/>
  <c r="W338" i="7"/>
  <c r="L338" i="7" s="1"/>
  <c r="X338" i="7"/>
  <c r="M338" i="7" s="1"/>
  <c r="Z338" i="7"/>
  <c r="O338" i="7" s="1"/>
  <c r="W239" i="7"/>
  <c r="L239" i="7" s="1"/>
  <c r="W458" i="7"/>
  <c r="L458" i="7" s="1"/>
  <c r="X428" i="7"/>
  <c r="M428" i="7" s="1"/>
  <c r="Y387" i="7"/>
  <c r="N387" i="7" s="1"/>
  <c r="AA302" i="7"/>
  <c r="P302" i="7" s="1"/>
  <c r="Y302" i="7"/>
  <c r="N302" i="7" s="1"/>
  <c r="X302" i="7"/>
  <c r="M302" i="7" s="1"/>
  <c r="AM302" i="3"/>
  <c r="W302" i="7"/>
  <c r="L302" i="7" s="1"/>
  <c r="Z302" i="7"/>
  <c r="O302" i="7" s="1"/>
  <c r="W347" i="7"/>
  <c r="L347" i="7" s="1"/>
  <c r="AA347" i="7"/>
  <c r="P347" i="7" s="1"/>
  <c r="AM347" i="3"/>
  <c r="Z347" i="7"/>
  <c r="O347" i="7" s="1"/>
  <c r="X347" i="7"/>
  <c r="M347" i="7" s="1"/>
  <c r="Y347" i="7"/>
  <c r="N347" i="7" s="1"/>
  <c r="AM327" i="3"/>
  <c r="X327" i="7"/>
  <c r="M327" i="7" s="1"/>
  <c r="AA327" i="7"/>
  <c r="P327" i="7" s="1"/>
  <c r="Y327" i="7"/>
  <c r="N327" i="7" s="1"/>
  <c r="Z327" i="7"/>
  <c r="O327" i="7" s="1"/>
  <c r="W327" i="7"/>
  <c r="L327" i="7" s="1"/>
  <c r="AA194" i="7"/>
  <c r="P194" i="7" s="1"/>
  <c r="X191" i="7"/>
  <c r="M191" i="7" s="1"/>
  <c r="X474" i="7"/>
  <c r="M474" i="7" s="1"/>
  <c r="Z443" i="7"/>
  <c r="O443" i="7" s="1"/>
  <c r="W423" i="7"/>
  <c r="L423" i="7" s="1"/>
  <c r="AA422" i="7"/>
  <c r="P422" i="7" s="1"/>
  <c r="AA407" i="7"/>
  <c r="P407" i="7" s="1"/>
  <c r="W374" i="7"/>
  <c r="L374" i="7" s="1"/>
  <c r="AA374" i="7"/>
  <c r="P374" i="7" s="1"/>
  <c r="Y374" i="7"/>
  <c r="N374" i="7" s="1"/>
  <c r="X374" i="7"/>
  <c r="M374" i="7" s="1"/>
  <c r="AM374" i="3"/>
  <c r="Z374" i="7"/>
  <c r="O374" i="7" s="1"/>
  <c r="AM321" i="3"/>
  <c r="Z321" i="7"/>
  <c r="O321" i="7" s="1"/>
  <c r="X321" i="7"/>
  <c r="M321" i="7" s="1"/>
  <c r="W321" i="7"/>
  <c r="L321" i="7" s="1"/>
  <c r="AA321" i="7"/>
  <c r="P321" i="7" s="1"/>
  <c r="Y321" i="7"/>
  <c r="N321" i="7" s="1"/>
  <c r="X204" i="7"/>
  <c r="M204" i="7" s="1"/>
  <c r="AA196" i="7"/>
  <c r="P196" i="7" s="1"/>
  <c r="X184" i="7"/>
  <c r="M184" i="7" s="1"/>
  <c r="AM184" i="3"/>
  <c r="W184" i="7"/>
  <c r="L184" i="7" s="1"/>
  <c r="Z184" i="7"/>
  <c r="O184" i="7" s="1"/>
  <c r="AA184" i="7"/>
  <c r="P184" i="7" s="1"/>
  <c r="Y184" i="7"/>
  <c r="N184" i="7" s="1"/>
  <c r="AM634" i="3"/>
  <c r="AM630" i="3"/>
  <c r="AA626" i="7"/>
  <c r="P626" i="7" s="1"/>
  <c r="W618" i="7"/>
  <c r="L618" i="7" s="1"/>
  <c r="AA606" i="7"/>
  <c r="P606" i="7" s="1"/>
  <c r="Z598" i="7"/>
  <c r="O598" i="7" s="1"/>
  <c r="W582" i="7"/>
  <c r="L582" i="7" s="1"/>
  <c r="X582" i="7"/>
  <c r="M582" i="7" s="1"/>
  <c r="Y582" i="7"/>
  <c r="N582" i="7" s="1"/>
  <c r="AM582" i="3"/>
  <c r="AA582" i="7"/>
  <c r="P582" i="7" s="1"/>
  <c r="Z582" i="7"/>
  <c r="O582" i="7" s="1"/>
  <c r="Y578" i="7"/>
  <c r="N578" i="7" s="1"/>
  <c r="X546" i="7"/>
  <c r="M546" i="7" s="1"/>
  <c r="X522" i="7"/>
  <c r="M522" i="7" s="1"/>
  <c r="Z514" i="7"/>
  <c r="O514" i="7" s="1"/>
  <c r="W510" i="7"/>
  <c r="L510" i="7" s="1"/>
  <c r="W478" i="7"/>
  <c r="L478" i="7" s="1"/>
  <c r="X470" i="7"/>
  <c r="M470" i="7" s="1"/>
  <c r="Y470" i="7"/>
  <c r="N470" i="7" s="1"/>
  <c r="Z470" i="7"/>
  <c r="O470" i="7" s="1"/>
  <c r="W470" i="7"/>
  <c r="L470" i="7" s="1"/>
  <c r="AM470" i="3"/>
  <c r="AA470" i="7"/>
  <c r="P470" i="7" s="1"/>
  <c r="Z460" i="7"/>
  <c r="O460" i="7" s="1"/>
  <c r="W456" i="7"/>
  <c r="L456" i="7" s="1"/>
  <c r="W192" i="7"/>
  <c r="L192" i="7" s="1"/>
  <c r="AM613" i="3"/>
  <c r="W613" i="7"/>
  <c r="L613" i="7" s="1"/>
  <c r="AA613" i="7"/>
  <c r="P613" i="7" s="1"/>
  <c r="Y613" i="7"/>
  <c r="N613" i="7" s="1"/>
  <c r="X613" i="7"/>
  <c r="M613" i="7" s="1"/>
  <c r="Z613" i="7"/>
  <c r="O613" i="7" s="1"/>
  <c r="Z309" i="7"/>
  <c r="O309" i="7" s="1"/>
  <c r="AM309" i="3"/>
  <c r="W309" i="7"/>
  <c r="L309" i="7" s="1"/>
  <c r="Y309" i="7"/>
  <c r="N309" i="7" s="1"/>
  <c r="X309" i="7"/>
  <c r="M309" i="7" s="1"/>
  <c r="AA309" i="7"/>
  <c r="P309" i="7" s="1"/>
  <c r="AA503" i="7"/>
  <c r="P503" i="7" s="1"/>
  <c r="Y503" i="7"/>
  <c r="N503" i="7" s="1"/>
  <c r="AM503" i="3"/>
  <c r="Z503" i="7"/>
  <c r="O503" i="7" s="1"/>
  <c r="X503" i="7"/>
  <c r="M503" i="7" s="1"/>
  <c r="W503" i="7"/>
  <c r="L503" i="7" s="1"/>
  <c r="Y571" i="7"/>
  <c r="N571" i="7" s="1"/>
  <c r="W571" i="7"/>
  <c r="L571" i="7" s="1"/>
  <c r="AM571" i="3"/>
  <c r="AA571" i="7"/>
  <c r="P571" i="7" s="1"/>
  <c r="X571" i="7"/>
  <c r="M571" i="7" s="1"/>
  <c r="Z571" i="7"/>
  <c r="O571" i="7" s="1"/>
  <c r="AA268" i="7"/>
  <c r="P268" i="7" s="1"/>
  <c r="W268" i="7"/>
  <c r="L268" i="7" s="1"/>
  <c r="X268" i="7"/>
  <c r="M268" i="7" s="1"/>
  <c r="Y268" i="7"/>
  <c r="N268" i="7" s="1"/>
  <c r="AM268" i="3"/>
  <c r="Z268" i="7"/>
  <c r="O268" i="7" s="1"/>
  <c r="AA375" i="7"/>
  <c r="P375" i="7" s="1"/>
  <c r="AM375" i="3"/>
  <c r="X375" i="7"/>
  <c r="M375" i="7" s="1"/>
  <c r="Z375" i="7"/>
  <c r="O375" i="7" s="1"/>
  <c r="Y375" i="7"/>
  <c r="N375" i="7" s="1"/>
  <c r="W375" i="7"/>
  <c r="L375" i="7" s="1"/>
  <c r="Y384" i="7"/>
  <c r="N384" i="7" s="1"/>
  <c r="X384" i="7"/>
  <c r="M384" i="7" s="1"/>
  <c r="AM384" i="3"/>
  <c r="Z384" i="7"/>
  <c r="O384" i="7" s="1"/>
  <c r="AA384" i="7"/>
  <c r="P384" i="7" s="1"/>
  <c r="W384" i="7"/>
  <c r="L384" i="7" s="1"/>
  <c r="W395" i="7"/>
  <c r="L395" i="7" s="1"/>
  <c r="AA395" i="7"/>
  <c r="P395" i="7" s="1"/>
  <c r="X395" i="7"/>
  <c r="M395" i="7" s="1"/>
  <c r="Y395" i="7"/>
  <c r="N395" i="7" s="1"/>
  <c r="AM395" i="3"/>
  <c r="Z395" i="7"/>
  <c r="O395" i="7" s="1"/>
  <c r="AA602" i="7"/>
  <c r="P602" i="7" s="1"/>
  <c r="X602" i="7"/>
  <c r="M602" i="7" s="1"/>
  <c r="Y602" i="7"/>
  <c r="N602" i="7" s="1"/>
  <c r="AM602" i="3"/>
  <c r="Z602" i="7"/>
  <c r="O602" i="7" s="1"/>
  <c r="W602" i="7"/>
  <c r="L602" i="7" s="1"/>
  <c r="AM478" i="3"/>
  <c r="W585" i="7"/>
  <c r="L585" i="7" s="1"/>
  <c r="X585" i="7"/>
  <c r="M585" i="7" s="1"/>
  <c r="Z585" i="7"/>
  <c r="O585" i="7" s="1"/>
  <c r="Y585" i="7"/>
  <c r="N585" i="7" s="1"/>
  <c r="AM585" i="3"/>
  <c r="AA585" i="7"/>
  <c r="P585" i="7" s="1"/>
  <c r="AA561" i="7"/>
  <c r="P561" i="7" s="1"/>
  <c r="Y561" i="7"/>
  <c r="N561" i="7" s="1"/>
  <c r="X561" i="7"/>
  <c r="M561" i="7" s="1"/>
  <c r="AM561" i="3"/>
  <c r="W561" i="7"/>
  <c r="L561" i="7" s="1"/>
  <c r="Z561" i="7"/>
  <c r="O561" i="7" s="1"/>
  <c r="AA533" i="7"/>
  <c r="P533" i="7" s="1"/>
  <c r="X533" i="7"/>
  <c r="M533" i="7" s="1"/>
  <c r="AM533" i="3"/>
  <c r="Y533" i="7"/>
  <c r="N533" i="7" s="1"/>
  <c r="W533" i="7"/>
  <c r="L533" i="7" s="1"/>
  <c r="Z533" i="7"/>
  <c r="O533" i="7" s="1"/>
  <c r="Z505" i="7"/>
  <c r="O505" i="7" s="1"/>
  <c r="AA505" i="7"/>
  <c r="P505" i="7" s="1"/>
  <c r="X505" i="7"/>
  <c r="M505" i="7" s="1"/>
  <c r="W505" i="7"/>
  <c r="L505" i="7" s="1"/>
  <c r="Y505" i="7"/>
  <c r="N505" i="7" s="1"/>
  <c r="AM505" i="3"/>
  <c r="X378" i="7"/>
  <c r="M378" i="7" s="1"/>
  <c r="Z292" i="7"/>
  <c r="O292" i="7" s="1"/>
  <c r="Y292" i="7"/>
  <c r="N292" i="7" s="1"/>
  <c r="W292" i="7"/>
  <c r="L292" i="7" s="1"/>
  <c r="AM292" i="3"/>
  <c r="X292" i="7"/>
  <c r="M292" i="7" s="1"/>
  <c r="AA292" i="7"/>
  <c r="P292" i="7" s="1"/>
  <c r="X368" i="7"/>
  <c r="M368" i="7" s="1"/>
  <c r="AM269" i="3"/>
  <c r="W269" i="7"/>
  <c r="L269" i="7" s="1"/>
  <c r="Z269" i="7"/>
  <c r="O269" i="7" s="1"/>
  <c r="X269" i="7"/>
  <c r="M269" i="7" s="1"/>
  <c r="AA269" i="7"/>
  <c r="P269" i="7" s="1"/>
  <c r="Y269" i="7"/>
  <c r="N269" i="7" s="1"/>
  <c r="W373" i="7"/>
  <c r="L373" i="7" s="1"/>
  <c r="X373" i="7"/>
  <c r="M373" i="7" s="1"/>
  <c r="Y373" i="7"/>
  <c r="N373" i="7" s="1"/>
  <c r="AA373" i="7"/>
  <c r="P373" i="7" s="1"/>
  <c r="Z373" i="7"/>
  <c r="O373" i="7" s="1"/>
  <c r="AM373" i="3"/>
  <c r="W238" i="7"/>
  <c r="L238" i="7" s="1"/>
  <c r="Y238" i="7"/>
  <c r="N238" i="7" s="1"/>
  <c r="AM238" i="3"/>
  <c r="X238" i="7"/>
  <c r="M238" i="7" s="1"/>
  <c r="Z238" i="7"/>
  <c r="O238" i="7" s="1"/>
  <c r="AA238" i="7"/>
  <c r="P238" i="7" s="1"/>
  <c r="X207" i="7"/>
  <c r="M207" i="7" s="1"/>
  <c r="AA485" i="7"/>
  <c r="P485" i="7" s="1"/>
  <c r="X485" i="7"/>
  <c r="M485" i="7" s="1"/>
  <c r="W485" i="7"/>
  <c r="L485" i="7" s="1"/>
  <c r="Z485" i="7"/>
  <c r="O485" i="7" s="1"/>
  <c r="AM485" i="3"/>
  <c r="Y485" i="7"/>
  <c r="N485" i="7" s="1"/>
  <c r="Z411" i="7"/>
  <c r="O411" i="7" s="1"/>
  <c r="W411" i="7"/>
  <c r="L411" i="7" s="1"/>
  <c r="X411" i="7"/>
  <c r="M411" i="7" s="1"/>
  <c r="AM411" i="3"/>
  <c r="AA411" i="7"/>
  <c r="P411" i="7" s="1"/>
  <c r="Y411" i="7"/>
  <c r="N411" i="7" s="1"/>
  <c r="W279" i="7"/>
  <c r="L279" i="7" s="1"/>
  <c r="Z450" i="7"/>
  <c r="O450" i="7" s="1"/>
  <c r="Z333" i="7"/>
  <c r="O333" i="7" s="1"/>
  <c r="X333" i="7"/>
  <c r="M333" i="7" s="1"/>
  <c r="AA333" i="7"/>
  <c r="P333" i="7" s="1"/>
  <c r="AM333" i="3"/>
  <c r="Y333" i="7"/>
  <c r="N333" i="7" s="1"/>
  <c r="W333" i="7"/>
  <c r="L333" i="7" s="1"/>
  <c r="Y218" i="7"/>
  <c r="N218" i="7" s="1"/>
  <c r="Z218" i="7"/>
  <c r="O218" i="7" s="1"/>
  <c r="X218" i="7"/>
  <c r="M218" i="7" s="1"/>
  <c r="W218" i="7"/>
  <c r="L218" i="7" s="1"/>
  <c r="AA218" i="7"/>
  <c r="P218" i="7" s="1"/>
  <c r="AM218" i="3"/>
  <c r="AM560" i="3"/>
  <c r="Z560" i="7"/>
  <c r="O560" i="7" s="1"/>
  <c r="AA560" i="7"/>
  <c r="P560" i="7" s="1"/>
  <c r="W560" i="7"/>
  <c r="L560" i="7" s="1"/>
  <c r="X560" i="7"/>
  <c r="M560" i="7" s="1"/>
  <c r="Y560" i="7"/>
  <c r="N560" i="7" s="1"/>
  <c r="X403" i="7"/>
  <c r="M403" i="7" s="1"/>
  <c r="W631" i="7"/>
  <c r="L631" i="7" s="1"/>
  <c r="AA631" i="7"/>
  <c r="P631" i="7" s="1"/>
  <c r="Z631" i="7"/>
  <c r="O631" i="7" s="1"/>
  <c r="Y631" i="7"/>
  <c r="N631" i="7" s="1"/>
  <c r="X631" i="7"/>
  <c r="M631" i="7" s="1"/>
  <c r="AM631" i="3"/>
  <c r="Z319" i="7"/>
  <c r="O319" i="7" s="1"/>
  <c r="Y496" i="7"/>
  <c r="N496" i="7" s="1"/>
  <c r="W490" i="7"/>
  <c r="L490" i="7" s="1"/>
  <c r="AA490" i="7"/>
  <c r="P490" i="7" s="1"/>
  <c r="Z490" i="7"/>
  <c r="O490" i="7" s="1"/>
  <c r="AM490" i="3"/>
  <c r="Y490" i="7"/>
  <c r="N490" i="7" s="1"/>
  <c r="X490" i="7"/>
  <c r="M490" i="7" s="1"/>
  <c r="W407" i="7"/>
  <c r="L407" i="7" s="1"/>
  <c r="AM261" i="3"/>
  <c r="Y261" i="7"/>
  <c r="N261" i="7" s="1"/>
  <c r="Z261" i="7"/>
  <c r="O261" i="7" s="1"/>
  <c r="X261" i="7"/>
  <c r="M261" i="7" s="1"/>
  <c r="AA261" i="7"/>
  <c r="P261" i="7" s="1"/>
  <c r="W261" i="7"/>
  <c r="L261" i="7" s="1"/>
  <c r="AA197" i="7"/>
  <c r="P197" i="7" s="1"/>
  <c r="W197" i="7"/>
  <c r="L197" i="7" s="1"/>
  <c r="X197" i="7"/>
  <c r="M197" i="7" s="1"/>
  <c r="Z197" i="7"/>
  <c r="O197" i="7" s="1"/>
  <c r="AM197" i="3"/>
  <c r="Y197" i="7"/>
  <c r="N197" i="7" s="1"/>
  <c r="Z530" i="7"/>
  <c r="O530" i="7" s="1"/>
  <c r="Y530" i="7"/>
  <c r="N530" i="7" s="1"/>
  <c r="AM530" i="3"/>
  <c r="W530" i="7"/>
  <c r="L530" i="7" s="1"/>
  <c r="AA530" i="7"/>
  <c r="P530" i="7" s="1"/>
  <c r="X530" i="7"/>
  <c r="M530" i="7" s="1"/>
  <c r="AM522" i="3"/>
  <c r="Z482" i="7"/>
  <c r="O482" i="7" s="1"/>
  <c r="W465" i="7"/>
  <c r="L465" i="7" s="1"/>
  <c r="AA465" i="7"/>
  <c r="P465" i="7" s="1"/>
  <c r="Y465" i="7"/>
  <c r="N465" i="7" s="1"/>
  <c r="X465" i="7"/>
  <c r="M465" i="7" s="1"/>
  <c r="AM465" i="3"/>
  <c r="Z465" i="7"/>
  <c r="O465" i="7" s="1"/>
  <c r="Z378" i="7"/>
  <c r="O378" i="7" s="1"/>
  <c r="X263" i="7"/>
  <c r="M263" i="7" s="1"/>
  <c r="AA263" i="7"/>
  <c r="P263" i="7" s="1"/>
  <c r="AM263" i="3"/>
  <c r="Z263" i="7"/>
  <c r="O263" i="7" s="1"/>
  <c r="Y263" i="7"/>
  <c r="N263" i="7" s="1"/>
  <c r="W263" i="7"/>
  <c r="L263" i="7" s="1"/>
  <c r="AM247" i="3"/>
  <c r="Z247" i="7"/>
  <c r="O247" i="7" s="1"/>
  <c r="X247" i="7"/>
  <c r="M247" i="7" s="1"/>
  <c r="Y247" i="7"/>
  <c r="N247" i="7" s="1"/>
  <c r="W247" i="7"/>
  <c r="L247" i="7" s="1"/>
  <c r="AA247" i="7"/>
  <c r="P247" i="7" s="1"/>
  <c r="AM200" i="3"/>
  <c r="Y200" i="7"/>
  <c r="N200" i="7" s="1"/>
  <c r="Z200" i="7"/>
  <c r="O200" i="7" s="1"/>
  <c r="X200" i="7"/>
  <c r="M200" i="7" s="1"/>
  <c r="W200" i="7"/>
  <c r="L200" i="7" s="1"/>
  <c r="AA200" i="7"/>
  <c r="P200" i="7" s="1"/>
  <c r="Y279" i="7"/>
  <c r="N279" i="7" s="1"/>
  <c r="Z511" i="7"/>
  <c r="O511" i="7" s="1"/>
  <c r="Y511" i="7"/>
  <c r="N511" i="7" s="1"/>
  <c r="W511" i="7"/>
  <c r="L511" i="7" s="1"/>
  <c r="AM511" i="3"/>
  <c r="AA511" i="7"/>
  <c r="P511" i="7" s="1"/>
  <c r="X511" i="7"/>
  <c r="M511" i="7" s="1"/>
  <c r="Y389" i="7"/>
  <c r="N389" i="7" s="1"/>
  <c r="X389" i="7"/>
  <c r="M389" i="7" s="1"/>
  <c r="W389" i="7"/>
  <c r="L389" i="7" s="1"/>
  <c r="AA389" i="7"/>
  <c r="P389" i="7" s="1"/>
  <c r="Z389" i="7"/>
  <c r="O389" i="7" s="1"/>
  <c r="AM389" i="3"/>
  <c r="Z600" i="7"/>
  <c r="O600" i="7" s="1"/>
  <c r="Z394" i="7"/>
  <c r="O394" i="7" s="1"/>
  <c r="Z403" i="7"/>
  <c r="O403" i="7" s="1"/>
  <c r="Z310" i="7"/>
  <c r="O310" i="7" s="1"/>
  <c r="X591" i="7"/>
  <c r="M591" i="7" s="1"/>
  <c r="Y591" i="7"/>
  <c r="N591" i="7" s="1"/>
  <c r="AA591" i="7"/>
  <c r="P591" i="7" s="1"/>
  <c r="Z591" i="7"/>
  <c r="O591" i="7" s="1"/>
  <c r="AM591" i="3"/>
  <c r="W591" i="7"/>
  <c r="L591" i="7" s="1"/>
  <c r="AA363" i="7"/>
  <c r="P363" i="7" s="1"/>
  <c r="AA458" i="7"/>
  <c r="P458" i="7" s="1"/>
  <c r="W381" i="7"/>
  <c r="L381" i="7" s="1"/>
  <c r="Y381" i="7"/>
  <c r="N381" i="7" s="1"/>
  <c r="AM381" i="3"/>
  <c r="Z381" i="7"/>
  <c r="O381" i="7" s="1"/>
  <c r="AA381" i="7"/>
  <c r="P381" i="7" s="1"/>
  <c r="X381" i="7"/>
  <c r="M381" i="7" s="1"/>
  <c r="AM191" i="3"/>
  <c r="AM199" i="3"/>
  <c r="Z199" i="7"/>
  <c r="O199" i="7" s="1"/>
  <c r="Y199" i="7"/>
  <c r="N199" i="7" s="1"/>
  <c r="AA199" i="7"/>
  <c r="P199" i="7" s="1"/>
  <c r="X199" i="7"/>
  <c r="M199" i="7" s="1"/>
  <c r="W199" i="7"/>
  <c r="L199" i="7" s="1"/>
  <c r="X558" i="7"/>
  <c r="M558" i="7" s="1"/>
  <c r="W558" i="7"/>
  <c r="L558" i="7" s="1"/>
  <c r="AM558" i="3"/>
  <c r="Y558" i="7"/>
  <c r="N558" i="7" s="1"/>
  <c r="AA558" i="7"/>
  <c r="P558" i="7" s="1"/>
  <c r="Z558" i="7"/>
  <c r="O558" i="7" s="1"/>
  <c r="W538" i="7"/>
  <c r="L538" i="7" s="1"/>
  <c r="X538" i="7"/>
  <c r="M538" i="7" s="1"/>
  <c r="AA538" i="7"/>
  <c r="P538" i="7" s="1"/>
  <c r="Y538" i="7"/>
  <c r="N538" i="7" s="1"/>
  <c r="Z538" i="7"/>
  <c r="O538" i="7" s="1"/>
  <c r="AM538" i="3"/>
  <c r="AA504" i="7"/>
  <c r="P504" i="7" s="1"/>
  <c r="W482" i="7"/>
  <c r="L482" i="7" s="1"/>
  <c r="AM192" i="3"/>
  <c r="W625" i="7"/>
  <c r="L625" i="7" s="1"/>
  <c r="AM625" i="3"/>
  <c r="Z625" i="7"/>
  <c r="O625" i="7" s="1"/>
  <c r="AA625" i="7"/>
  <c r="P625" i="7" s="1"/>
  <c r="Y625" i="7"/>
  <c r="N625" i="7" s="1"/>
  <c r="X625" i="7"/>
  <c r="M625" i="7" s="1"/>
  <c r="AM581" i="3"/>
  <c r="X581" i="7"/>
  <c r="M581" i="7" s="1"/>
  <c r="Z581" i="7"/>
  <c r="O581" i="7" s="1"/>
  <c r="Y581" i="7"/>
  <c r="N581" i="7" s="1"/>
  <c r="W581" i="7"/>
  <c r="L581" i="7" s="1"/>
  <c r="AA581" i="7"/>
  <c r="P581" i="7" s="1"/>
  <c r="W529" i="7"/>
  <c r="L529" i="7" s="1"/>
  <c r="Z529" i="7"/>
  <c r="O529" i="7" s="1"/>
  <c r="AA529" i="7"/>
  <c r="P529" i="7" s="1"/>
  <c r="AM529" i="3"/>
  <c r="Y529" i="7"/>
  <c r="N529" i="7" s="1"/>
  <c r="X529" i="7"/>
  <c r="M529" i="7" s="1"/>
  <c r="Y378" i="7"/>
  <c r="N378" i="7" s="1"/>
  <c r="AA357" i="7"/>
  <c r="P357" i="7" s="1"/>
  <c r="Y357" i="7"/>
  <c r="N357" i="7" s="1"/>
  <c r="X357" i="7"/>
  <c r="M357" i="7" s="1"/>
  <c r="AM357" i="3"/>
  <c r="W357" i="7"/>
  <c r="L357" i="7" s="1"/>
  <c r="Z357" i="7"/>
  <c r="O357" i="7" s="1"/>
  <c r="AA313" i="7"/>
  <c r="P313" i="7" s="1"/>
  <c r="Y313" i="7"/>
  <c r="N313" i="7" s="1"/>
  <c r="Z313" i="7"/>
  <c r="O313" i="7" s="1"/>
  <c r="AM313" i="3"/>
  <c r="X313" i="7"/>
  <c r="M313" i="7" s="1"/>
  <c r="W313" i="7"/>
  <c r="L313" i="7" s="1"/>
  <c r="Z390" i="7"/>
  <c r="O390" i="7" s="1"/>
  <c r="Z207" i="7"/>
  <c r="O207" i="7" s="1"/>
  <c r="Z341" i="7"/>
  <c r="O341" i="7" s="1"/>
  <c r="Y341" i="7"/>
  <c r="N341" i="7" s="1"/>
  <c r="W341" i="7"/>
  <c r="L341" i="7" s="1"/>
  <c r="X341" i="7"/>
  <c r="M341" i="7" s="1"/>
  <c r="AM341" i="3"/>
  <c r="AA341" i="7"/>
  <c r="P341" i="7" s="1"/>
  <c r="X248" i="7"/>
  <c r="M248" i="7" s="1"/>
  <c r="Y248" i="7"/>
  <c r="N248" i="7" s="1"/>
  <c r="AA248" i="7"/>
  <c r="P248" i="7" s="1"/>
  <c r="AM248" i="3"/>
  <c r="W248" i="7"/>
  <c r="L248" i="7" s="1"/>
  <c r="Z248" i="7"/>
  <c r="O248" i="7" s="1"/>
  <c r="Z234" i="7"/>
  <c r="O234" i="7" s="1"/>
  <c r="Y234" i="7"/>
  <c r="N234" i="7" s="1"/>
  <c r="X234" i="7"/>
  <c r="M234" i="7" s="1"/>
  <c r="AM234" i="3"/>
  <c r="AA234" i="7"/>
  <c r="P234" i="7" s="1"/>
  <c r="W234" i="7"/>
  <c r="L234" i="7" s="1"/>
  <c r="W210" i="7"/>
  <c r="L210" i="7" s="1"/>
  <c r="Z431" i="7"/>
  <c r="O431" i="7" s="1"/>
  <c r="AA275" i="7"/>
  <c r="P275" i="7" s="1"/>
  <c r="Z275" i="7"/>
  <c r="O275" i="7" s="1"/>
  <c r="Y275" i="7"/>
  <c r="N275" i="7" s="1"/>
  <c r="X275" i="7"/>
  <c r="M275" i="7" s="1"/>
  <c r="W275" i="7"/>
  <c r="L275" i="7" s="1"/>
  <c r="AM275" i="3"/>
  <c r="AA266" i="7"/>
  <c r="P266" i="7" s="1"/>
  <c r="W266" i="7"/>
  <c r="L266" i="7" s="1"/>
  <c r="Y266" i="7"/>
  <c r="N266" i="7" s="1"/>
  <c r="AM266" i="3"/>
  <c r="X266" i="7"/>
  <c r="M266" i="7" s="1"/>
  <c r="Z266" i="7"/>
  <c r="O266" i="7" s="1"/>
  <c r="AA176" i="7"/>
  <c r="P176" i="7" s="1"/>
  <c r="X176" i="7"/>
  <c r="M176" i="7" s="1"/>
  <c r="Z176" i="7"/>
  <c r="O176" i="7" s="1"/>
  <c r="Y176" i="7"/>
  <c r="N176" i="7" s="1"/>
  <c r="AM176" i="3"/>
  <c r="W176" i="7"/>
  <c r="L176" i="7" s="1"/>
  <c r="AM396" i="3"/>
  <c r="AM600" i="3"/>
  <c r="W540" i="7"/>
  <c r="L540" i="7" s="1"/>
  <c r="AA526" i="7"/>
  <c r="P526" i="7" s="1"/>
  <c r="Z526" i="7"/>
  <c r="O526" i="7" s="1"/>
  <c r="W526" i="7"/>
  <c r="L526" i="7" s="1"/>
  <c r="Y526" i="7"/>
  <c r="N526" i="7" s="1"/>
  <c r="X526" i="7"/>
  <c r="M526" i="7" s="1"/>
  <c r="AM526" i="3"/>
  <c r="AM497" i="3"/>
  <c r="X497" i="7"/>
  <c r="M497" i="7" s="1"/>
  <c r="AA497" i="7"/>
  <c r="P497" i="7" s="1"/>
  <c r="Y497" i="7"/>
  <c r="N497" i="7" s="1"/>
  <c r="Z497" i="7"/>
  <c r="O497" i="7" s="1"/>
  <c r="W497" i="7"/>
  <c r="L497" i="7" s="1"/>
  <c r="Z491" i="7"/>
  <c r="O491" i="7" s="1"/>
  <c r="AA491" i="7"/>
  <c r="P491" i="7" s="1"/>
  <c r="X491" i="7"/>
  <c r="M491" i="7" s="1"/>
  <c r="AM491" i="3"/>
  <c r="W491" i="7"/>
  <c r="L491" i="7" s="1"/>
  <c r="Y491" i="7"/>
  <c r="N491" i="7" s="1"/>
  <c r="Z192" i="7"/>
  <c r="O192" i="7" s="1"/>
  <c r="Z174" i="7"/>
  <c r="O174" i="7" s="1"/>
  <c r="X525" i="7"/>
  <c r="M525" i="7" s="1"/>
  <c r="AM525" i="3"/>
  <c r="W525" i="7"/>
  <c r="L525" i="7" s="1"/>
  <c r="Y525" i="7"/>
  <c r="N525" i="7" s="1"/>
  <c r="Z525" i="7"/>
  <c r="O525" i="7" s="1"/>
  <c r="AA525" i="7"/>
  <c r="P525" i="7" s="1"/>
  <c r="Z492" i="7"/>
  <c r="O492" i="7" s="1"/>
  <c r="Y492" i="7"/>
  <c r="N492" i="7" s="1"/>
  <c r="W492" i="7"/>
  <c r="L492" i="7" s="1"/>
  <c r="AA492" i="7"/>
  <c r="P492" i="7" s="1"/>
  <c r="AM492" i="3"/>
  <c r="X492" i="7"/>
  <c r="M492" i="7" s="1"/>
  <c r="W468" i="7"/>
  <c r="L468" i="7" s="1"/>
  <c r="Z468" i="7"/>
  <c r="O468" i="7" s="1"/>
  <c r="Y468" i="7"/>
  <c r="N468" i="7" s="1"/>
  <c r="AA468" i="7"/>
  <c r="P468" i="7" s="1"/>
  <c r="AM468" i="3"/>
  <c r="X468" i="7"/>
  <c r="M468" i="7" s="1"/>
  <c r="Z284" i="7"/>
  <c r="O284" i="7" s="1"/>
  <c r="X215" i="7"/>
  <c r="M215" i="7" s="1"/>
  <c r="Z215" i="7"/>
  <c r="O215" i="7" s="1"/>
  <c r="AM215" i="3"/>
  <c r="W215" i="7"/>
  <c r="L215" i="7" s="1"/>
  <c r="AA215" i="7"/>
  <c r="P215" i="7" s="1"/>
  <c r="Y215" i="7"/>
  <c r="N215" i="7" s="1"/>
  <c r="Z368" i="7"/>
  <c r="O368" i="7" s="1"/>
  <c r="Y335" i="7"/>
  <c r="N335" i="7" s="1"/>
  <c r="Z178" i="7"/>
  <c r="O178" i="7" s="1"/>
  <c r="AM315" i="3"/>
  <c r="AA502" i="7"/>
  <c r="P502" i="7" s="1"/>
  <c r="Y502" i="7"/>
  <c r="N502" i="7" s="1"/>
  <c r="AM502" i="3"/>
  <c r="Z502" i="7"/>
  <c r="O502" i="7" s="1"/>
  <c r="X502" i="7"/>
  <c r="M502" i="7" s="1"/>
  <c r="W502" i="7"/>
  <c r="L502" i="7" s="1"/>
  <c r="X463" i="7"/>
  <c r="M463" i="7" s="1"/>
  <c r="AA564" i="7"/>
  <c r="P564" i="7" s="1"/>
  <c r="Z564" i="7"/>
  <c r="O564" i="7" s="1"/>
  <c r="W564" i="7"/>
  <c r="L564" i="7" s="1"/>
  <c r="X564" i="7"/>
  <c r="M564" i="7" s="1"/>
  <c r="Y564" i="7"/>
  <c r="N564" i="7" s="1"/>
  <c r="AM564" i="3"/>
  <c r="Z540" i="7"/>
  <c r="O540" i="7" s="1"/>
  <c r="X508" i="7"/>
  <c r="M508" i="7" s="1"/>
  <c r="Y355" i="7"/>
  <c r="N355" i="7" s="1"/>
  <c r="AA355" i="7"/>
  <c r="P355" i="7" s="1"/>
  <c r="X355" i="7"/>
  <c r="M355" i="7" s="1"/>
  <c r="W355" i="7"/>
  <c r="L355" i="7" s="1"/>
  <c r="AM355" i="3"/>
  <c r="Z355" i="7"/>
  <c r="O355" i="7" s="1"/>
  <c r="AA353" i="7"/>
  <c r="P353" i="7" s="1"/>
  <c r="AM353" i="3"/>
  <c r="Y353" i="7"/>
  <c r="N353" i="7" s="1"/>
  <c r="X353" i="7"/>
  <c r="M353" i="7" s="1"/>
  <c r="W353" i="7"/>
  <c r="L353" i="7" s="1"/>
  <c r="Z353" i="7"/>
  <c r="O353" i="7" s="1"/>
  <c r="AA235" i="7"/>
  <c r="P235" i="7" s="1"/>
  <c r="W403" i="7"/>
  <c r="L403" i="7" s="1"/>
  <c r="Y310" i="7"/>
  <c r="N310" i="7" s="1"/>
  <c r="AA483" i="7"/>
  <c r="P483" i="7" s="1"/>
  <c r="W483" i="7"/>
  <c r="L483" i="7" s="1"/>
  <c r="AM483" i="3"/>
  <c r="Z483" i="7"/>
  <c r="O483" i="7" s="1"/>
  <c r="Y483" i="7"/>
  <c r="N483" i="7" s="1"/>
  <c r="X483" i="7"/>
  <c r="M483" i="7" s="1"/>
  <c r="Z496" i="7"/>
  <c r="O496" i="7" s="1"/>
  <c r="W578" i="7"/>
  <c r="L578" i="7" s="1"/>
  <c r="W570" i="7"/>
  <c r="L570" i="7" s="1"/>
  <c r="X570" i="7"/>
  <c r="M570" i="7" s="1"/>
  <c r="Y570" i="7"/>
  <c r="N570" i="7" s="1"/>
  <c r="Z570" i="7"/>
  <c r="O570" i="7" s="1"/>
  <c r="AA570" i="7"/>
  <c r="P570" i="7" s="1"/>
  <c r="AM570" i="3"/>
  <c r="Z522" i="7"/>
  <c r="O522" i="7" s="1"/>
  <c r="X192" i="7"/>
  <c r="M192" i="7" s="1"/>
  <c r="Y633" i="7"/>
  <c r="N633" i="7" s="1"/>
  <c r="W633" i="7"/>
  <c r="L633" i="7" s="1"/>
  <c r="X633" i="7"/>
  <c r="M633" i="7" s="1"/>
  <c r="AM633" i="3"/>
  <c r="AA633" i="7"/>
  <c r="P633" i="7" s="1"/>
  <c r="Z633" i="7"/>
  <c r="O633" i="7" s="1"/>
  <c r="W617" i="7"/>
  <c r="L617" i="7" s="1"/>
  <c r="AA617" i="7"/>
  <c r="P617" i="7" s="1"/>
  <c r="Y617" i="7"/>
  <c r="N617" i="7" s="1"/>
  <c r="X617" i="7"/>
  <c r="M617" i="7" s="1"/>
  <c r="Z617" i="7"/>
  <c r="O617" i="7" s="1"/>
  <c r="AM617" i="3"/>
  <c r="Y601" i="7"/>
  <c r="N601" i="7" s="1"/>
  <c r="W601" i="7"/>
  <c r="L601" i="7" s="1"/>
  <c r="AA601" i="7"/>
  <c r="P601" i="7" s="1"/>
  <c r="Z601" i="7"/>
  <c r="O601" i="7" s="1"/>
  <c r="X601" i="7"/>
  <c r="M601" i="7" s="1"/>
  <c r="AM601" i="3"/>
  <c r="Y589" i="7"/>
  <c r="N589" i="7" s="1"/>
  <c r="AA589" i="7"/>
  <c r="P589" i="7" s="1"/>
  <c r="X589" i="7"/>
  <c r="M589" i="7" s="1"/>
  <c r="AM589" i="3"/>
  <c r="W589" i="7"/>
  <c r="L589" i="7" s="1"/>
  <c r="Z589" i="7"/>
  <c r="O589" i="7" s="1"/>
  <c r="Y565" i="7"/>
  <c r="N565" i="7" s="1"/>
  <c r="Z565" i="7"/>
  <c r="O565" i="7" s="1"/>
  <c r="AM565" i="3"/>
  <c r="W565" i="7"/>
  <c r="L565" i="7" s="1"/>
  <c r="AA565" i="7"/>
  <c r="P565" i="7" s="1"/>
  <c r="X565" i="7"/>
  <c r="M565" i="7" s="1"/>
  <c r="Z553" i="7"/>
  <c r="O553" i="7" s="1"/>
  <c r="X553" i="7"/>
  <c r="M553" i="7" s="1"/>
  <c r="AM553" i="3"/>
  <c r="AA553" i="7"/>
  <c r="P553" i="7" s="1"/>
  <c r="W553" i="7"/>
  <c r="L553" i="7" s="1"/>
  <c r="Y553" i="7"/>
  <c r="N553" i="7" s="1"/>
  <c r="Y537" i="7"/>
  <c r="N537" i="7" s="1"/>
  <c r="AA537" i="7"/>
  <c r="P537" i="7" s="1"/>
  <c r="W537" i="7"/>
  <c r="L537" i="7" s="1"/>
  <c r="AM537" i="3"/>
  <c r="Z537" i="7"/>
  <c r="O537" i="7" s="1"/>
  <c r="X537" i="7"/>
  <c r="M537" i="7" s="1"/>
  <c r="Y521" i="7"/>
  <c r="N521" i="7" s="1"/>
  <c r="Z521" i="7"/>
  <c r="O521" i="7" s="1"/>
  <c r="X521" i="7"/>
  <c r="M521" i="7" s="1"/>
  <c r="AA521" i="7"/>
  <c r="P521" i="7" s="1"/>
  <c r="W521" i="7"/>
  <c r="L521" i="7" s="1"/>
  <c r="AM521" i="3"/>
  <c r="AM509" i="3"/>
  <c r="Y509" i="7"/>
  <c r="N509" i="7" s="1"/>
  <c r="Z509" i="7"/>
  <c r="O509" i="7" s="1"/>
  <c r="AA509" i="7"/>
  <c r="P509" i="7" s="1"/>
  <c r="X509" i="7"/>
  <c r="M509" i="7" s="1"/>
  <c r="W509" i="7"/>
  <c r="L509" i="7" s="1"/>
  <c r="W330" i="7"/>
  <c r="L330" i="7" s="1"/>
  <c r="X330" i="7"/>
  <c r="M330" i="7" s="1"/>
  <c r="AM330" i="3"/>
  <c r="Z330" i="7"/>
  <c r="O330" i="7" s="1"/>
  <c r="AA330" i="7"/>
  <c r="P330" i="7" s="1"/>
  <c r="Y330" i="7"/>
  <c r="N330" i="7" s="1"/>
  <c r="Z227" i="7"/>
  <c r="O227" i="7" s="1"/>
  <c r="X227" i="7"/>
  <c r="M227" i="7" s="1"/>
  <c r="W227" i="7"/>
  <c r="L227" i="7" s="1"/>
  <c r="AM227" i="3"/>
  <c r="Y227" i="7"/>
  <c r="N227" i="7" s="1"/>
  <c r="AA227" i="7"/>
  <c r="P227" i="7" s="1"/>
  <c r="Z230" i="7"/>
  <c r="O230" i="7" s="1"/>
  <c r="Y230" i="7"/>
  <c r="N230" i="7" s="1"/>
  <c r="W230" i="7"/>
  <c r="L230" i="7" s="1"/>
  <c r="AA230" i="7"/>
  <c r="P230" i="7" s="1"/>
  <c r="AM230" i="3"/>
  <c r="X230" i="7"/>
  <c r="M230" i="7" s="1"/>
  <c r="AA306" i="7"/>
  <c r="P306" i="7" s="1"/>
  <c r="Y306" i="7"/>
  <c r="N306" i="7" s="1"/>
  <c r="AM306" i="3"/>
  <c r="X306" i="7"/>
  <c r="M306" i="7" s="1"/>
  <c r="W306" i="7"/>
  <c r="L306" i="7" s="1"/>
  <c r="Z306" i="7"/>
  <c r="O306" i="7" s="1"/>
  <c r="W277" i="7"/>
  <c r="L277" i="7" s="1"/>
  <c r="AM277" i="3"/>
  <c r="Y277" i="7"/>
  <c r="N277" i="7" s="1"/>
  <c r="X277" i="7"/>
  <c r="M277" i="7" s="1"/>
  <c r="AA277" i="7"/>
  <c r="P277" i="7" s="1"/>
  <c r="Z277" i="7"/>
  <c r="O277" i="7" s="1"/>
  <c r="W351" i="7"/>
  <c r="L351" i="7" s="1"/>
  <c r="Y351" i="7"/>
  <c r="N351" i="7" s="1"/>
  <c r="X351" i="7"/>
  <c r="M351" i="7" s="1"/>
  <c r="Z351" i="7"/>
  <c r="O351" i="7" s="1"/>
  <c r="AM351" i="3"/>
  <c r="AA351" i="7"/>
  <c r="P351" i="7" s="1"/>
  <c r="W307" i="7"/>
  <c r="L307" i="7" s="1"/>
  <c r="AM307" i="3"/>
  <c r="X307" i="7"/>
  <c r="M307" i="7" s="1"/>
  <c r="Z307" i="7"/>
  <c r="O307" i="7" s="1"/>
  <c r="Y307" i="7"/>
  <c r="N307" i="7" s="1"/>
  <c r="AA307" i="7"/>
  <c r="P307" i="7" s="1"/>
  <c r="Y293" i="7"/>
  <c r="N293" i="7" s="1"/>
  <c r="AM293" i="3"/>
  <c r="W293" i="7"/>
  <c r="L293" i="7" s="1"/>
  <c r="AA293" i="7"/>
  <c r="P293" i="7" s="1"/>
  <c r="Z293" i="7"/>
  <c r="O293" i="7" s="1"/>
  <c r="X293" i="7"/>
  <c r="M293" i="7" s="1"/>
  <c r="AA479" i="7"/>
  <c r="P479" i="7" s="1"/>
  <c r="Y479" i="7"/>
  <c r="N479" i="7" s="1"/>
  <c r="W479" i="7"/>
  <c r="L479" i="7" s="1"/>
  <c r="X479" i="7"/>
  <c r="M479" i="7" s="1"/>
  <c r="AM479" i="3"/>
  <c r="Z479" i="7"/>
  <c r="O479" i="7" s="1"/>
  <c r="Z415" i="7"/>
  <c r="O415" i="7" s="1"/>
  <c r="X415" i="7"/>
  <c r="M415" i="7" s="1"/>
  <c r="AM415" i="3"/>
  <c r="AA415" i="7"/>
  <c r="P415" i="7" s="1"/>
  <c r="Y415" i="7"/>
  <c r="N415" i="7" s="1"/>
  <c r="W415" i="7"/>
  <c r="L415" i="7" s="1"/>
  <c r="AM392" i="3"/>
  <c r="W392" i="7"/>
  <c r="L392" i="7" s="1"/>
  <c r="X392" i="7"/>
  <c r="M392" i="7" s="1"/>
  <c r="Y392" i="7"/>
  <c r="N392" i="7" s="1"/>
  <c r="AA392" i="7"/>
  <c r="P392" i="7" s="1"/>
  <c r="Z392" i="7"/>
  <c r="O392" i="7" s="1"/>
  <c r="X377" i="7"/>
  <c r="M377" i="7" s="1"/>
  <c r="Y377" i="7"/>
  <c r="N377" i="7" s="1"/>
  <c r="AA377" i="7"/>
  <c r="P377" i="7" s="1"/>
  <c r="AM377" i="3"/>
  <c r="W377" i="7"/>
  <c r="L377" i="7" s="1"/>
  <c r="Z377" i="7"/>
  <c r="O377" i="7" s="1"/>
  <c r="W449" i="7"/>
  <c r="L449" i="7" s="1"/>
  <c r="Z449" i="7"/>
  <c r="O449" i="7" s="1"/>
  <c r="AA449" i="7"/>
  <c r="P449" i="7" s="1"/>
  <c r="Y449" i="7"/>
  <c r="N449" i="7" s="1"/>
  <c r="AM449" i="3"/>
  <c r="X449" i="7"/>
  <c r="M449" i="7" s="1"/>
  <c r="AM495" i="3"/>
  <c r="Z495" i="7"/>
  <c r="O495" i="7" s="1"/>
  <c r="AA495" i="7"/>
  <c r="P495" i="7" s="1"/>
  <c r="X495" i="7"/>
  <c r="M495" i="7" s="1"/>
  <c r="W495" i="7"/>
  <c r="L495" i="7" s="1"/>
  <c r="Y495" i="7"/>
  <c r="N495" i="7" s="1"/>
  <c r="X183" i="7"/>
  <c r="M183" i="7" s="1"/>
  <c r="AM183" i="3"/>
  <c r="AA183" i="7"/>
  <c r="P183" i="7" s="1"/>
  <c r="Z183" i="7"/>
  <c r="O183" i="7" s="1"/>
  <c r="W183" i="7"/>
  <c r="L183" i="7" s="1"/>
  <c r="Y183" i="7"/>
  <c r="N183" i="7" s="1"/>
  <c r="AM501" i="3"/>
  <c r="W501" i="7"/>
  <c r="L501" i="7" s="1"/>
  <c r="AA501" i="7"/>
  <c r="P501" i="7" s="1"/>
  <c r="Y501" i="7"/>
  <c r="N501" i="7" s="1"/>
  <c r="X501" i="7"/>
  <c r="M501" i="7" s="1"/>
  <c r="Z501" i="7"/>
  <c r="O501" i="7" s="1"/>
  <c r="AM424" i="3"/>
  <c r="Z424" i="7"/>
  <c r="O424" i="7" s="1"/>
  <c r="AA424" i="7"/>
  <c r="P424" i="7" s="1"/>
  <c r="W424" i="7"/>
  <c r="L424" i="7" s="1"/>
  <c r="X424" i="7"/>
  <c r="M424" i="7" s="1"/>
  <c r="Y424" i="7"/>
  <c r="N424" i="7" s="1"/>
  <c r="Z297" i="7"/>
  <c r="O297" i="7" s="1"/>
  <c r="AM297" i="3"/>
  <c r="AA297" i="7"/>
  <c r="P297" i="7" s="1"/>
  <c r="Y297" i="7"/>
  <c r="N297" i="7" s="1"/>
  <c r="X297" i="7"/>
  <c r="M297" i="7" s="1"/>
  <c r="W297" i="7"/>
  <c r="L297" i="7" s="1"/>
  <c r="Z624" i="7"/>
  <c r="O624" i="7" s="1"/>
  <c r="Y624" i="7"/>
  <c r="N624" i="7" s="1"/>
  <c r="AM624" i="3"/>
  <c r="AA624" i="7"/>
  <c r="P624" i="7" s="1"/>
  <c r="W624" i="7"/>
  <c r="L624" i="7" s="1"/>
  <c r="X624" i="7"/>
  <c r="M624" i="7" s="1"/>
  <c r="AA616" i="7"/>
  <c r="P616" i="7" s="1"/>
  <c r="X616" i="7"/>
  <c r="M616" i="7" s="1"/>
  <c r="Z616" i="7"/>
  <c r="O616" i="7" s="1"/>
  <c r="AM616" i="3"/>
  <c r="Y616" i="7"/>
  <c r="N616" i="7" s="1"/>
  <c r="W616" i="7"/>
  <c r="L616" i="7" s="1"/>
  <c r="Y608" i="7"/>
  <c r="N608" i="7" s="1"/>
  <c r="X608" i="7"/>
  <c r="M608" i="7" s="1"/>
  <c r="W608" i="7"/>
  <c r="L608" i="7" s="1"/>
  <c r="AA608" i="7"/>
  <c r="P608" i="7" s="1"/>
  <c r="AM608" i="3"/>
  <c r="Z608" i="7"/>
  <c r="O608" i="7" s="1"/>
  <c r="W584" i="7"/>
  <c r="L584" i="7" s="1"/>
  <c r="X584" i="7"/>
  <c r="M584" i="7" s="1"/>
  <c r="AA584" i="7"/>
  <c r="P584" i="7" s="1"/>
  <c r="Z584" i="7"/>
  <c r="O584" i="7" s="1"/>
  <c r="AM584" i="3"/>
  <c r="Y584" i="7"/>
  <c r="N584" i="7" s="1"/>
  <c r="W544" i="7"/>
  <c r="L544" i="7" s="1"/>
  <c r="X544" i="7"/>
  <c r="M544" i="7" s="1"/>
  <c r="AM544" i="3"/>
  <c r="AA544" i="7"/>
  <c r="P544" i="7" s="1"/>
  <c r="Y544" i="7"/>
  <c r="N544" i="7" s="1"/>
  <c r="Z544" i="7"/>
  <c r="O544" i="7" s="1"/>
  <c r="AA524" i="7"/>
  <c r="P524" i="7" s="1"/>
  <c r="W524" i="7"/>
  <c r="L524" i="7" s="1"/>
  <c r="X524" i="7"/>
  <c r="M524" i="7" s="1"/>
  <c r="AM524" i="3"/>
  <c r="Z524" i="7"/>
  <c r="O524" i="7" s="1"/>
  <c r="Y524" i="7"/>
  <c r="N524" i="7" s="1"/>
  <c r="Y512" i="7"/>
  <c r="N512" i="7" s="1"/>
  <c r="AA512" i="7"/>
  <c r="P512" i="7" s="1"/>
  <c r="W512" i="7"/>
  <c r="L512" i="7" s="1"/>
  <c r="X512" i="7"/>
  <c r="M512" i="7" s="1"/>
  <c r="AM512" i="3"/>
  <c r="Z512" i="7"/>
  <c r="O512" i="7" s="1"/>
  <c r="Z499" i="7"/>
  <c r="O499" i="7" s="1"/>
  <c r="X499" i="7"/>
  <c r="M499" i="7" s="1"/>
  <c r="W499" i="7"/>
  <c r="L499" i="7" s="1"/>
  <c r="AM499" i="3"/>
  <c r="AA499" i="7"/>
  <c r="P499" i="7" s="1"/>
  <c r="Y499" i="7"/>
  <c r="N499" i="7" s="1"/>
  <c r="AA476" i="7"/>
  <c r="P476" i="7" s="1"/>
  <c r="X476" i="7"/>
  <c r="M476" i="7" s="1"/>
  <c r="Z476" i="7"/>
  <c r="O476" i="7" s="1"/>
  <c r="Y476" i="7"/>
  <c r="N476" i="7" s="1"/>
  <c r="W476" i="7"/>
  <c r="L476" i="7" s="1"/>
  <c r="AM476" i="3"/>
  <c r="AA426" i="7"/>
  <c r="P426" i="7" s="1"/>
  <c r="AM426" i="3"/>
  <c r="X426" i="7"/>
  <c r="M426" i="7" s="1"/>
  <c r="W426" i="7"/>
  <c r="L426" i="7" s="1"/>
  <c r="Y426" i="7"/>
  <c r="N426" i="7" s="1"/>
  <c r="Z426" i="7"/>
  <c r="O426" i="7" s="1"/>
  <c r="Z361" i="7"/>
  <c r="O361" i="7" s="1"/>
  <c r="W361" i="7"/>
  <c r="L361" i="7" s="1"/>
  <c r="Y361" i="7"/>
  <c r="N361" i="7" s="1"/>
  <c r="AM361" i="3"/>
  <c r="AA361" i="7"/>
  <c r="P361" i="7" s="1"/>
  <c r="X361" i="7"/>
  <c r="M361" i="7" s="1"/>
  <c r="X342" i="7"/>
  <c r="M342" i="7" s="1"/>
  <c r="Z342" i="7"/>
  <c r="O342" i="7" s="1"/>
  <c r="Y342" i="7"/>
  <c r="N342" i="7" s="1"/>
  <c r="AA342" i="7"/>
  <c r="P342" i="7" s="1"/>
  <c r="W342" i="7"/>
  <c r="L342" i="7" s="1"/>
  <c r="AM342" i="3"/>
  <c r="AA241" i="7"/>
  <c r="P241" i="7" s="1"/>
  <c r="Y241" i="7"/>
  <c r="N241" i="7" s="1"/>
  <c r="Z241" i="7"/>
  <c r="O241" i="7" s="1"/>
  <c r="AM241" i="3"/>
  <c r="X241" i="7"/>
  <c r="M241" i="7" s="1"/>
  <c r="W241" i="7"/>
  <c r="L241" i="7" s="1"/>
  <c r="Y318" i="7"/>
  <c r="N318" i="7" s="1"/>
  <c r="Z318" i="7"/>
  <c r="O318" i="7" s="1"/>
  <c r="X318" i="7"/>
  <c r="M318" i="7" s="1"/>
  <c r="AA318" i="7"/>
  <c r="P318" i="7" s="1"/>
  <c r="W318" i="7"/>
  <c r="L318" i="7" s="1"/>
  <c r="AM318" i="3"/>
  <c r="Y579" i="7"/>
  <c r="N579" i="7" s="1"/>
  <c r="W579" i="7"/>
  <c r="L579" i="7" s="1"/>
  <c r="X579" i="7"/>
  <c r="M579" i="7" s="1"/>
  <c r="AA579" i="7"/>
  <c r="P579" i="7" s="1"/>
  <c r="AM579" i="3"/>
  <c r="Z579" i="7"/>
  <c r="O579" i="7" s="1"/>
  <c r="W531" i="7"/>
  <c r="L531" i="7" s="1"/>
  <c r="AM531" i="3"/>
  <c r="X531" i="7"/>
  <c r="M531" i="7" s="1"/>
  <c r="AA531" i="7"/>
  <c r="P531" i="7" s="1"/>
  <c r="Z531" i="7"/>
  <c r="O531" i="7" s="1"/>
  <c r="Y531" i="7"/>
  <c r="N531" i="7" s="1"/>
  <c r="W372" i="7"/>
  <c r="L372" i="7" s="1"/>
  <c r="X372" i="7"/>
  <c r="M372" i="7" s="1"/>
  <c r="AA372" i="7"/>
  <c r="P372" i="7" s="1"/>
  <c r="AM372" i="3"/>
  <c r="Z372" i="7"/>
  <c r="O372" i="7" s="1"/>
  <c r="Y372" i="7"/>
  <c r="N372" i="7" s="1"/>
  <c r="Y213" i="7"/>
  <c r="N213" i="7" s="1"/>
  <c r="AM213" i="3"/>
  <c r="X213" i="7"/>
  <c r="M213" i="7" s="1"/>
  <c r="AA213" i="7"/>
  <c r="P213" i="7" s="1"/>
  <c r="W213" i="7"/>
  <c r="L213" i="7" s="1"/>
  <c r="Z213" i="7"/>
  <c r="O213" i="7" s="1"/>
  <c r="W473" i="7"/>
  <c r="L473" i="7" s="1"/>
  <c r="Y473" i="7"/>
  <c r="N473" i="7" s="1"/>
  <c r="X473" i="7"/>
  <c r="M473" i="7" s="1"/>
  <c r="AA473" i="7"/>
  <c r="P473" i="7" s="1"/>
  <c r="Z473" i="7"/>
  <c r="O473" i="7" s="1"/>
  <c r="AM473" i="3"/>
  <c r="Y344" i="7"/>
  <c r="N344" i="7" s="1"/>
  <c r="W344" i="7"/>
  <c r="L344" i="7" s="1"/>
  <c r="AM344" i="3"/>
  <c r="AA344" i="7"/>
  <c r="P344" i="7" s="1"/>
  <c r="X344" i="7"/>
  <c r="M344" i="7" s="1"/>
  <c r="Z344" i="7"/>
  <c r="O344" i="7" s="1"/>
  <c r="AA216" i="7"/>
  <c r="P216" i="7" s="1"/>
  <c r="Z216" i="7"/>
  <c r="O216" i="7" s="1"/>
  <c r="AM216" i="3"/>
  <c r="Y216" i="7"/>
  <c r="N216" i="7" s="1"/>
  <c r="W216" i="7"/>
  <c r="L216" i="7" s="1"/>
  <c r="X216" i="7"/>
  <c r="M216" i="7" s="1"/>
  <c r="AA453" i="7"/>
  <c r="P453" i="7" s="1"/>
  <c r="W453" i="7"/>
  <c r="L453" i="7" s="1"/>
  <c r="X453" i="7"/>
  <c r="M453" i="7" s="1"/>
  <c r="Y453" i="7"/>
  <c r="N453" i="7" s="1"/>
  <c r="Z453" i="7"/>
  <c r="O453" i="7" s="1"/>
  <c r="AM453" i="3"/>
  <c r="W336" i="7"/>
  <c r="L336" i="7" s="1"/>
  <c r="AM336" i="3"/>
  <c r="Y336" i="7"/>
  <c r="N336" i="7" s="1"/>
  <c r="AA336" i="7"/>
  <c r="P336" i="7" s="1"/>
  <c r="Z336" i="7"/>
  <c r="O336" i="7" s="1"/>
  <c r="X336" i="7"/>
  <c r="M336" i="7" s="1"/>
  <c r="X305" i="7"/>
  <c r="M305" i="7" s="1"/>
  <c r="Z305" i="7"/>
  <c r="O305" i="7" s="1"/>
  <c r="AA305" i="7"/>
  <c r="P305" i="7" s="1"/>
  <c r="W305" i="7"/>
  <c r="L305" i="7" s="1"/>
  <c r="Y305" i="7"/>
  <c r="N305" i="7" s="1"/>
  <c r="AM305" i="3"/>
  <c r="X231" i="7"/>
  <c r="M231" i="7" s="1"/>
  <c r="AM231" i="3"/>
  <c r="Z231" i="7"/>
  <c r="O231" i="7" s="1"/>
  <c r="Y231" i="7"/>
  <c r="N231" i="7" s="1"/>
  <c r="W231" i="7"/>
  <c r="L231" i="7" s="1"/>
  <c r="AA231" i="7"/>
  <c r="P231" i="7" s="1"/>
  <c r="X198" i="7"/>
  <c r="M198" i="7" s="1"/>
  <c r="AA198" i="7"/>
  <c r="P198" i="7" s="1"/>
  <c r="AM198" i="3"/>
  <c r="Z198" i="7"/>
  <c r="O198" i="7" s="1"/>
  <c r="Y198" i="7"/>
  <c r="N198" i="7" s="1"/>
  <c r="W198" i="7"/>
  <c r="L198" i="7" s="1"/>
  <c r="Y186" i="7"/>
  <c r="N186" i="7" s="1"/>
  <c r="AM186" i="3"/>
  <c r="X186" i="7"/>
  <c r="M186" i="7" s="1"/>
  <c r="W186" i="7"/>
  <c r="L186" i="7" s="1"/>
  <c r="Z186" i="7"/>
  <c r="O186" i="7" s="1"/>
  <c r="AA186" i="7"/>
  <c r="P186" i="7" s="1"/>
  <c r="AM562" i="3"/>
  <c r="W562" i="7"/>
  <c r="L562" i="7" s="1"/>
  <c r="Y562" i="7"/>
  <c r="N562" i="7" s="1"/>
  <c r="AA562" i="7"/>
  <c r="P562" i="7" s="1"/>
  <c r="X562" i="7"/>
  <c r="M562" i="7" s="1"/>
  <c r="Z562" i="7"/>
  <c r="O562" i="7" s="1"/>
  <c r="X554" i="7"/>
  <c r="M554" i="7" s="1"/>
  <c r="AM554" i="3"/>
  <c r="AA554" i="7"/>
  <c r="P554" i="7" s="1"/>
  <c r="Z554" i="7"/>
  <c r="O554" i="7" s="1"/>
  <c r="Y554" i="7"/>
  <c r="N554" i="7" s="1"/>
  <c r="W554" i="7"/>
  <c r="L554" i="7" s="1"/>
  <c r="AA534" i="7"/>
  <c r="P534" i="7" s="1"/>
  <c r="X534" i="7"/>
  <c r="M534" i="7" s="1"/>
  <c r="Z534" i="7"/>
  <c r="O534" i="7" s="1"/>
  <c r="Y534" i="7"/>
  <c r="N534" i="7" s="1"/>
  <c r="AM534" i="3"/>
  <c r="W534" i="7"/>
  <c r="L534" i="7" s="1"/>
  <c r="T572" i="7" l="1"/>
  <c r="S612" i="7"/>
  <c r="Y680" i="7"/>
  <c r="Y665" i="7"/>
  <c r="X703" i="7"/>
  <c r="T382" i="7"/>
  <c r="Z687" i="7"/>
  <c r="Y687" i="7"/>
  <c r="AM723" i="3"/>
  <c r="X687" i="7"/>
  <c r="W695" i="7"/>
  <c r="R604" i="7"/>
  <c r="S628" i="7"/>
  <c r="S488" i="7"/>
  <c r="S454" i="7"/>
  <c r="AA687" i="7"/>
  <c r="W691" i="7"/>
  <c r="X691" i="7"/>
  <c r="Z703" i="7"/>
  <c r="AA723" i="7"/>
  <c r="R471" i="7"/>
  <c r="W643" i="7"/>
  <c r="AA680" i="7"/>
  <c r="W652" i="7"/>
  <c r="AA712" i="7"/>
  <c r="Z723" i="7"/>
  <c r="AA652" i="7"/>
  <c r="U514" i="7"/>
  <c r="Z680" i="7"/>
  <c r="X650" i="7"/>
  <c r="Y691" i="7"/>
  <c r="W723" i="7"/>
  <c r="Z683" i="7"/>
  <c r="Z712" i="7"/>
  <c r="U419" i="7"/>
  <c r="W665" i="7"/>
  <c r="X723" i="7"/>
  <c r="R603" i="7"/>
  <c r="R206" i="7"/>
  <c r="U630" i="7"/>
  <c r="R447" i="7"/>
  <c r="S360" i="7"/>
  <c r="T510" i="7"/>
  <c r="S610" i="7"/>
  <c r="U404" i="7"/>
  <c r="T532" i="7"/>
  <c r="AA703" i="7"/>
  <c r="Z665" i="7"/>
  <c r="X661" i="7"/>
  <c r="Z643" i="7"/>
  <c r="X677" i="7"/>
  <c r="AM699" i="3"/>
  <c r="AA673" i="7"/>
  <c r="AM687" i="3"/>
  <c r="Z691" i="7"/>
  <c r="Y652" i="7"/>
  <c r="Y640" i="7"/>
  <c r="Z640" i="7"/>
  <c r="W704" i="7"/>
  <c r="AA665" i="7"/>
  <c r="Z661" i="7"/>
  <c r="Z677" i="7"/>
  <c r="Z695" i="7"/>
  <c r="W640" i="7"/>
  <c r="X640" i="7"/>
  <c r="AM703" i="3"/>
  <c r="AM665" i="3"/>
  <c r="AM661" i="3"/>
  <c r="AA677" i="7"/>
  <c r="W712" i="7"/>
  <c r="AM691" i="3"/>
  <c r="W677" i="7"/>
  <c r="AM652" i="3"/>
  <c r="Y703" i="7"/>
  <c r="AA661" i="7"/>
  <c r="X643" i="7"/>
  <c r="Y677" i="7"/>
  <c r="X712" i="7"/>
  <c r="W673" i="7"/>
  <c r="R194" i="7"/>
  <c r="S474" i="7"/>
  <c r="S611" i="7"/>
  <c r="S629" i="7"/>
  <c r="S563" i="7"/>
  <c r="U277" i="7"/>
  <c r="U534" i="7"/>
  <c r="R562" i="7"/>
  <c r="T476" i="7"/>
  <c r="R624" i="7"/>
  <c r="S589" i="7"/>
  <c r="R583" i="7"/>
  <c r="T573" i="7"/>
  <c r="T475" i="7"/>
  <c r="S509" i="7"/>
  <c r="R357" i="7"/>
  <c r="R505" i="7"/>
  <c r="U458" i="7"/>
  <c r="R354" i="7"/>
  <c r="R352" i="7"/>
  <c r="U417" i="7"/>
  <c r="S358" i="7"/>
  <c r="R349" i="7"/>
  <c r="T451" i="7"/>
  <c r="R508" i="7"/>
  <c r="S450" i="7"/>
  <c r="S396" i="7"/>
  <c r="R614" i="7"/>
  <c r="T397" i="7"/>
  <c r="T448" i="7"/>
  <c r="R353" i="7"/>
  <c r="U564" i="7"/>
  <c r="R560" i="7"/>
  <c r="U533" i="7"/>
  <c r="U418" i="7"/>
  <c r="S455" i="7"/>
  <c r="R506" i="7"/>
  <c r="R469" i="7"/>
  <c r="H653" i="5"/>
  <c r="H653" i="7" s="1"/>
  <c r="L653" i="5"/>
  <c r="K653" i="5"/>
  <c r="K653" i="7" s="1"/>
  <c r="J653" i="5"/>
  <c r="J653" i="7" s="1"/>
  <c r="I653" i="5"/>
  <c r="I653" i="7" s="1"/>
  <c r="L687" i="5"/>
  <c r="L687" i="7" s="1"/>
  <c r="K687" i="5"/>
  <c r="K687" i="7" s="1"/>
  <c r="H687" i="5"/>
  <c r="H687" i="7" s="1"/>
  <c r="I687" i="5"/>
  <c r="I687" i="7" s="1"/>
  <c r="J687" i="5"/>
  <c r="J687" i="7" s="1"/>
  <c r="K694" i="5"/>
  <c r="K694" i="7" s="1"/>
  <c r="J694" i="5"/>
  <c r="J694" i="7" s="1"/>
  <c r="I694" i="5"/>
  <c r="I694" i="7" s="1"/>
  <c r="L694" i="5"/>
  <c r="H694" i="5"/>
  <c r="H694" i="7" s="1"/>
  <c r="J654" i="5"/>
  <c r="J654" i="7" s="1"/>
  <c r="H654" i="5"/>
  <c r="H654" i="7" s="1"/>
  <c r="K654" i="5"/>
  <c r="K654" i="7" s="1"/>
  <c r="I654" i="5"/>
  <c r="I654" i="7" s="1"/>
  <c r="L654" i="5"/>
  <c r="W698" i="7"/>
  <c r="AA698" i="7"/>
  <c r="Z698" i="7"/>
  <c r="Y698" i="7"/>
  <c r="AM698" i="3"/>
  <c r="X698" i="7"/>
  <c r="Y684" i="7"/>
  <c r="AA684" i="7"/>
  <c r="AM684" i="3"/>
  <c r="W684" i="7"/>
  <c r="Z684" i="7"/>
  <c r="X684" i="7"/>
  <c r="L680" i="5"/>
  <c r="H680" i="5"/>
  <c r="H680" i="7" s="1"/>
  <c r="I680" i="5"/>
  <c r="I680" i="7" s="1"/>
  <c r="K680" i="5"/>
  <c r="K680" i="7" s="1"/>
  <c r="J680" i="5"/>
  <c r="J680" i="7" s="1"/>
  <c r="I648" i="5"/>
  <c r="I648" i="7" s="1"/>
  <c r="H648" i="5"/>
  <c r="H648" i="7" s="1"/>
  <c r="L648" i="5"/>
  <c r="K648" i="5"/>
  <c r="K648" i="7" s="1"/>
  <c r="J648" i="5"/>
  <c r="J648" i="7" s="1"/>
  <c r="L690" i="5"/>
  <c r="J690" i="5"/>
  <c r="J690" i="7" s="1"/>
  <c r="I690" i="5"/>
  <c r="I690" i="7" s="1"/>
  <c r="H690" i="5"/>
  <c r="H690" i="7" s="1"/>
  <c r="K690" i="5"/>
  <c r="K690" i="7" s="1"/>
  <c r="H681" i="5"/>
  <c r="H681" i="7" s="1"/>
  <c r="L681" i="5"/>
  <c r="K681" i="5"/>
  <c r="K681" i="7" s="1"/>
  <c r="I681" i="5"/>
  <c r="I681" i="7" s="1"/>
  <c r="J681" i="5"/>
  <c r="J681" i="7" s="1"/>
  <c r="AA704" i="7"/>
  <c r="W650" i="7"/>
  <c r="Y716" i="7"/>
  <c r="W716" i="7"/>
  <c r="X716" i="7"/>
  <c r="AA716" i="7"/>
  <c r="AM716" i="3"/>
  <c r="Z716" i="7"/>
  <c r="L708" i="5"/>
  <c r="H708" i="5"/>
  <c r="H708" i="7" s="1"/>
  <c r="I708" i="5"/>
  <c r="I708" i="7" s="1"/>
  <c r="J708" i="5"/>
  <c r="J708" i="7" s="1"/>
  <c r="K708" i="5"/>
  <c r="K708" i="7" s="1"/>
  <c r="K644" i="5"/>
  <c r="K644" i="7" s="1"/>
  <c r="J644" i="5"/>
  <c r="J644" i="7" s="1"/>
  <c r="H644" i="5"/>
  <c r="H644" i="7" s="1"/>
  <c r="L644" i="5"/>
  <c r="I644" i="5"/>
  <c r="I644" i="7" s="1"/>
  <c r="H718" i="5"/>
  <c r="H718" i="7" s="1"/>
  <c r="J718" i="5"/>
  <c r="J718" i="7" s="1"/>
  <c r="K718" i="5"/>
  <c r="K718" i="7" s="1"/>
  <c r="I718" i="5"/>
  <c r="I718" i="7" s="1"/>
  <c r="L718" i="5"/>
  <c r="J677" i="5"/>
  <c r="J677" i="7" s="1"/>
  <c r="I677" i="5"/>
  <c r="I677" i="7" s="1"/>
  <c r="L677" i="5"/>
  <c r="H677" i="5"/>
  <c r="H677" i="7" s="1"/>
  <c r="K677" i="5"/>
  <c r="K677" i="7" s="1"/>
  <c r="AA657" i="7"/>
  <c r="X657" i="7"/>
  <c r="Z657" i="7"/>
  <c r="W657" i="7"/>
  <c r="AM657" i="3"/>
  <c r="Y657" i="7"/>
  <c r="X645" i="7"/>
  <c r="W645" i="7"/>
  <c r="Z645" i="7"/>
  <c r="AM645" i="3"/>
  <c r="Y645" i="7"/>
  <c r="AA645" i="7"/>
  <c r="W683" i="7"/>
  <c r="AM715" i="3"/>
  <c r="AA715" i="7"/>
  <c r="Y715" i="7"/>
  <c r="W715" i="7"/>
  <c r="Z715" i="7"/>
  <c r="X715" i="7"/>
  <c r="J704" i="5"/>
  <c r="J704" i="7" s="1"/>
  <c r="I704" i="5"/>
  <c r="I704" i="7" s="1"/>
  <c r="L704" i="5"/>
  <c r="H704" i="5"/>
  <c r="H704" i="7" s="1"/>
  <c r="K704" i="5"/>
  <c r="K704" i="7" s="1"/>
  <c r="L707" i="5"/>
  <c r="K707" i="5"/>
  <c r="K707" i="7" s="1"/>
  <c r="H707" i="5"/>
  <c r="H707" i="7" s="1"/>
  <c r="J707" i="5"/>
  <c r="J707" i="7" s="1"/>
  <c r="I707" i="5"/>
  <c r="I707" i="7" s="1"/>
  <c r="J682" i="5"/>
  <c r="J682" i="7" s="1"/>
  <c r="L682" i="5"/>
  <c r="I682" i="5"/>
  <c r="I682" i="7" s="1"/>
  <c r="H682" i="5"/>
  <c r="H682" i="7" s="1"/>
  <c r="K682" i="5"/>
  <c r="K682" i="7" s="1"/>
  <c r="L705" i="5"/>
  <c r="J705" i="5"/>
  <c r="J705" i="7" s="1"/>
  <c r="K705" i="5"/>
  <c r="K705" i="7" s="1"/>
  <c r="I705" i="5"/>
  <c r="I705" i="7" s="1"/>
  <c r="H705" i="5"/>
  <c r="H705" i="7" s="1"/>
  <c r="L639" i="5"/>
  <c r="I639" i="5"/>
  <c r="I639" i="7" s="1"/>
  <c r="J639" i="5"/>
  <c r="J639" i="7" s="1"/>
  <c r="K639" i="5"/>
  <c r="K639" i="7" s="1"/>
  <c r="H639" i="5"/>
  <c r="H639" i="7" s="1"/>
  <c r="Z714" i="7"/>
  <c r="Y714" i="7"/>
  <c r="X714" i="7"/>
  <c r="AM714" i="3"/>
  <c r="W714" i="7"/>
  <c r="AA714" i="7"/>
  <c r="AM648" i="3"/>
  <c r="AA648" i="7"/>
  <c r="W648" i="7"/>
  <c r="Y648" i="7"/>
  <c r="Z648" i="7"/>
  <c r="X648" i="7"/>
  <c r="Y702" i="7"/>
  <c r="X702" i="7"/>
  <c r="AA702" i="7"/>
  <c r="Z702" i="7"/>
  <c r="W702" i="7"/>
  <c r="AM702" i="3"/>
  <c r="W699" i="7"/>
  <c r="Z650" i="7"/>
  <c r="AM695" i="3"/>
  <c r="X674" i="7"/>
  <c r="W674" i="7"/>
  <c r="AA674" i="7"/>
  <c r="AM674" i="3"/>
  <c r="Z674" i="7"/>
  <c r="Y674" i="7"/>
  <c r="AM717" i="3"/>
  <c r="AA717" i="7"/>
  <c r="Z717" i="7"/>
  <c r="X717" i="7"/>
  <c r="Y717" i="7"/>
  <c r="W717" i="7"/>
  <c r="W720" i="7"/>
  <c r="AM720" i="3"/>
  <c r="AA720" i="7"/>
  <c r="Y720" i="7"/>
  <c r="X720" i="7"/>
  <c r="Z720" i="7"/>
  <c r="X707" i="7"/>
  <c r="AM707" i="3"/>
  <c r="W707" i="7"/>
  <c r="Z707" i="7"/>
  <c r="AA707" i="7"/>
  <c r="Y707" i="7"/>
  <c r="Y678" i="7"/>
  <c r="W678" i="7"/>
  <c r="Z678" i="7"/>
  <c r="AM678" i="3"/>
  <c r="X678" i="7"/>
  <c r="AA678" i="7"/>
  <c r="X683" i="7"/>
  <c r="W669" i="7"/>
  <c r="Y646" i="7"/>
  <c r="W646" i="7"/>
  <c r="Z646" i="7"/>
  <c r="X646" i="7"/>
  <c r="AM646" i="3"/>
  <c r="AA646" i="7"/>
  <c r="I700" i="5"/>
  <c r="I700" i="7" s="1"/>
  <c r="H700" i="5"/>
  <c r="H700" i="7" s="1"/>
  <c r="L700" i="5"/>
  <c r="J700" i="5"/>
  <c r="J700" i="7" s="1"/>
  <c r="K700" i="5"/>
  <c r="K700" i="7" s="1"/>
  <c r="K668" i="5"/>
  <c r="K668" i="7" s="1"/>
  <c r="L668" i="5"/>
  <c r="I668" i="5"/>
  <c r="I668" i="7" s="1"/>
  <c r="H668" i="5"/>
  <c r="H668" i="7" s="1"/>
  <c r="J668" i="5"/>
  <c r="J668" i="7" s="1"/>
  <c r="J703" i="5"/>
  <c r="J703" i="7" s="1"/>
  <c r="K703" i="5"/>
  <c r="K703" i="7" s="1"/>
  <c r="H703" i="5"/>
  <c r="H703" i="7" s="1"/>
  <c r="L703" i="5"/>
  <c r="L703" i="7" s="1"/>
  <c r="I703" i="5"/>
  <c r="I703" i="7" s="1"/>
  <c r="K671" i="5"/>
  <c r="K671" i="7" s="1"/>
  <c r="J671" i="5"/>
  <c r="J671" i="7" s="1"/>
  <c r="I671" i="5"/>
  <c r="I671" i="7" s="1"/>
  <c r="H671" i="5"/>
  <c r="H671" i="7" s="1"/>
  <c r="L671" i="5"/>
  <c r="I710" i="5"/>
  <c r="I710" i="7" s="1"/>
  <c r="K710" i="5"/>
  <c r="K710" i="7" s="1"/>
  <c r="J710" i="5"/>
  <c r="J710" i="7" s="1"/>
  <c r="H710" i="5"/>
  <c r="H710" i="7" s="1"/>
  <c r="L710" i="5"/>
  <c r="H678" i="5"/>
  <c r="H678" i="7" s="1"/>
  <c r="I678" i="5"/>
  <c r="I678" i="7" s="1"/>
  <c r="L678" i="5"/>
  <c r="K678" i="5"/>
  <c r="K678" i="7" s="1"/>
  <c r="J678" i="5"/>
  <c r="J678" i="7" s="1"/>
  <c r="L643" i="5"/>
  <c r="K643" i="5"/>
  <c r="K643" i="7" s="1"/>
  <c r="H643" i="5"/>
  <c r="H643" i="7" s="1"/>
  <c r="I643" i="5"/>
  <c r="I643" i="7" s="1"/>
  <c r="J643" i="5"/>
  <c r="J643" i="7" s="1"/>
  <c r="J701" i="5"/>
  <c r="J701" i="7" s="1"/>
  <c r="H701" i="5"/>
  <c r="H701" i="7" s="1"/>
  <c r="L701" i="5"/>
  <c r="I701" i="5"/>
  <c r="I701" i="7" s="1"/>
  <c r="K701" i="5"/>
  <c r="K701" i="7" s="1"/>
  <c r="J669" i="5"/>
  <c r="J669" i="7" s="1"/>
  <c r="K669" i="5"/>
  <c r="K669" i="7" s="1"/>
  <c r="I669" i="5"/>
  <c r="I669" i="7" s="1"/>
  <c r="L669" i="5"/>
  <c r="H669" i="5"/>
  <c r="H669" i="7" s="1"/>
  <c r="Z724" i="7"/>
  <c r="AA724" i="7"/>
  <c r="AM724" i="3"/>
  <c r="Y724" i="7"/>
  <c r="X724" i="7"/>
  <c r="W724" i="7"/>
  <c r="Y704" i="7"/>
  <c r="Y690" i="7"/>
  <c r="AM690" i="3"/>
  <c r="X690" i="7"/>
  <c r="AA690" i="7"/>
  <c r="Z690" i="7"/>
  <c r="W690" i="7"/>
  <c r="X666" i="7"/>
  <c r="Z666" i="7"/>
  <c r="AM666" i="3"/>
  <c r="AA666" i="7"/>
  <c r="W666" i="7"/>
  <c r="Y666" i="7"/>
  <c r="AM654" i="3"/>
  <c r="AA654" i="7"/>
  <c r="Y654" i="7"/>
  <c r="X654" i="7"/>
  <c r="W654" i="7"/>
  <c r="Z654" i="7"/>
  <c r="AA643" i="7"/>
  <c r="AM709" i="3"/>
  <c r="Y709" i="7"/>
  <c r="X709" i="7"/>
  <c r="Z709" i="7"/>
  <c r="W709" i="7"/>
  <c r="AA709" i="7"/>
  <c r="AM713" i="3"/>
  <c r="X713" i="7"/>
  <c r="Z713" i="7"/>
  <c r="AA713" i="7"/>
  <c r="Y713" i="7"/>
  <c r="W713" i="7"/>
  <c r="Z699" i="7"/>
  <c r="X652" i="7"/>
  <c r="Z649" i="7"/>
  <c r="AM649" i="3"/>
  <c r="Y649" i="7"/>
  <c r="X649" i="7"/>
  <c r="AA649" i="7"/>
  <c r="W649" i="7"/>
  <c r="Y695" i="7"/>
  <c r="Y712" i="7"/>
  <c r="X673" i="7"/>
  <c r="W667" i="7"/>
  <c r="Z667" i="7"/>
  <c r="Y667" i="7"/>
  <c r="X667" i="7"/>
  <c r="AA667" i="7"/>
  <c r="AM667" i="3"/>
  <c r="W729" i="7"/>
  <c r="Z729" i="7"/>
  <c r="AA729" i="7"/>
  <c r="Y729" i="7"/>
  <c r="X729" i="7"/>
  <c r="AM729" i="3"/>
  <c r="Z706" i="7"/>
  <c r="Y706" i="7"/>
  <c r="AM706" i="3"/>
  <c r="AA706" i="7"/>
  <c r="W706" i="7"/>
  <c r="X706" i="7"/>
  <c r="W693" i="7"/>
  <c r="Y693" i="7"/>
  <c r="Z693" i="7"/>
  <c r="AM693" i="3"/>
  <c r="AA693" i="7"/>
  <c r="X693" i="7"/>
  <c r="W686" i="7"/>
  <c r="AM686" i="3"/>
  <c r="Z686" i="7"/>
  <c r="Y686" i="7"/>
  <c r="AA686" i="7"/>
  <c r="X686" i="7"/>
  <c r="Y683" i="7"/>
  <c r="AA681" i="7"/>
  <c r="X681" i="7"/>
  <c r="Z681" i="7"/>
  <c r="W681" i="7"/>
  <c r="Y681" i="7"/>
  <c r="AM681" i="3"/>
  <c r="X669" i="7"/>
  <c r="Y639" i="7"/>
  <c r="X639" i="7"/>
  <c r="Z639" i="7"/>
  <c r="AM639" i="3"/>
  <c r="AA639" i="7"/>
  <c r="W639" i="7"/>
  <c r="I716" i="5"/>
  <c r="I716" i="7" s="1"/>
  <c r="J716" i="5"/>
  <c r="J716" i="7" s="1"/>
  <c r="K716" i="5"/>
  <c r="K716" i="7" s="1"/>
  <c r="H716" i="5"/>
  <c r="H716" i="7" s="1"/>
  <c r="L716" i="5"/>
  <c r="J719" i="5"/>
  <c r="J719" i="7" s="1"/>
  <c r="H719" i="5"/>
  <c r="H719" i="7" s="1"/>
  <c r="K719" i="5"/>
  <c r="K719" i="7" s="1"/>
  <c r="I719" i="5"/>
  <c r="I719" i="7" s="1"/>
  <c r="L719" i="5"/>
  <c r="I726" i="5"/>
  <c r="I726" i="7" s="1"/>
  <c r="H726" i="5"/>
  <c r="H726" i="7" s="1"/>
  <c r="L726" i="5"/>
  <c r="K726" i="5"/>
  <c r="K726" i="7" s="1"/>
  <c r="J726" i="5"/>
  <c r="J726" i="7" s="1"/>
  <c r="L717" i="5"/>
  <c r="K717" i="5"/>
  <c r="K717" i="7" s="1"/>
  <c r="J717" i="5"/>
  <c r="J717" i="7" s="1"/>
  <c r="I717" i="5"/>
  <c r="I717" i="7" s="1"/>
  <c r="H717" i="5"/>
  <c r="H717" i="7" s="1"/>
  <c r="Y676" i="7"/>
  <c r="X676" i="7"/>
  <c r="AA676" i="7"/>
  <c r="Z676" i="7"/>
  <c r="W676" i="7"/>
  <c r="AM676" i="3"/>
  <c r="AA697" i="7"/>
  <c r="X697" i="7"/>
  <c r="Y697" i="7"/>
  <c r="W697" i="7"/>
  <c r="AM697" i="3"/>
  <c r="Z697" i="7"/>
  <c r="X659" i="7"/>
  <c r="Z659" i="7"/>
  <c r="W659" i="7"/>
  <c r="Y659" i="7"/>
  <c r="AM659" i="3"/>
  <c r="AA659" i="7"/>
  <c r="K649" i="5"/>
  <c r="K649" i="7" s="1"/>
  <c r="J649" i="5"/>
  <c r="J649" i="7" s="1"/>
  <c r="H649" i="5"/>
  <c r="H649" i="7" s="1"/>
  <c r="I649" i="5"/>
  <c r="I649" i="7" s="1"/>
  <c r="L649" i="5"/>
  <c r="H715" i="5"/>
  <c r="H715" i="7" s="1"/>
  <c r="J715" i="5"/>
  <c r="J715" i="7" s="1"/>
  <c r="L715" i="5"/>
  <c r="I715" i="5"/>
  <c r="I715" i="7" s="1"/>
  <c r="K715" i="5"/>
  <c r="K715" i="7" s="1"/>
  <c r="H655" i="5"/>
  <c r="H655" i="7" s="1"/>
  <c r="J655" i="5"/>
  <c r="J655" i="7" s="1"/>
  <c r="I655" i="5"/>
  <c r="I655" i="7" s="1"/>
  <c r="L655" i="5"/>
  <c r="K655" i="5"/>
  <c r="K655" i="7" s="1"/>
  <c r="K650" i="5"/>
  <c r="K650" i="7" s="1"/>
  <c r="I650" i="5"/>
  <c r="I650" i="7" s="1"/>
  <c r="H650" i="5"/>
  <c r="H650" i="7" s="1"/>
  <c r="J650" i="5"/>
  <c r="J650" i="7" s="1"/>
  <c r="L650" i="5"/>
  <c r="W721" i="7"/>
  <c r="Z721" i="7"/>
  <c r="AM721" i="3"/>
  <c r="AA721" i="7"/>
  <c r="X721" i="7"/>
  <c r="Y721" i="7"/>
  <c r="AA644" i="7"/>
  <c r="Z644" i="7"/>
  <c r="AM644" i="3"/>
  <c r="W644" i="7"/>
  <c r="Y644" i="7"/>
  <c r="X644" i="7"/>
  <c r="L645" i="5"/>
  <c r="H645" i="5"/>
  <c r="H645" i="7" s="1"/>
  <c r="K645" i="5"/>
  <c r="K645" i="7" s="1"/>
  <c r="I645" i="5"/>
  <c r="I645" i="7" s="1"/>
  <c r="J645" i="5"/>
  <c r="J645" i="7" s="1"/>
  <c r="J711" i="5"/>
  <c r="J711" i="7" s="1"/>
  <c r="K711" i="5"/>
  <c r="K711" i="7" s="1"/>
  <c r="H711" i="5"/>
  <c r="H711" i="7" s="1"/>
  <c r="I711" i="5"/>
  <c r="I711" i="7" s="1"/>
  <c r="L711" i="5"/>
  <c r="I686" i="5"/>
  <c r="I686" i="7" s="1"/>
  <c r="L686" i="5"/>
  <c r="K686" i="5"/>
  <c r="K686" i="7" s="1"/>
  <c r="J686" i="5"/>
  <c r="J686" i="7" s="1"/>
  <c r="H686" i="5"/>
  <c r="H686" i="7" s="1"/>
  <c r="I646" i="5"/>
  <c r="I646" i="7" s="1"/>
  <c r="L646" i="5"/>
  <c r="J646" i="5"/>
  <c r="J646" i="7" s="1"/>
  <c r="H646" i="5"/>
  <c r="H646" i="7" s="1"/>
  <c r="K646" i="5"/>
  <c r="K646" i="7" s="1"/>
  <c r="W726" i="7"/>
  <c r="Z726" i="7"/>
  <c r="AM726" i="3"/>
  <c r="AA726" i="7"/>
  <c r="X726" i="7"/>
  <c r="Y726" i="7"/>
  <c r="W672" i="7"/>
  <c r="AA672" i="7"/>
  <c r="Y672" i="7"/>
  <c r="AM672" i="3"/>
  <c r="Z672" i="7"/>
  <c r="X672" i="7"/>
  <c r="AA675" i="7"/>
  <c r="X675" i="7"/>
  <c r="Z675" i="7"/>
  <c r="W675" i="7"/>
  <c r="Y675" i="7"/>
  <c r="AM675" i="3"/>
  <c r="Z647" i="7"/>
  <c r="X647" i="7"/>
  <c r="W647" i="7"/>
  <c r="AM647" i="3"/>
  <c r="Y647" i="7"/>
  <c r="AA647" i="7"/>
  <c r="AA682" i="7"/>
  <c r="AM682" i="3"/>
  <c r="W682" i="7"/>
  <c r="Y682" i="7"/>
  <c r="Z682" i="7"/>
  <c r="X682" i="7"/>
  <c r="H675" i="5"/>
  <c r="H675" i="7" s="1"/>
  <c r="L675" i="5"/>
  <c r="K675" i="5"/>
  <c r="K675" i="7" s="1"/>
  <c r="J675" i="5"/>
  <c r="J675" i="7" s="1"/>
  <c r="I675" i="5"/>
  <c r="I675" i="7" s="1"/>
  <c r="H714" i="5"/>
  <c r="H714" i="7" s="1"/>
  <c r="L714" i="5"/>
  <c r="J714" i="5"/>
  <c r="J714" i="7" s="1"/>
  <c r="I714" i="5"/>
  <c r="I714" i="7" s="1"/>
  <c r="K714" i="5"/>
  <c r="K714" i="7" s="1"/>
  <c r="L673" i="5"/>
  <c r="K673" i="5"/>
  <c r="K673" i="7" s="1"/>
  <c r="J673" i="5"/>
  <c r="J673" i="7" s="1"/>
  <c r="I673" i="5"/>
  <c r="I673" i="7" s="1"/>
  <c r="H673" i="5"/>
  <c r="H673" i="7" s="1"/>
  <c r="J696" i="5"/>
  <c r="J696" i="7" s="1"/>
  <c r="L696" i="5"/>
  <c r="H696" i="5"/>
  <c r="H696" i="7" s="1"/>
  <c r="K696" i="5"/>
  <c r="K696" i="7" s="1"/>
  <c r="I696" i="5"/>
  <c r="I696" i="7" s="1"/>
  <c r="H667" i="5"/>
  <c r="H667" i="7" s="1"/>
  <c r="K667" i="5"/>
  <c r="K667" i="7" s="1"/>
  <c r="L667" i="5"/>
  <c r="J667" i="5"/>
  <c r="J667" i="7" s="1"/>
  <c r="I667" i="5"/>
  <c r="I667" i="7" s="1"/>
  <c r="K674" i="5"/>
  <c r="K674" i="7" s="1"/>
  <c r="J674" i="5"/>
  <c r="J674" i="7" s="1"/>
  <c r="I674" i="5"/>
  <c r="I674" i="7" s="1"/>
  <c r="H674" i="5"/>
  <c r="H674" i="7" s="1"/>
  <c r="L674" i="5"/>
  <c r="K729" i="5"/>
  <c r="K729" i="7" s="1"/>
  <c r="J729" i="5"/>
  <c r="J729" i="7" s="1"/>
  <c r="L729" i="5"/>
  <c r="I729" i="5"/>
  <c r="I729" i="7" s="1"/>
  <c r="H729" i="5"/>
  <c r="H729" i="7" s="1"/>
  <c r="H665" i="5"/>
  <c r="H665" i="7" s="1"/>
  <c r="L665" i="5"/>
  <c r="K665" i="5"/>
  <c r="K665" i="7" s="1"/>
  <c r="J665" i="5"/>
  <c r="J665" i="7" s="1"/>
  <c r="I665" i="5"/>
  <c r="I665" i="7" s="1"/>
  <c r="AM704" i="3"/>
  <c r="AM680" i="3"/>
  <c r="AM643" i="3"/>
  <c r="Y701" i="7"/>
  <c r="AA701" i="7"/>
  <c r="AM701" i="3"/>
  <c r="Z701" i="7"/>
  <c r="W701" i="7"/>
  <c r="X701" i="7"/>
  <c r="W689" i="7"/>
  <c r="AA689" i="7"/>
  <c r="X689" i="7"/>
  <c r="Z689" i="7"/>
  <c r="Y689" i="7"/>
  <c r="AM689" i="3"/>
  <c r="AM679" i="3"/>
  <c r="Z679" i="7"/>
  <c r="X679" i="7"/>
  <c r="Y679" i="7"/>
  <c r="W679" i="7"/>
  <c r="AA679" i="7"/>
  <c r="Z660" i="7"/>
  <c r="AA660" i="7"/>
  <c r="W660" i="7"/>
  <c r="X660" i="7"/>
  <c r="AM660" i="3"/>
  <c r="Y660" i="7"/>
  <c r="AM683" i="3"/>
  <c r="Y669" i="7"/>
  <c r="X655" i="7"/>
  <c r="W655" i="7"/>
  <c r="AM655" i="3"/>
  <c r="Y655" i="7"/>
  <c r="AA655" i="7"/>
  <c r="Z655" i="7"/>
  <c r="H724" i="5"/>
  <c r="H724" i="7" s="1"/>
  <c r="J724" i="5"/>
  <c r="J724" i="7" s="1"/>
  <c r="I724" i="5"/>
  <c r="I724" i="7" s="1"/>
  <c r="K724" i="5"/>
  <c r="K724" i="7" s="1"/>
  <c r="L724" i="5"/>
  <c r="L692" i="5"/>
  <c r="H692" i="5"/>
  <c r="H692" i="7" s="1"/>
  <c r="K692" i="5"/>
  <c r="K692" i="7" s="1"/>
  <c r="I692" i="5"/>
  <c r="I692" i="7" s="1"/>
  <c r="J692" i="5"/>
  <c r="J692" i="7" s="1"/>
  <c r="H660" i="5"/>
  <c r="H660" i="7" s="1"/>
  <c r="J660" i="5"/>
  <c r="J660" i="7" s="1"/>
  <c r="L660" i="5"/>
  <c r="K660" i="5"/>
  <c r="K660" i="7" s="1"/>
  <c r="I660" i="5"/>
  <c r="I660" i="7" s="1"/>
  <c r="J727" i="5"/>
  <c r="J727" i="7" s="1"/>
  <c r="H727" i="5"/>
  <c r="H727" i="7" s="1"/>
  <c r="K727" i="5"/>
  <c r="K727" i="7" s="1"/>
  <c r="I727" i="5"/>
  <c r="I727" i="7" s="1"/>
  <c r="L727" i="5"/>
  <c r="K695" i="5"/>
  <c r="K695" i="7" s="1"/>
  <c r="L695" i="5"/>
  <c r="H695" i="5"/>
  <c r="H695" i="7" s="1"/>
  <c r="I695" i="5"/>
  <c r="I695" i="7" s="1"/>
  <c r="J695" i="5"/>
  <c r="J695" i="7" s="1"/>
  <c r="L663" i="5"/>
  <c r="I663" i="5"/>
  <c r="I663" i="7" s="1"/>
  <c r="K663" i="5"/>
  <c r="K663" i="7" s="1"/>
  <c r="J663" i="5"/>
  <c r="J663" i="7" s="1"/>
  <c r="H663" i="5"/>
  <c r="H663" i="7" s="1"/>
  <c r="H702" i="5"/>
  <c r="H702" i="7" s="1"/>
  <c r="K702" i="5"/>
  <c r="K702" i="7" s="1"/>
  <c r="I702" i="5"/>
  <c r="I702" i="7" s="1"/>
  <c r="J702" i="5"/>
  <c r="J702" i="7" s="1"/>
  <c r="L702" i="5"/>
  <c r="J670" i="5"/>
  <c r="J670" i="7" s="1"/>
  <c r="H670" i="5"/>
  <c r="H670" i="7" s="1"/>
  <c r="I670" i="5"/>
  <c r="I670" i="7" s="1"/>
  <c r="L670" i="5"/>
  <c r="K670" i="5"/>
  <c r="K670" i="7" s="1"/>
  <c r="I725" i="5"/>
  <c r="I725" i="7" s="1"/>
  <c r="J725" i="5"/>
  <c r="J725" i="7" s="1"/>
  <c r="H725" i="5"/>
  <c r="H725" i="7" s="1"/>
  <c r="L725" i="5"/>
  <c r="K725" i="5"/>
  <c r="K725" i="7" s="1"/>
  <c r="H693" i="5"/>
  <c r="H693" i="7" s="1"/>
  <c r="J693" i="5"/>
  <c r="J693" i="7" s="1"/>
  <c r="K693" i="5"/>
  <c r="K693" i="7" s="1"/>
  <c r="L693" i="5"/>
  <c r="I693" i="5"/>
  <c r="I693" i="7" s="1"/>
  <c r="I661" i="5"/>
  <c r="I661" i="7" s="1"/>
  <c r="L661" i="5"/>
  <c r="L661" i="7" s="1"/>
  <c r="J661" i="5"/>
  <c r="J661" i="7" s="1"/>
  <c r="H661" i="5"/>
  <c r="H661" i="7" s="1"/>
  <c r="K661" i="5"/>
  <c r="K661" i="7" s="1"/>
  <c r="J642" i="5"/>
  <c r="J642" i="7" s="1"/>
  <c r="I642" i="5"/>
  <c r="I642" i="7" s="1"/>
  <c r="L642" i="5"/>
  <c r="H642" i="5"/>
  <c r="H642" i="7" s="1"/>
  <c r="K642" i="5"/>
  <c r="K642" i="7" s="1"/>
  <c r="X704" i="7"/>
  <c r="W680" i="7"/>
  <c r="Y661" i="7"/>
  <c r="W696" i="7"/>
  <c r="Z696" i="7"/>
  <c r="Y696" i="7"/>
  <c r="AM696" i="3"/>
  <c r="AA696" i="7"/>
  <c r="X696" i="7"/>
  <c r="X641" i="7"/>
  <c r="W641" i="7"/>
  <c r="AA641" i="7"/>
  <c r="AM641" i="3"/>
  <c r="Y641" i="7"/>
  <c r="Z641" i="7"/>
  <c r="Y719" i="7"/>
  <c r="W719" i="7"/>
  <c r="Z719" i="7"/>
  <c r="AA719" i="7"/>
  <c r="X719" i="7"/>
  <c r="AM719" i="3"/>
  <c r="X653" i="7"/>
  <c r="Y653" i="7"/>
  <c r="AM653" i="3"/>
  <c r="W653" i="7"/>
  <c r="AA653" i="7"/>
  <c r="Z653" i="7"/>
  <c r="AM650" i="3"/>
  <c r="AA695" i="7"/>
  <c r="X711" i="7"/>
  <c r="W711" i="7"/>
  <c r="AA711" i="7"/>
  <c r="AM711" i="3"/>
  <c r="Z711" i="7"/>
  <c r="Y711" i="7"/>
  <c r="Z673" i="7"/>
  <c r="W664" i="7"/>
  <c r="AA664" i="7"/>
  <c r="X664" i="7"/>
  <c r="Y664" i="7"/>
  <c r="AM664" i="3"/>
  <c r="Z664" i="7"/>
  <c r="Z708" i="7"/>
  <c r="AM708" i="3"/>
  <c r="X708" i="7"/>
  <c r="Y708" i="7"/>
  <c r="W708" i="7"/>
  <c r="AA708" i="7"/>
  <c r="AM662" i="3"/>
  <c r="Z662" i="7"/>
  <c r="W662" i="7"/>
  <c r="Y662" i="7"/>
  <c r="X662" i="7"/>
  <c r="AA662" i="7"/>
  <c r="Z656" i="7"/>
  <c r="W656" i="7"/>
  <c r="Y656" i="7"/>
  <c r="AA656" i="7"/>
  <c r="X656" i="7"/>
  <c r="AM656" i="3"/>
  <c r="X705" i="7"/>
  <c r="W705" i="7"/>
  <c r="Z705" i="7"/>
  <c r="AM705" i="3"/>
  <c r="Y705" i="7"/>
  <c r="AA705" i="7"/>
  <c r="X685" i="7"/>
  <c r="Y685" i="7"/>
  <c r="AM685" i="3"/>
  <c r="AA685" i="7"/>
  <c r="Z685" i="7"/>
  <c r="W685" i="7"/>
  <c r="AM669" i="3"/>
  <c r="AA640" i="7"/>
  <c r="Z722" i="7"/>
  <c r="X722" i="7"/>
  <c r="W722" i="7"/>
  <c r="Y722" i="7"/>
  <c r="AM722" i="3"/>
  <c r="AA722" i="7"/>
  <c r="I684" i="5"/>
  <c r="I684" i="7" s="1"/>
  <c r="J684" i="5"/>
  <c r="J684" i="7" s="1"/>
  <c r="H684" i="5"/>
  <c r="H684" i="7" s="1"/>
  <c r="L684" i="5"/>
  <c r="K684" i="5"/>
  <c r="K684" i="7" s="1"/>
  <c r="K652" i="5"/>
  <c r="K652" i="7" s="1"/>
  <c r="J652" i="5"/>
  <c r="J652" i="7" s="1"/>
  <c r="L652" i="5"/>
  <c r="I652" i="5"/>
  <c r="I652" i="7" s="1"/>
  <c r="H652" i="5"/>
  <c r="H652" i="7" s="1"/>
  <c r="I662" i="5"/>
  <c r="I662" i="7" s="1"/>
  <c r="L662" i="5"/>
  <c r="K662" i="5"/>
  <c r="K662" i="7" s="1"/>
  <c r="H662" i="5"/>
  <c r="H662" i="7" s="1"/>
  <c r="J662" i="5"/>
  <c r="J662" i="7" s="1"/>
  <c r="K685" i="5"/>
  <c r="K685" i="7" s="1"/>
  <c r="J685" i="5"/>
  <c r="J685" i="7" s="1"/>
  <c r="I685" i="5"/>
  <c r="I685" i="7" s="1"/>
  <c r="H685" i="5"/>
  <c r="H685" i="7" s="1"/>
  <c r="L685" i="5"/>
  <c r="L685" i="7" s="1"/>
  <c r="Z638" i="7"/>
  <c r="Y638" i="7"/>
  <c r="AA638" i="7"/>
  <c r="AM638" i="3"/>
  <c r="W638" i="7"/>
  <c r="X638" i="7"/>
  <c r="W642" i="7"/>
  <c r="Y642" i="7"/>
  <c r="AM642" i="3"/>
  <c r="AA642" i="7"/>
  <c r="X642" i="7"/>
  <c r="Z642" i="7"/>
  <c r="Y710" i="7"/>
  <c r="AM710" i="3"/>
  <c r="Z710" i="7"/>
  <c r="X710" i="7"/>
  <c r="AA710" i="7"/>
  <c r="W710" i="7"/>
  <c r="Z694" i="7"/>
  <c r="AA694" i="7"/>
  <c r="X694" i="7"/>
  <c r="W694" i="7"/>
  <c r="AM694" i="3"/>
  <c r="Y694" i="7"/>
  <c r="W692" i="7"/>
  <c r="Y692" i="7"/>
  <c r="AM692" i="3"/>
  <c r="Z692" i="7"/>
  <c r="X692" i="7"/>
  <c r="AA692" i="7"/>
  <c r="X670" i="7"/>
  <c r="Z670" i="7"/>
  <c r="W670" i="7"/>
  <c r="Y670" i="7"/>
  <c r="AM670" i="3"/>
  <c r="AA670" i="7"/>
  <c r="K712" i="5"/>
  <c r="K712" i="7" s="1"/>
  <c r="I712" i="5"/>
  <c r="I712" i="7" s="1"/>
  <c r="H712" i="5"/>
  <c r="H712" i="7" s="1"/>
  <c r="J712" i="5"/>
  <c r="J712" i="7" s="1"/>
  <c r="L712" i="5"/>
  <c r="I683" i="5"/>
  <c r="I683" i="7" s="1"/>
  <c r="H683" i="5"/>
  <c r="H683" i="7" s="1"/>
  <c r="J683" i="5"/>
  <c r="J683" i="7" s="1"/>
  <c r="L683" i="5"/>
  <c r="K683" i="5"/>
  <c r="K683" i="7" s="1"/>
  <c r="K722" i="5"/>
  <c r="K722" i="7" s="1"/>
  <c r="J722" i="5"/>
  <c r="J722" i="7" s="1"/>
  <c r="L722" i="5"/>
  <c r="H722" i="5"/>
  <c r="H722" i="7" s="1"/>
  <c r="I722" i="5"/>
  <c r="I722" i="7" s="1"/>
  <c r="J713" i="5"/>
  <c r="J713" i="7" s="1"/>
  <c r="K713" i="5"/>
  <c r="K713" i="7" s="1"/>
  <c r="I713" i="5"/>
  <c r="I713" i="7" s="1"/>
  <c r="L713" i="5"/>
  <c r="H713" i="5"/>
  <c r="H713" i="7" s="1"/>
  <c r="AA699" i="7"/>
  <c r="AM688" i="3"/>
  <c r="Y688" i="7"/>
  <c r="AA688" i="7"/>
  <c r="Z688" i="7"/>
  <c r="X688" i="7"/>
  <c r="W688" i="7"/>
  <c r="Z663" i="7"/>
  <c r="AM663" i="3"/>
  <c r="Y663" i="7"/>
  <c r="AA663" i="7"/>
  <c r="W663" i="7"/>
  <c r="X663" i="7"/>
  <c r="J676" i="5"/>
  <c r="J676" i="7" s="1"/>
  <c r="H676" i="5"/>
  <c r="H676" i="7" s="1"/>
  <c r="L676" i="5"/>
  <c r="I676" i="5"/>
  <c r="I676" i="7" s="1"/>
  <c r="K676" i="5"/>
  <c r="K676" i="7" s="1"/>
  <c r="J679" i="5"/>
  <c r="J679" i="7" s="1"/>
  <c r="H679" i="5"/>
  <c r="H679" i="7" s="1"/>
  <c r="K679" i="5"/>
  <c r="K679" i="7" s="1"/>
  <c r="L679" i="5"/>
  <c r="I679" i="5"/>
  <c r="I679" i="7" s="1"/>
  <c r="L651" i="5"/>
  <c r="I651" i="5"/>
  <c r="I651" i="7" s="1"/>
  <c r="J651" i="5"/>
  <c r="J651" i="7" s="1"/>
  <c r="K651" i="5"/>
  <c r="K651" i="7" s="1"/>
  <c r="H651" i="5"/>
  <c r="H651" i="7" s="1"/>
  <c r="L709" i="5"/>
  <c r="J709" i="5"/>
  <c r="J709" i="7" s="1"/>
  <c r="I709" i="5"/>
  <c r="I709" i="7" s="1"/>
  <c r="K709" i="5"/>
  <c r="K709" i="7" s="1"/>
  <c r="H709" i="5"/>
  <c r="H709" i="7" s="1"/>
  <c r="Z668" i="7"/>
  <c r="AM668" i="3"/>
  <c r="W668" i="7"/>
  <c r="AA668" i="7"/>
  <c r="Y668" i="7"/>
  <c r="X668" i="7"/>
  <c r="Y699" i="7"/>
  <c r="AA650" i="7"/>
  <c r="Z669" i="7"/>
  <c r="J672" i="5"/>
  <c r="J672" i="7" s="1"/>
  <c r="H672" i="5"/>
  <c r="H672" i="7" s="1"/>
  <c r="L672" i="5"/>
  <c r="I672" i="5"/>
  <c r="I672" i="7" s="1"/>
  <c r="K672" i="5"/>
  <c r="K672" i="7" s="1"/>
  <c r="K641" i="5"/>
  <c r="K641" i="7" s="1"/>
  <c r="J641" i="5"/>
  <c r="J641" i="7" s="1"/>
  <c r="I641" i="5"/>
  <c r="I641" i="7" s="1"/>
  <c r="H641" i="5"/>
  <c r="H641" i="7" s="1"/>
  <c r="L641" i="5"/>
  <c r="J647" i="5"/>
  <c r="J647" i="7" s="1"/>
  <c r="I647" i="5"/>
  <c r="I647" i="7" s="1"/>
  <c r="K647" i="5"/>
  <c r="K647" i="7" s="1"/>
  <c r="H647" i="5"/>
  <c r="H647" i="7" s="1"/>
  <c r="L647" i="5"/>
  <c r="H728" i="5"/>
  <c r="H728" i="7" s="1"/>
  <c r="L728" i="5"/>
  <c r="I728" i="5"/>
  <c r="I728" i="7" s="1"/>
  <c r="K728" i="5"/>
  <c r="K728" i="7" s="1"/>
  <c r="J728" i="5"/>
  <c r="J728" i="7" s="1"/>
  <c r="H664" i="5"/>
  <c r="H664" i="7" s="1"/>
  <c r="K664" i="5"/>
  <c r="K664" i="7" s="1"/>
  <c r="J664" i="5"/>
  <c r="J664" i="7" s="1"/>
  <c r="I664" i="5"/>
  <c r="I664" i="7" s="1"/>
  <c r="L664" i="5"/>
  <c r="L699" i="5"/>
  <c r="I699" i="5"/>
  <c r="I699" i="7" s="1"/>
  <c r="J699" i="5"/>
  <c r="J699" i="7" s="1"/>
  <c r="H699" i="5"/>
  <c r="H699" i="7" s="1"/>
  <c r="K699" i="5"/>
  <c r="K699" i="7" s="1"/>
  <c r="J706" i="5"/>
  <c r="J706" i="7" s="1"/>
  <c r="H706" i="5"/>
  <c r="H706" i="7" s="1"/>
  <c r="L706" i="5"/>
  <c r="K706" i="5"/>
  <c r="K706" i="7" s="1"/>
  <c r="I706" i="5"/>
  <c r="I706" i="7" s="1"/>
  <c r="H640" i="5"/>
  <c r="H640" i="7" s="1"/>
  <c r="I640" i="5"/>
  <c r="I640" i="7" s="1"/>
  <c r="K640" i="5"/>
  <c r="K640" i="7" s="1"/>
  <c r="J640" i="5"/>
  <c r="J640" i="7" s="1"/>
  <c r="L640" i="5"/>
  <c r="J697" i="5"/>
  <c r="J697" i="7" s="1"/>
  <c r="L697" i="5"/>
  <c r="I697" i="5"/>
  <c r="I697" i="7" s="1"/>
  <c r="K697" i="5"/>
  <c r="K697" i="7" s="1"/>
  <c r="H697" i="5"/>
  <c r="H697" i="7" s="1"/>
  <c r="Y673" i="7"/>
  <c r="I720" i="5"/>
  <c r="I720" i="7" s="1"/>
  <c r="J720" i="5"/>
  <c r="J720" i="7" s="1"/>
  <c r="L720" i="5"/>
  <c r="H720" i="5"/>
  <c r="H720" i="7" s="1"/>
  <c r="K720" i="5"/>
  <c r="K720" i="7" s="1"/>
  <c r="J688" i="5"/>
  <c r="J688" i="7" s="1"/>
  <c r="H688" i="5"/>
  <c r="H688" i="7" s="1"/>
  <c r="I688" i="5"/>
  <c r="I688" i="7" s="1"/>
  <c r="L688" i="5"/>
  <c r="K688" i="5"/>
  <c r="K688" i="7" s="1"/>
  <c r="K657" i="5"/>
  <c r="K657" i="7" s="1"/>
  <c r="L657" i="5"/>
  <c r="I657" i="5"/>
  <c r="I657" i="7" s="1"/>
  <c r="J657" i="5"/>
  <c r="J657" i="7" s="1"/>
  <c r="H657" i="5"/>
  <c r="H657" i="7" s="1"/>
  <c r="K723" i="5"/>
  <c r="K723" i="7" s="1"/>
  <c r="I723" i="5"/>
  <c r="I723" i="7" s="1"/>
  <c r="H723" i="5"/>
  <c r="H723" i="7" s="1"/>
  <c r="J723" i="5"/>
  <c r="J723" i="7" s="1"/>
  <c r="L723" i="5"/>
  <c r="J691" i="5"/>
  <c r="J691" i="7" s="1"/>
  <c r="H691" i="5"/>
  <c r="H691" i="7" s="1"/>
  <c r="L691" i="5"/>
  <c r="I691" i="5"/>
  <c r="I691" i="7" s="1"/>
  <c r="K691" i="5"/>
  <c r="K691" i="7" s="1"/>
  <c r="L656" i="5"/>
  <c r="H656" i="5"/>
  <c r="H656" i="7" s="1"/>
  <c r="K656" i="5"/>
  <c r="K656" i="7" s="1"/>
  <c r="J656" i="5"/>
  <c r="J656" i="7" s="1"/>
  <c r="I656" i="5"/>
  <c r="I656" i="7" s="1"/>
  <c r="K698" i="5"/>
  <c r="K698" i="7" s="1"/>
  <c r="J698" i="5"/>
  <c r="J698" i="7" s="1"/>
  <c r="I698" i="5"/>
  <c r="I698" i="7" s="1"/>
  <c r="L698" i="5"/>
  <c r="H698" i="5"/>
  <c r="H698" i="7" s="1"/>
  <c r="I666" i="5"/>
  <c r="I666" i="7" s="1"/>
  <c r="K666" i="5"/>
  <c r="K666" i="7" s="1"/>
  <c r="H666" i="5"/>
  <c r="H666" i="7" s="1"/>
  <c r="L666" i="5"/>
  <c r="J666" i="5"/>
  <c r="J666" i="7" s="1"/>
  <c r="J721" i="5"/>
  <c r="J721" i="7" s="1"/>
  <c r="L721" i="5"/>
  <c r="K721" i="5"/>
  <c r="K721" i="7" s="1"/>
  <c r="I721" i="5"/>
  <c r="I721" i="7" s="1"/>
  <c r="H721" i="5"/>
  <c r="H721" i="7" s="1"/>
  <c r="I689" i="5"/>
  <c r="I689" i="7" s="1"/>
  <c r="H689" i="5"/>
  <c r="H689" i="7" s="1"/>
  <c r="K689" i="5"/>
  <c r="K689" i="7" s="1"/>
  <c r="L689" i="5"/>
  <c r="J689" i="5"/>
  <c r="J689" i="7" s="1"/>
  <c r="K658" i="5"/>
  <c r="K658" i="7" s="1"/>
  <c r="H658" i="5"/>
  <c r="H658" i="7" s="1"/>
  <c r="I658" i="5"/>
  <c r="I658" i="7" s="1"/>
  <c r="L658" i="5"/>
  <c r="J658" i="5"/>
  <c r="J658" i="7" s="1"/>
  <c r="J659" i="5"/>
  <c r="J659" i="7" s="1"/>
  <c r="K659" i="5"/>
  <c r="K659" i="7" s="1"/>
  <c r="L659" i="5"/>
  <c r="I659" i="5"/>
  <c r="I659" i="7" s="1"/>
  <c r="H659" i="5"/>
  <c r="H659" i="7" s="1"/>
  <c r="X725" i="7"/>
  <c r="Z725" i="7"/>
  <c r="W725" i="7"/>
  <c r="Y725" i="7"/>
  <c r="AA725" i="7"/>
  <c r="AM725" i="3"/>
  <c r="Z728" i="7"/>
  <c r="AM728" i="3"/>
  <c r="Y728" i="7"/>
  <c r="W728" i="7"/>
  <c r="X728" i="7"/>
  <c r="AA728" i="7"/>
  <c r="Z700" i="7"/>
  <c r="W700" i="7"/>
  <c r="Y700" i="7"/>
  <c r="X700" i="7"/>
  <c r="AM700" i="3"/>
  <c r="AA700" i="7"/>
  <c r="W718" i="7"/>
  <c r="Z718" i="7"/>
  <c r="AA718" i="7"/>
  <c r="AM718" i="3"/>
  <c r="Y718" i="7"/>
  <c r="X718" i="7"/>
  <c r="X658" i="7"/>
  <c r="AM658" i="3"/>
  <c r="Y658" i="7"/>
  <c r="Z658" i="7"/>
  <c r="W658" i="7"/>
  <c r="AA658" i="7"/>
  <c r="AM651" i="3"/>
  <c r="Z651" i="7"/>
  <c r="Y651" i="7"/>
  <c r="W651" i="7"/>
  <c r="AA651" i="7"/>
  <c r="X651" i="7"/>
  <c r="Y727" i="7"/>
  <c r="X727" i="7"/>
  <c r="W727" i="7"/>
  <c r="AM727" i="3"/>
  <c r="AA727" i="7"/>
  <c r="Z727" i="7"/>
  <c r="Y671" i="7"/>
  <c r="W671" i="7"/>
  <c r="AA671" i="7"/>
  <c r="Z671" i="7"/>
  <c r="X671" i="7"/>
  <c r="AM671" i="3"/>
  <c r="O736" i="7"/>
  <c r="O737" i="7" s="1"/>
  <c r="AC541" i="7"/>
  <c r="R541" i="7"/>
  <c r="S394" i="7"/>
  <c r="S609" i="7"/>
  <c r="S489" i="7"/>
  <c r="T531" i="7"/>
  <c r="R351" i="7"/>
  <c r="S570" i="7"/>
  <c r="R526" i="7"/>
  <c r="Y174" i="7"/>
  <c r="N174" i="7" s="1"/>
  <c r="R527" i="7"/>
  <c r="R507" i="7"/>
  <c r="U543" i="7"/>
  <c r="S528" i="7"/>
  <c r="T362" i="7"/>
  <c r="R350" i="7"/>
  <c r="S465" i="7"/>
  <c r="R485" i="7"/>
  <c r="R602" i="7"/>
  <c r="R470" i="7"/>
  <c r="S487" i="7"/>
  <c r="T363" i="7"/>
  <c r="Z174" i="3"/>
  <c r="Z3" i="3" s="1"/>
  <c r="S590" i="7"/>
  <c r="R587" i="7"/>
  <c r="R472" i="7"/>
  <c r="R484" i="7"/>
  <c r="S392" i="7"/>
  <c r="T511" i="7"/>
  <c r="T491" i="7"/>
  <c r="X174" i="7"/>
  <c r="M174" i="7" s="1"/>
  <c r="S490" i="7"/>
  <c r="U631" i="7"/>
  <c r="U273" i="7"/>
  <c r="S486" i="7"/>
  <c r="R356" i="7"/>
  <c r="R191" i="7"/>
  <c r="R205" i="7"/>
  <c r="U574" i="7"/>
  <c r="R193" i="7"/>
  <c r="T398" i="7"/>
  <c r="S415" i="7"/>
  <c r="S403" i="7"/>
  <c r="AC525" i="7"/>
  <c r="R525" i="7"/>
  <c r="W174" i="7"/>
  <c r="L174" i="7" s="1"/>
  <c r="R391" i="7"/>
  <c r="S393" i="7"/>
  <c r="U365" i="7"/>
  <c r="R542" i="7"/>
  <c r="R390" i="7"/>
  <c r="R601" i="7"/>
  <c r="T416" i="7"/>
  <c r="R568" i="7"/>
  <c r="T381" i="7"/>
  <c r="AM174" i="3"/>
  <c r="AA174" i="7"/>
  <c r="P174" i="7" s="1"/>
  <c r="T530" i="7"/>
  <c r="T571" i="7"/>
  <c r="R192" i="7"/>
  <c r="U515" i="7"/>
  <c r="T457" i="7"/>
  <c r="U513" i="7"/>
  <c r="AC325" i="7"/>
  <c r="R325" i="7"/>
  <c r="S569" i="7"/>
  <c r="S605" i="7"/>
  <c r="U477" i="7"/>
  <c r="U466" i="7"/>
  <c r="U364" i="7"/>
  <c r="AC324" i="7"/>
  <c r="R324" i="7"/>
  <c r="T529" i="7"/>
  <c r="T512" i="7"/>
  <c r="R561" i="7"/>
  <c r="R414" i="7"/>
  <c r="S473" i="7"/>
  <c r="S361" i="7"/>
  <c r="R355" i="7"/>
  <c r="U492" i="7"/>
  <c r="U591" i="7"/>
  <c r="S395" i="7"/>
  <c r="S456" i="7"/>
  <c r="U478" i="7"/>
  <c r="S359" i="7"/>
  <c r="R380" i="7"/>
  <c r="S588" i="7"/>
  <c r="L721" i="7" l="1"/>
  <c r="D52" i="10"/>
  <c r="D54" i="10"/>
  <c r="D50" i="10"/>
  <c r="D51" i="10"/>
  <c r="D46" i="10"/>
  <c r="D56" i="10"/>
  <c r="D49" i="10"/>
  <c r="D45" i="10"/>
  <c r="D47" i="10"/>
  <c r="D53" i="10"/>
  <c r="D48" i="10"/>
  <c r="D55" i="10"/>
  <c r="L665" i="7"/>
  <c r="L695" i="7"/>
  <c r="L640" i="7"/>
  <c r="L652" i="7"/>
  <c r="L720" i="7"/>
  <c r="L691" i="7"/>
  <c r="L673" i="7"/>
  <c r="L684" i="7"/>
  <c r="L702" i="7"/>
  <c r="L717" i="7"/>
  <c r="L643" i="7"/>
  <c r="L723" i="7"/>
  <c r="L642" i="7"/>
  <c r="N721" i="5"/>
  <c r="N721" i="7" s="1"/>
  <c r="P698" i="5"/>
  <c r="P698" i="7" s="1"/>
  <c r="N656" i="5"/>
  <c r="N656" i="7" s="1"/>
  <c r="M657" i="5"/>
  <c r="M657" i="7" s="1"/>
  <c r="M640" i="5"/>
  <c r="M640" i="7" s="1"/>
  <c r="O652" i="5"/>
  <c r="O652" i="7" s="1"/>
  <c r="N661" i="5"/>
  <c r="N661" i="7" s="1"/>
  <c r="O655" i="5"/>
  <c r="O655" i="7" s="1"/>
  <c r="P715" i="5"/>
  <c r="P715" i="7" s="1"/>
  <c r="N715" i="5"/>
  <c r="N715" i="7" s="1"/>
  <c r="O678" i="5"/>
  <c r="O678" i="7" s="1"/>
  <c r="P710" i="5"/>
  <c r="P710" i="7" s="1"/>
  <c r="M671" i="5"/>
  <c r="M671" i="7" s="1"/>
  <c r="M668" i="5"/>
  <c r="M668" i="7" s="1"/>
  <c r="O668" i="5"/>
  <c r="O668" i="7" s="1"/>
  <c r="O700" i="5"/>
  <c r="O700" i="7" s="1"/>
  <c r="N639" i="5"/>
  <c r="N639" i="7" s="1"/>
  <c r="N705" i="5"/>
  <c r="N705" i="7" s="1"/>
  <c r="N682" i="5"/>
  <c r="N682" i="7" s="1"/>
  <c r="O704" i="5"/>
  <c r="O704" i="7" s="1"/>
  <c r="P677" i="5"/>
  <c r="P677" i="7" s="1"/>
  <c r="O644" i="5"/>
  <c r="O644" i="7" s="1"/>
  <c r="P708" i="5"/>
  <c r="P708" i="7" s="1"/>
  <c r="O681" i="5"/>
  <c r="O681" i="7" s="1"/>
  <c r="M690" i="5"/>
  <c r="M690" i="7" s="1"/>
  <c r="N648" i="5"/>
  <c r="N648" i="7" s="1"/>
  <c r="P680" i="5"/>
  <c r="P680" i="7" s="1"/>
  <c r="N689" i="5"/>
  <c r="N689" i="7" s="1"/>
  <c r="O721" i="5"/>
  <c r="O721" i="7" s="1"/>
  <c r="P691" i="5"/>
  <c r="P691" i="7" s="1"/>
  <c r="N723" i="5"/>
  <c r="N723" i="7" s="1"/>
  <c r="N657" i="5"/>
  <c r="N657" i="7" s="1"/>
  <c r="N720" i="5"/>
  <c r="N720" i="7" s="1"/>
  <c r="P640" i="5"/>
  <c r="P640" i="7" s="1"/>
  <c r="P728" i="5"/>
  <c r="P728" i="7" s="1"/>
  <c r="M647" i="5"/>
  <c r="M647" i="7" s="1"/>
  <c r="O641" i="5"/>
  <c r="O641" i="7" s="1"/>
  <c r="O679" i="5"/>
  <c r="O679" i="7" s="1"/>
  <c r="M713" i="5"/>
  <c r="M713" i="7" s="1"/>
  <c r="P722" i="5"/>
  <c r="P722" i="7" s="1"/>
  <c r="O683" i="5"/>
  <c r="O683" i="7" s="1"/>
  <c r="P685" i="5"/>
  <c r="P685" i="7" s="1"/>
  <c r="N662" i="5"/>
  <c r="N662" i="7" s="1"/>
  <c r="M684" i="5"/>
  <c r="M684" i="7" s="1"/>
  <c r="P684" i="5"/>
  <c r="P684" i="7" s="1"/>
  <c r="O670" i="5"/>
  <c r="O670" i="7" s="1"/>
  <c r="P695" i="5"/>
  <c r="P695" i="7" s="1"/>
  <c r="M695" i="5"/>
  <c r="M695" i="7" s="1"/>
  <c r="N727" i="5"/>
  <c r="N727" i="7" s="1"/>
  <c r="O660" i="5"/>
  <c r="O660" i="7" s="1"/>
  <c r="P692" i="5"/>
  <c r="P692" i="7" s="1"/>
  <c r="N724" i="5"/>
  <c r="N724" i="7" s="1"/>
  <c r="M729" i="5"/>
  <c r="M729" i="7" s="1"/>
  <c r="P673" i="5"/>
  <c r="P673" i="7" s="1"/>
  <c r="N714" i="5"/>
  <c r="N714" i="7" s="1"/>
  <c r="M646" i="5"/>
  <c r="M646" i="7" s="1"/>
  <c r="N686" i="5"/>
  <c r="N686" i="7" s="1"/>
  <c r="M711" i="5"/>
  <c r="M711" i="7" s="1"/>
  <c r="N645" i="5"/>
  <c r="N645" i="7" s="1"/>
  <c r="O650" i="5"/>
  <c r="O650" i="7" s="1"/>
  <c r="N719" i="5"/>
  <c r="N719" i="7" s="1"/>
  <c r="O710" i="5"/>
  <c r="O710" i="7" s="1"/>
  <c r="P703" i="5"/>
  <c r="P703" i="7" s="1"/>
  <c r="O705" i="5"/>
  <c r="O705" i="7" s="1"/>
  <c r="M705" i="5"/>
  <c r="M705" i="7" s="1"/>
  <c r="N707" i="5"/>
  <c r="N707" i="7" s="1"/>
  <c r="N687" i="5"/>
  <c r="N687" i="7" s="1"/>
  <c r="M653" i="5"/>
  <c r="M653" i="7" s="1"/>
  <c r="O658" i="5"/>
  <c r="O658" i="7" s="1"/>
  <c r="O689" i="5"/>
  <c r="O689" i="7" s="1"/>
  <c r="N666" i="5"/>
  <c r="N666" i="7" s="1"/>
  <c r="O698" i="5"/>
  <c r="O698" i="7" s="1"/>
  <c r="P656" i="5"/>
  <c r="P656" i="7" s="1"/>
  <c r="L656" i="7"/>
  <c r="P723" i="5"/>
  <c r="P723" i="7" s="1"/>
  <c r="P657" i="5"/>
  <c r="P657" i="7" s="1"/>
  <c r="N640" i="5"/>
  <c r="N640" i="7" s="1"/>
  <c r="N706" i="5"/>
  <c r="N706" i="7" s="1"/>
  <c r="O699" i="5"/>
  <c r="O699" i="7" s="1"/>
  <c r="P664" i="5"/>
  <c r="P664" i="7" s="1"/>
  <c r="N672" i="5"/>
  <c r="N672" i="7" s="1"/>
  <c r="M709" i="5"/>
  <c r="M709" i="7" s="1"/>
  <c r="L709" i="7"/>
  <c r="N679" i="5"/>
  <c r="N679" i="7" s="1"/>
  <c r="O676" i="5"/>
  <c r="O676" i="7" s="1"/>
  <c r="L713" i="7"/>
  <c r="P683" i="5"/>
  <c r="P683" i="7" s="1"/>
  <c r="N712" i="5"/>
  <c r="N712" i="7" s="1"/>
  <c r="N684" i="5"/>
  <c r="N684" i="7" s="1"/>
  <c r="O642" i="5"/>
  <c r="O642" i="7" s="1"/>
  <c r="P670" i="5"/>
  <c r="P670" i="7" s="1"/>
  <c r="P702" i="5"/>
  <c r="P702" i="7" s="1"/>
  <c r="O727" i="5"/>
  <c r="O727" i="7" s="1"/>
  <c r="P660" i="5"/>
  <c r="P660" i="7" s="1"/>
  <c r="N692" i="5"/>
  <c r="N692" i="7" s="1"/>
  <c r="P729" i="5"/>
  <c r="P729" i="7" s="1"/>
  <c r="O674" i="5"/>
  <c r="O674" i="7" s="1"/>
  <c r="M667" i="5"/>
  <c r="M667" i="7" s="1"/>
  <c r="P696" i="5"/>
  <c r="P696" i="7" s="1"/>
  <c r="N673" i="5"/>
  <c r="N673" i="7" s="1"/>
  <c r="P675" i="5"/>
  <c r="P675" i="7" s="1"/>
  <c r="P646" i="5"/>
  <c r="P646" i="7" s="1"/>
  <c r="O711" i="5"/>
  <c r="O711" i="7" s="1"/>
  <c r="M645" i="5"/>
  <c r="M645" i="7" s="1"/>
  <c r="M655" i="5"/>
  <c r="M655" i="7" s="1"/>
  <c r="M715" i="5"/>
  <c r="M715" i="7" s="1"/>
  <c r="N717" i="5"/>
  <c r="N717" i="7" s="1"/>
  <c r="O669" i="5"/>
  <c r="O669" i="7" s="1"/>
  <c r="N669" i="5"/>
  <c r="N669" i="7" s="1"/>
  <c r="P701" i="5"/>
  <c r="P701" i="7" s="1"/>
  <c r="M643" i="5"/>
  <c r="M643" i="7" s="1"/>
  <c r="P678" i="5"/>
  <c r="P678" i="7" s="1"/>
  <c r="P668" i="5"/>
  <c r="P668" i="7" s="1"/>
  <c r="N700" i="5"/>
  <c r="N700" i="7" s="1"/>
  <c r="P700" i="5"/>
  <c r="P700" i="7" s="1"/>
  <c r="L682" i="7"/>
  <c r="O707" i="5"/>
  <c r="O707" i="7" s="1"/>
  <c r="M704" i="5"/>
  <c r="M704" i="7" s="1"/>
  <c r="O677" i="5"/>
  <c r="O677" i="7" s="1"/>
  <c r="N718" i="5"/>
  <c r="N718" i="7" s="1"/>
  <c r="N708" i="5"/>
  <c r="N708" i="7" s="1"/>
  <c r="M681" i="5"/>
  <c r="M681" i="7" s="1"/>
  <c r="P690" i="5"/>
  <c r="P690" i="7" s="1"/>
  <c r="L648" i="7"/>
  <c r="N680" i="5"/>
  <c r="N680" i="7" s="1"/>
  <c r="P654" i="5"/>
  <c r="P654" i="7" s="1"/>
  <c r="P694" i="5"/>
  <c r="P694" i="7" s="1"/>
  <c r="M697" i="5"/>
  <c r="M697" i="7" s="1"/>
  <c r="P693" i="5"/>
  <c r="P693" i="7" s="1"/>
  <c r="M674" i="5"/>
  <c r="M674" i="7" s="1"/>
  <c r="M714" i="5"/>
  <c r="M714" i="7" s="1"/>
  <c r="N649" i="5"/>
  <c r="N649" i="7" s="1"/>
  <c r="O664" i="5"/>
  <c r="O664" i="7" s="1"/>
  <c r="M679" i="5"/>
  <c r="M679" i="7" s="1"/>
  <c r="P662" i="5"/>
  <c r="P662" i="7" s="1"/>
  <c r="M702" i="5"/>
  <c r="M702" i="7" s="1"/>
  <c r="N674" i="5"/>
  <c r="N674" i="7" s="1"/>
  <c r="P667" i="5"/>
  <c r="P667" i="7" s="1"/>
  <c r="M673" i="5"/>
  <c r="M673" i="7" s="1"/>
  <c r="M675" i="5"/>
  <c r="M675" i="7" s="1"/>
  <c r="P686" i="5"/>
  <c r="P686" i="7" s="1"/>
  <c r="P650" i="5"/>
  <c r="P650" i="7" s="1"/>
  <c r="N655" i="5"/>
  <c r="N655" i="7" s="1"/>
  <c r="P649" i="5"/>
  <c r="P649" i="7" s="1"/>
  <c r="N726" i="5"/>
  <c r="N726" i="7" s="1"/>
  <c r="P716" i="5"/>
  <c r="P716" i="7" s="1"/>
  <c r="O639" i="5"/>
  <c r="O639" i="7" s="1"/>
  <c r="P682" i="5"/>
  <c r="P682" i="7" s="1"/>
  <c r="N704" i="5"/>
  <c r="N704" i="7" s="1"/>
  <c r="M708" i="5"/>
  <c r="M708" i="7" s="1"/>
  <c r="M648" i="5"/>
  <c r="M648" i="7" s="1"/>
  <c r="O654" i="5"/>
  <c r="O654" i="7" s="1"/>
  <c r="O691" i="5"/>
  <c r="O691" i="7" s="1"/>
  <c r="N651" i="5"/>
  <c r="N651" i="7" s="1"/>
  <c r="P713" i="5"/>
  <c r="P713" i="7" s="1"/>
  <c r="N683" i="5"/>
  <c r="N683" i="7" s="1"/>
  <c r="P652" i="5"/>
  <c r="P652" i="7" s="1"/>
  <c r="M725" i="5"/>
  <c r="M725" i="7" s="1"/>
  <c r="O695" i="5"/>
  <c r="O695" i="7" s="1"/>
  <c r="O667" i="5"/>
  <c r="O667" i="7" s="1"/>
  <c r="P726" i="5"/>
  <c r="P726" i="7" s="1"/>
  <c r="P643" i="5"/>
  <c r="P643" i="7" s="1"/>
  <c r="O708" i="5"/>
  <c r="O708" i="7" s="1"/>
  <c r="N681" i="5"/>
  <c r="N681" i="7" s="1"/>
  <c r="N654" i="5"/>
  <c r="N654" i="7" s="1"/>
  <c r="M659" i="5"/>
  <c r="M659" i="7" s="1"/>
  <c r="N658" i="5"/>
  <c r="N658" i="7" s="1"/>
  <c r="M689" i="5"/>
  <c r="M689" i="7" s="1"/>
  <c r="M691" i="5"/>
  <c r="M691" i="7" s="1"/>
  <c r="N699" i="5"/>
  <c r="N699" i="7" s="1"/>
  <c r="O709" i="5"/>
  <c r="O709" i="7" s="1"/>
  <c r="O651" i="5"/>
  <c r="O651" i="7" s="1"/>
  <c r="P676" i="5"/>
  <c r="P676" i="7" s="1"/>
  <c r="O712" i="5"/>
  <c r="O712" i="7" s="1"/>
  <c r="P712" i="5"/>
  <c r="P712" i="7" s="1"/>
  <c r="M662" i="5"/>
  <c r="M662" i="7" s="1"/>
  <c r="P661" i="5"/>
  <c r="P661" i="7" s="1"/>
  <c r="O693" i="5"/>
  <c r="O693" i="7" s="1"/>
  <c r="O725" i="5"/>
  <c r="O725" i="7" s="1"/>
  <c r="N702" i="5"/>
  <c r="N702" i="7" s="1"/>
  <c r="M663" i="5"/>
  <c r="M663" i="7" s="1"/>
  <c r="P665" i="5"/>
  <c r="P665" i="7" s="1"/>
  <c r="P674" i="5"/>
  <c r="P674" i="7" s="1"/>
  <c r="N696" i="5"/>
  <c r="N696" i="7" s="1"/>
  <c r="O675" i="5"/>
  <c r="O675" i="7" s="1"/>
  <c r="N711" i="5"/>
  <c r="N711" i="7" s="1"/>
  <c r="P645" i="5"/>
  <c r="P645" i="7" s="1"/>
  <c r="O649" i="5"/>
  <c r="O649" i="7" s="1"/>
  <c r="M717" i="5"/>
  <c r="M717" i="7" s="1"/>
  <c r="O726" i="5"/>
  <c r="O726" i="7" s="1"/>
  <c r="O719" i="5"/>
  <c r="O719" i="7" s="1"/>
  <c r="O701" i="5"/>
  <c r="O701" i="7" s="1"/>
  <c r="N678" i="5"/>
  <c r="N678" i="7" s="1"/>
  <c r="O703" i="5"/>
  <c r="O703" i="7" s="1"/>
  <c r="P639" i="5"/>
  <c r="P639" i="7" s="1"/>
  <c r="P705" i="5"/>
  <c r="P705" i="7" s="1"/>
  <c r="M707" i="5"/>
  <c r="M707" i="7" s="1"/>
  <c r="P644" i="5"/>
  <c r="P644" i="7" s="1"/>
  <c r="P648" i="5"/>
  <c r="P648" i="7" s="1"/>
  <c r="O680" i="5"/>
  <c r="O680" i="7" s="1"/>
  <c r="N694" i="5"/>
  <c r="N694" i="7" s="1"/>
  <c r="N653" i="5"/>
  <c r="N653" i="7" s="1"/>
  <c r="O688" i="5"/>
  <c r="O688" i="7" s="1"/>
  <c r="N664" i="5"/>
  <c r="N664" i="7" s="1"/>
  <c r="O672" i="5"/>
  <c r="O672" i="7" s="1"/>
  <c r="P679" i="5"/>
  <c r="P679" i="7" s="1"/>
  <c r="N685" i="5"/>
  <c r="N685" i="7" s="1"/>
  <c r="N670" i="5"/>
  <c r="N670" i="7" s="1"/>
  <c r="N667" i="5"/>
  <c r="N667" i="7" s="1"/>
  <c r="N675" i="5"/>
  <c r="N675" i="7" s="1"/>
  <c r="N646" i="5"/>
  <c r="N646" i="7" s="1"/>
  <c r="N688" i="5"/>
  <c r="N688" i="7" s="1"/>
  <c r="M699" i="5"/>
  <c r="M699" i="7" s="1"/>
  <c r="O713" i="5"/>
  <c r="O713" i="7" s="1"/>
  <c r="M642" i="5"/>
  <c r="M642" i="7" s="1"/>
  <c r="N725" i="5"/>
  <c r="N725" i="7" s="1"/>
  <c r="P727" i="5"/>
  <c r="P727" i="7" s="1"/>
  <c r="M692" i="5"/>
  <c r="M692" i="7" s="1"/>
  <c r="P724" i="5"/>
  <c r="P724" i="7" s="1"/>
  <c r="P669" i="5"/>
  <c r="P669" i="7" s="1"/>
  <c r="M703" i="5"/>
  <c r="M703" i="7" s="1"/>
  <c r="O718" i="5"/>
  <c r="O718" i="7" s="1"/>
  <c r="P658" i="5"/>
  <c r="P658" i="7" s="1"/>
  <c r="M721" i="5"/>
  <c r="M721" i="7" s="1"/>
  <c r="M666" i="5"/>
  <c r="M666" i="7" s="1"/>
  <c r="O723" i="5"/>
  <c r="O723" i="7" s="1"/>
  <c r="M688" i="5"/>
  <c r="M688" i="7" s="1"/>
  <c r="P697" i="5"/>
  <c r="P697" i="7" s="1"/>
  <c r="N647" i="5"/>
  <c r="N647" i="7" s="1"/>
  <c r="N641" i="5"/>
  <c r="N641" i="7" s="1"/>
  <c r="N709" i="5"/>
  <c r="N709" i="7" s="1"/>
  <c r="P651" i="5"/>
  <c r="P651" i="7" s="1"/>
  <c r="N642" i="5"/>
  <c r="N642" i="7" s="1"/>
  <c r="N693" i="5"/>
  <c r="N693" i="7" s="1"/>
  <c r="O702" i="5"/>
  <c r="O702" i="7" s="1"/>
  <c r="P663" i="5"/>
  <c r="P663" i="7" s="1"/>
  <c r="N660" i="5"/>
  <c r="N660" i="7" s="1"/>
  <c r="N729" i="5"/>
  <c r="N729" i="7" s="1"/>
  <c r="M696" i="5"/>
  <c r="M696" i="7" s="1"/>
  <c r="O714" i="5"/>
  <c r="O714" i="7" s="1"/>
  <c r="N650" i="5"/>
  <c r="N650" i="7" s="1"/>
  <c r="O716" i="5"/>
  <c r="O716" i="7" s="1"/>
  <c r="M669" i="5"/>
  <c r="M669" i="7" s="1"/>
  <c r="N701" i="5"/>
  <c r="N701" i="7" s="1"/>
  <c r="M639" i="5"/>
  <c r="M639" i="7" s="1"/>
  <c r="O682" i="5"/>
  <c r="O682" i="7" s="1"/>
  <c r="P653" i="5"/>
  <c r="P653" i="7" s="1"/>
  <c r="P659" i="5"/>
  <c r="P659" i="7" s="1"/>
  <c r="N659" i="5"/>
  <c r="N659" i="7" s="1"/>
  <c r="O666" i="5"/>
  <c r="O666" i="7" s="1"/>
  <c r="N698" i="5"/>
  <c r="N698" i="7" s="1"/>
  <c r="M656" i="5"/>
  <c r="M656" i="7" s="1"/>
  <c r="P688" i="5"/>
  <c r="P688" i="7" s="1"/>
  <c r="O720" i="5"/>
  <c r="O720" i="7" s="1"/>
  <c r="N697" i="5"/>
  <c r="N697" i="7" s="1"/>
  <c r="O640" i="5"/>
  <c r="O640" i="7" s="1"/>
  <c r="O706" i="5"/>
  <c r="O706" i="7" s="1"/>
  <c r="M641" i="5"/>
  <c r="M641" i="7" s="1"/>
  <c r="M651" i="5"/>
  <c r="M651" i="7" s="1"/>
  <c r="M722" i="5"/>
  <c r="M722" i="7" s="1"/>
  <c r="M685" i="5"/>
  <c r="M685" i="7" s="1"/>
  <c r="O662" i="5"/>
  <c r="O662" i="7" s="1"/>
  <c r="N652" i="5"/>
  <c r="N652" i="7" s="1"/>
  <c r="P642" i="5"/>
  <c r="P642" i="7" s="1"/>
  <c r="O663" i="5"/>
  <c r="O663" i="7" s="1"/>
  <c r="O692" i="5"/>
  <c r="O692" i="7" s="1"/>
  <c r="O724" i="5"/>
  <c r="O724" i="7" s="1"/>
  <c r="O665" i="5"/>
  <c r="O665" i="7" s="1"/>
  <c r="M686" i="5"/>
  <c r="M686" i="7" s="1"/>
  <c r="P711" i="5"/>
  <c r="P711" i="7" s="1"/>
  <c r="M650" i="5"/>
  <c r="M650" i="7" s="1"/>
  <c r="P655" i="5"/>
  <c r="P655" i="7" s="1"/>
  <c r="M649" i="5"/>
  <c r="M649" i="7" s="1"/>
  <c r="P717" i="5"/>
  <c r="P717" i="7" s="1"/>
  <c r="M719" i="5"/>
  <c r="M719" i="7" s="1"/>
  <c r="O643" i="5"/>
  <c r="O643" i="7" s="1"/>
  <c r="M710" i="5"/>
  <c r="M710" i="7" s="1"/>
  <c r="P671" i="5"/>
  <c r="P671" i="7" s="1"/>
  <c r="N703" i="5"/>
  <c r="N703" i="7" s="1"/>
  <c r="N668" i="5"/>
  <c r="N668" i="7" s="1"/>
  <c r="N677" i="5"/>
  <c r="N677" i="7" s="1"/>
  <c r="P718" i="5"/>
  <c r="P718" i="7" s="1"/>
  <c r="P681" i="5"/>
  <c r="P681" i="7" s="1"/>
  <c r="M680" i="5"/>
  <c r="M680" i="7" s="1"/>
  <c r="M687" i="5"/>
  <c r="M687" i="7" s="1"/>
  <c r="O653" i="5"/>
  <c r="O653" i="7" s="1"/>
  <c r="P720" i="5"/>
  <c r="P720" i="7" s="1"/>
  <c r="O728" i="5"/>
  <c r="O728" i="7" s="1"/>
  <c r="N676" i="5"/>
  <c r="N676" i="7" s="1"/>
  <c r="M665" i="5"/>
  <c r="M665" i="7" s="1"/>
  <c r="P689" i="5"/>
  <c r="P689" i="7" s="1"/>
  <c r="P721" i="5"/>
  <c r="P721" i="7" s="1"/>
  <c r="O657" i="5"/>
  <c r="O657" i="7" s="1"/>
  <c r="O697" i="5"/>
  <c r="O697" i="7" s="1"/>
  <c r="M706" i="5"/>
  <c r="M706" i="7" s="1"/>
  <c r="M728" i="5"/>
  <c r="M728" i="7" s="1"/>
  <c r="M712" i="5"/>
  <c r="M712" i="7" s="1"/>
  <c r="N695" i="5"/>
  <c r="N695" i="7" s="1"/>
  <c r="O729" i="5"/>
  <c r="O729" i="7" s="1"/>
  <c r="P714" i="5"/>
  <c r="P714" i="7" s="1"/>
  <c r="N716" i="5"/>
  <c r="N716" i="7" s="1"/>
  <c r="M678" i="5"/>
  <c r="M678" i="7" s="1"/>
  <c r="O671" i="5"/>
  <c r="O671" i="7" s="1"/>
  <c r="M700" i="5"/>
  <c r="M700" i="7" s="1"/>
  <c r="N644" i="5"/>
  <c r="N644" i="7" s="1"/>
  <c r="M694" i="5"/>
  <c r="M694" i="7" s="1"/>
  <c r="P687" i="5"/>
  <c r="P687" i="7" s="1"/>
  <c r="O659" i="5"/>
  <c r="O659" i="7" s="1"/>
  <c r="M720" i="5"/>
  <c r="M720" i="7" s="1"/>
  <c r="P699" i="5"/>
  <c r="P699" i="7" s="1"/>
  <c r="O647" i="5"/>
  <c r="O647" i="7" s="1"/>
  <c r="P672" i="5"/>
  <c r="P672" i="7" s="1"/>
  <c r="O722" i="5"/>
  <c r="O722" i="7" s="1"/>
  <c r="O661" i="5"/>
  <c r="O661" i="7" s="1"/>
  <c r="M670" i="5"/>
  <c r="M670" i="7" s="1"/>
  <c r="M724" i="5"/>
  <c r="M724" i="7" s="1"/>
  <c r="M677" i="5"/>
  <c r="M677" i="7" s="1"/>
  <c r="M644" i="5"/>
  <c r="M644" i="7" s="1"/>
  <c r="N690" i="5"/>
  <c r="N690" i="7" s="1"/>
  <c r="M658" i="5"/>
  <c r="M658" i="7" s="1"/>
  <c r="P666" i="5"/>
  <c r="P666" i="7" s="1"/>
  <c r="M698" i="5"/>
  <c r="M698" i="7" s="1"/>
  <c r="O656" i="5"/>
  <c r="O656" i="7" s="1"/>
  <c r="N691" i="5"/>
  <c r="N691" i="7" s="1"/>
  <c r="M723" i="5"/>
  <c r="M723" i="7" s="1"/>
  <c r="P706" i="5"/>
  <c r="P706" i="7" s="1"/>
  <c r="M664" i="5"/>
  <c r="M664" i="7" s="1"/>
  <c r="N728" i="5"/>
  <c r="N728" i="7" s="1"/>
  <c r="P647" i="5"/>
  <c r="P647" i="7" s="1"/>
  <c r="P641" i="5"/>
  <c r="P641" i="7" s="1"/>
  <c r="M672" i="5"/>
  <c r="M672" i="7" s="1"/>
  <c r="P709" i="5"/>
  <c r="P709" i="7" s="1"/>
  <c r="M676" i="5"/>
  <c r="M676" i="7" s="1"/>
  <c r="N713" i="5"/>
  <c r="N713" i="7" s="1"/>
  <c r="N722" i="5"/>
  <c r="N722" i="7" s="1"/>
  <c r="M683" i="5"/>
  <c r="M683" i="7" s="1"/>
  <c r="O685" i="5"/>
  <c r="O685" i="7" s="1"/>
  <c r="M652" i="5"/>
  <c r="M652" i="7" s="1"/>
  <c r="O684" i="5"/>
  <c r="O684" i="7" s="1"/>
  <c r="M661" i="5"/>
  <c r="M661" i="7" s="1"/>
  <c r="M693" i="5"/>
  <c r="M693" i="7" s="1"/>
  <c r="P725" i="5"/>
  <c r="P725" i="7" s="1"/>
  <c r="N663" i="5"/>
  <c r="N663" i="7" s="1"/>
  <c r="M727" i="5"/>
  <c r="M727" i="7" s="1"/>
  <c r="M660" i="5"/>
  <c r="M660" i="7" s="1"/>
  <c r="N665" i="5"/>
  <c r="N665" i="7" s="1"/>
  <c r="O696" i="5"/>
  <c r="O696" i="7" s="1"/>
  <c r="O673" i="5"/>
  <c r="O673" i="7" s="1"/>
  <c r="O646" i="5"/>
  <c r="O646" i="7" s="1"/>
  <c r="O686" i="5"/>
  <c r="O686" i="7" s="1"/>
  <c r="O645" i="5"/>
  <c r="O645" i="7" s="1"/>
  <c r="O715" i="5"/>
  <c r="O715" i="7" s="1"/>
  <c r="O717" i="5"/>
  <c r="O717" i="7" s="1"/>
  <c r="M726" i="5"/>
  <c r="M726" i="7" s="1"/>
  <c r="P719" i="5"/>
  <c r="P719" i="7" s="1"/>
  <c r="M716" i="5"/>
  <c r="M716" i="7" s="1"/>
  <c r="M701" i="5"/>
  <c r="M701" i="7" s="1"/>
  <c r="N643" i="5"/>
  <c r="N643" i="7" s="1"/>
  <c r="N710" i="5"/>
  <c r="N710" i="7" s="1"/>
  <c r="N671" i="5"/>
  <c r="N671" i="7" s="1"/>
  <c r="M682" i="5"/>
  <c r="M682" i="7" s="1"/>
  <c r="P707" i="5"/>
  <c r="P707" i="7" s="1"/>
  <c r="P704" i="5"/>
  <c r="P704" i="7" s="1"/>
  <c r="O690" i="5"/>
  <c r="O690" i="7" s="1"/>
  <c r="O648" i="5"/>
  <c r="O648" i="7" s="1"/>
  <c r="M654" i="5"/>
  <c r="M654" i="7" s="1"/>
  <c r="O694" i="5"/>
  <c r="O694" i="7" s="1"/>
  <c r="O687" i="5"/>
  <c r="O687" i="7" s="1"/>
  <c r="L710" i="7"/>
  <c r="L680" i="7"/>
  <c r="L644" i="7"/>
  <c r="C28" i="9"/>
  <c r="L679" i="7"/>
  <c r="C26" i="9"/>
  <c r="L692" i="7"/>
  <c r="L729" i="7"/>
  <c r="L667" i="7"/>
  <c r="L677" i="7"/>
  <c r="L674" i="7"/>
  <c r="D30" i="10"/>
  <c r="L666" i="7"/>
  <c r="L698" i="7"/>
  <c r="L653" i="7"/>
  <c r="L647" i="7"/>
  <c r="L663" i="7"/>
  <c r="L704" i="7"/>
  <c r="L697" i="7"/>
  <c r="L683" i="7"/>
  <c r="F26" i="9"/>
  <c r="L670" i="7"/>
  <c r="L646" i="7"/>
  <c r="L686" i="7"/>
  <c r="E27" i="9"/>
  <c r="L650" i="7"/>
  <c r="L716" i="7"/>
  <c r="AM3" i="3"/>
  <c r="L678" i="7"/>
  <c r="L689" i="7"/>
  <c r="L657" i="7"/>
  <c r="L712" i="7"/>
  <c r="D27" i="9"/>
  <c r="D28" i="9"/>
  <c r="L664" i="7"/>
  <c r="F679" i="5"/>
  <c r="F679" i="7"/>
  <c r="F661" i="7"/>
  <c r="F661" i="5"/>
  <c r="F702" i="5"/>
  <c r="F702" i="7"/>
  <c r="F660" i="5"/>
  <c r="F660" i="7"/>
  <c r="F667" i="5"/>
  <c r="F667" i="7"/>
  <c r="F645" i="5"/>
  <c r="F645" i="7"/>
  <c r="F669" i="5"/>
  <c r="F669" i="7"/>
  <c r="F652" i="7"/>
  <c r="F652" i="5"/>
  <c r="F688" i="5"/>
  <c r="F688" i="7"/>
  <c r="F676" i="7"/>
  <c r="F676" i="5"/>
  <c r="F692" i="7"/>
  <c r="F692" i="5"/>
  <c r="C31" i="9"/>
  <c r="L706" i="7"/>
  <c r="L728" i="7"/>
  <c r="L641" i="7"/>
  <c r="F651" i="7"/>
  <c r="F651" i="5"/>
  <c r="F642" i="7"/>
  <c r="F642" i="5"/>
  <c r="F670" i="7"/>
  <c r="F670" i="5"/>
  <c r="L727" i="7"/>
  <c r="F727" i="7"/>
  <c r="F727" i="5"/>
  <c r="F674" i="5"/>
  <c r="F674" i="7"/>
  <c r="F714" i="5"/>
  <c r="F714" i="7"/>
  <c r="L675" i="7"/>
  <c r="F711" i="7"/>
  <c r="F711" i="5"/>
  <c r="L645" i="7"/>
  <c r="F650" i="5"/>
  <c r="F650" i="7"/>
  <c r="L715" i="7"/>
  <c r="F716" i="5"/>
  <c r="F716" i="7"/>
  <c r="F678" i="7"/>
  <c r="F678" i="5"/>
  <c r="F668" i="5"/>
  <c r="F668" i="7"/>
  <c r="F31" i="9"/>
  <c r="F644" i="5"/>
  <c r="F644" i="7"/>
  <c r="L708" i="7"/>
  <c r="L654" i="7"/>
  <c r="F648" i="7"/>
  <c r="F648" i="5"/>
  <c r="F659" i="7"/>
  <c r="F659" i="5"/>
  <c r="F666" i="5"/>
  <c r="F666" i="7"/>
  <c r="F723" i="7"/>
  <c r="F723" i="5"/>
  <c r="F699" i="5"/>
  <c r="F699" i="7"/>
  <c r="F641" i="5"/>
  <c r="F641" i="7"/>
  <c r="F662" i="7"/>
  <c r="F662" i="5"/>
  <c r="F705" i="7"/>
  <c r="F705" i="5"/>
  <c r="F655" i="7"/>
  <c r="F655" i="5"/>
  <c r="F710" i="5"/>
  <c r="F710" i="7"/>
  <c r="F700" i="7"/>
  <c r="F700" i="5"/>
  <c r="L658" i="7"/>
  <c r="F658" i="7"/>
  <c r="F658" i="5"/>
  <c r="F698" i="7"/>
  <c r="F698" i="5"/>
  <c r="F664" i="5"/>
  <c r="F664" i="7"/>
  <c r="F672" i="5"/>
  <c r="F672" i="7"/>
  <c r="L655" i="7"/>
  <c r="F682" i="7"/>
  <c r="F682" i="5"/>
  <c r="F694" i="7"/>
  <c r="F694" i="5"/>
  <c r="F693" i="7"/>
  <c r="F693" i="5"/>
  <c r="F663" i="5"/>
  <c r="F663" i="7"/>
  <c r="L668" i="7"/>
  <c r="E28" i="9"/>
  <c r="F689" i="7"/>
  <c r="F689" i="5"/>
  <c r="F656" i="7"/>
  <c r="F656" i="5"/>
  <c r="F640" i="5"/>
  <c r="F640" i="7"/>
  <c r="F728" i="5"/>
  <c r="F728" i="7"/>
  <c r="F722" i="5"/>
  <c r="F722" i="7"/>
  <c r="F684" i="5"/>
  <c r="F684" i="7"/>
  <c r="D26" i="9"/>
  <c r="L649" i="7"/>
  <c r="L669" i="7"/>
  <c r="F643" i="5"/>
  <c r="F643" i="7"/>
  <c r="L700" i="7"/>
  <c r="L639" i="7"/>
  <c r="F707" i="7"/>
  <c r="F707" i="5"/>
  <c r="L718" i="7"/>
  <c r="F681" i="5"/>
  <c r="F681" i="7"/>
  <c r="F687" i="5"/>
  <c r="F687" i="7"/>
  <c r="F675" i="5"/>
  <c r="F675" i="7"/>
  <c r="E31" i="9"/>
  <c r="L681" i="7"/>
  <c r="F680" i="7"/>
  <c r="F680" i="5"/>
  <c r="L699" i="7"/>
  <c r="F27" i="9"/>
  <c r="F726" i="7"/>
  <c r="F726" i="5"/>
  <c r="F701" i="7"/>
  <c r="F701" i="5"/>
  <c r="F671" i="7"/>
  <c r="F671" i="5"/>
  <c r="L707" i="7"/>
  <c r="F677" i="7"/>
  <c r="F677" i="5"/>
  <c r="F647" i="7"/>
  <c r="F647" i="5"/>
  <c r="L672" i="7"/>
  <c r="F709" i="7"/>
  <c r="F709" i="5"/>
  <c r="L651" i="7"/>
  <c r="L722" i="7"/>
  <c r="L693" i="7"/>
  <c r="L725" i="7"/>
  <c r="F725" i="7"/>
  <c r="F725" i="5"/>
  <c r="F695" i="5"/>
  <c r="F695" i="7"/>
  <c r="L724" i="7"/>
  <c r="F724" i="7"/>
  <c r="F724" i="5"/>
  <c r="F729" i="5"/>
  <c r="F729" i="7"/>
  <c r="F673" i="5"/>
  <c r="F673" i="7"/>
  <c r="F686" i="7"/>
  <c r="F686" i="5"/>
  <c r="F649" i="5"/>
  <c r="F649" i="7"/>
  <c r="L726" i="7"/>
  <c r="L719" i="7"/>
  <c r="F719" i="5"/>
  <c r="F719" i="7"/>
  <c r="F703" i="7"/>
  <c r="F703" i="5"/>
  <c r="F639" i="7"/>
  <c r="F639" i="5"/>
  <c r="L705" i="7"/>
  <c r="F718" i="5"/>
  <c r="F718" i="7"/>
  <c r="L690" i="7"/>
  <c r="L694" i="7"/>
  <c r="F712" i="5"/>
  <c r="F712" i="7"/>
  <c r="F654" i="5"/>
  <c r="F654" i="7"/>
  <c r="F717" i="7"/>
  <c r="F717" i="5"/>
  <c r="F708" i="7"/>
  <c r="F708" i="5"/>
  <c r="L659" i="7"/>
  <c r="F657" i="7"/>
  <c r="F657" i="5"/>
  <c r="F697" i="5"/>
  <c r="F697" i="7"/>
  <c r="F713" i="7"/>
  <c r="F713" i="5"/>
  <c r="L714" i="7"/>
  <c r="F715" i="7"/>
  <c r="F715" i="5"/>
  <c r="L671" i="7"/>
  <c r="F28" i="9"/>
  <c r="L660" i="7"/>
  <c r="F665" i="7"/>
  <c r="F665" i="5"/>
  <c r="F696" i="7"/>
  <c r="F696" i="5"/>
  <c r="F638" i="5"/>
  <c r="F638" i="7"/>
  <c r="F646" i="7"/>
  <c r="F646" i="5"/>
  <c r="F721" i="5"/>
  <c r="F721" i="7"/>
  <c r="F691" i="7"/>
  <c r="F691" i="5"/>
  <c r="L688" i="7"/>
  <c r="F720" i="5"/>
  <c r="F720" i="7"/>
  <c r="F706" i="5"/>
  <c r="F706" i="7"/>
  <c r="L676" i="7"/>
  <c r="F683" i="5"/>
  <c r="F683" i="7"/>
  <c r="F685" i="7"/>
  <c r="F685" i="5"/>
  <c r="L662" i="7"/>
  <c r="E26" i="9"/>
  <c r="L696" i="7"/>
  <c r="L711" i="7"/>
  <c r="C27" i="9"/>
  <c r="L701" i="7"/>
  <c r="F704" i="7"/>
  <c r="F704" i="5"/>
  <c r="D31" i="9"/>
  <c r="F690" i="7"/>
  <c r="F690" i="5"/>
  <c r="F653" i="7"/>
  <c r="F653" i="5"/>
  <c r="L736" i="7"/>
  <c r="L737" i="7" s="1"/>
  <c r="M736" i="7"/>
  <c r="M737" i="7" s="1"/>
  <c r="R736" i="7"/>
  <c r="R737" i="7" s="1"/>
  <c r="S736" i="7"/>
  <c r="S737" i="7" s="1"/>
  <c r="N736" i="7"/>
  <c r="N737" i="7" s="1"/>
  <c r="U736" i="7"/>
  <c r="U737" i="7" s="1"/>
  <c r="T736" i="7"/>
  <c r="T737" i="7" s="1"/>
  <c r="P736" i="7"/>
  <c r="P737" i="7" s="1"/>
  <c r="D7" i="10"/>
  <c r="D10" i="10"/>
  <c r="AC736" i="7"/>
  <c r="AC737" i="7" s="1"/>
  <c r="AC743" i="7" s="1"/>
  <c r="D14" i="10"/>
  <c r="D12" i="10"/>
  <c r="D8" i="10"/>
  <c r="D9" i="10"/>
  <c r="D13" i="10"/>
  <c r="D27" i="10"/>
  <c r="D11" i="10"/>
  <c r="D15" i="10"/>
  <c r="D57" i="10" l="1"/>
  <c r="M718" i="5"/>
  <c r="M718" i="7" s="1"/>
  <c r="H31" i="9" s="1"/>
  <c r="J27" i="9"/>
  <c r="K27" i="9"/>
  <c r="G26" i="9"/>
  <c r="D38" i="10"/>
  <c r="G27" i="9"/>
  <c r="G28" i="9"/>
  <c r="K26" i="9"/>
  <c r="H27" i="9"/>
  <c r="I31" i="9"/>
  <c r="J26" i="9"/>
  <c r="I26" i="9"/>
  <c r="H26" i="9"/>
  <c r="K31" i="9"/>
  <c r="U640" i="7"/>
  <c r="S640" i="7"/>
  <c r="T640" i="7"/>
  <c r="R640" i="7"/>
  <c r="R638" i="7"/>
  <c r="S638" i="7"/>
  <c r="T638" i="7"/>
  <c r="T715" i="7"/>
  <c r="R715" i="7"/>
  <c r="U715" i="7"/>
  <c r="S715" i="7"/>
  <c r="T718" i="5"/>
  <c r="R718" i="5"/>
  <c r="S718" i="5"/>
  <c r="T643" i="7"/>
  <c r="R643" i="7"/>
  <c r="U643" i="7"/>
  <c r="S643" i="7"/>
  <c r="T722" i="7"/>
  <c r="U722" i="7"/>
  <c r="R722" i="7"/>
  <c r="S722" i="7"/>
  <c r="U662" i="5"/>
  <c r="R662" i="5"/>
  <c r="T662" i="5"/>
  <c r="S662" i="5"/>
  <c r="T706" i="7"/>
  <c r="U706" i="7"/>
  <c r="R706" i="7"/>
  <c r="S706" i="7"/>
  <c r="U671" i="5"/>
  <c r="R671" i="5"/>
  <c r="S671" i="5"/>
  <c r="T671" i="5"/>
  <c r="R687" i="7"/>
  <c r="T687" i="7"/>
  <c r="S687" i="7"/>
  <c r="U687" i="7"/>
  <c r="T707" i="5"/>
  <c r="R707" i="5"/>
  <c r="U707" i="5"/>
  <c r="S707" i="5"/>
  <c r="R643" i="5"/>
  <c r="U643" i="5"/>
  <c r="T643" i="5"/>
  <c r="S643" i="5"/>
  <c r="U722" i="5"/>
  <c r="T722" i="5"/>
  <c r="S722" i="5"/>
  <c r="R722" i="5"/>
  <c r="R652" i="5"/>
  <c r="S652" i="5"/>
  <c r="T652" i="5"/>
  <c r="U652" i="5"/>
  <c r="J28" i="9"/>
  <c r="R704" i="7"/>
  <c r="T704" i="7"/>
  <c r="U704" i="7"/>
  <c r="S704" i="7"/>
  <c r="O638" i="5"/>
  <c r="O740" i="3"/>
  <c r="O741" i="3" s="1"/>
  <c r="O743" i="3" s="1"/>
  <c r="O2" i="3"/>
  <c r="S690" i="5"/>
  <c r="T690" i="5"/>
  <c r="U690" i="5"/>
  <c r="R690" i="5"/>
  <c r="J638" i="5"/>
  <c r="J2" i="3"/>
  <c r="J740" i="3"/>
  <c r="J741" i="3" s="1"/>
  <c r="J743" i="3" s="1"/>
  <c r="U697" i="7"/>
  <c r="T697" i="7"/>
  <c r="S697" i="7"/>
  <c r="R697" i="7"/>
  <c r="T717" i="5"/>
  <c r="U717" i="5"/>
  <c r="S717" i="5"/>
  <c r="R717" i="5"/>
  <c r="L638" i="5"/>
  <c r="L2" i="3"/>
  <c r="L740" i="3"/>
  <c r="L741" i="3" s="1"/>
  <c r="L743" i="3" s="1"/>
  <c r="T729" i="5"/>
  <c r="U729" i="5"/>
  <c r="S729" i="5"/>
  <c r="R729" i="5"/>
  <c r="S695" i="7"/>
  <c r="R695" i="7"/>
  <c r="U695" i="7"/>
  <c r="T695" i="7"/>
  <c r="U647" i="7"/>
  <c r="S647" i="7"/>
  <c r="R647" i="7"/>
  <c r="T647" i="7"/>
  <c r="R701" i="5"/>
  <c r="S701" i="5"/>
  <c r="T701" i="5"/>
  <c r="U701" i="5"/>
  <c r="R680" i="7"/>
  <c r="T680" i="7"/>
  <c r="U680" i="7"/>
  <c r="S680" i="7"/>
  <c r="R675" i="7"/>
  <c r="T675" i="7"/>
  <c r="U675" i="7"/>
  <c r="S675" i="7"/>
  <c r="P638" i="5"/>
  <c r="P740" i="3"/>
  <c r="P741" i="3" s="1"/>
  <c r="P743" i="3" s="1"/>
  <c r="P2" i="3"/>
  <c r="U656" i="7"/>
  <c r="R656" i="7"/>
  <c r="S656" i="7"/>
  <c r="T656" i="7"/>
  <c r="T693" i="5"/>
  <c r="U693" i="5"/>
  <c r="S693" i="5"/>
  <c r="R693" i="5"/>
  <c r="U694" i="7"/>
  <c r="S694" i="7"/>
  <c r="R694" i="7"/>
  <c r="T694" i="7"/>
  <c r="U672" i="7"/>
  <c r="S672" i="7"/>
  <c r="R672" i="7"/>
  <c r="T672" i="7"/>
  <c r="T655" i="7"/>
  <c r="R655" i="7"/>
  <c r="U655" i="7"/>
  <c r="S655" i="7"/>
  <c r="R641" i="5"/>
  <c r="T641" i="5"/>
  <c r="U641" i="5"/>
  <c r="S641" i="5"/>
  <c r="T659" i="7"/>
  <c r="R659" i="7"/>
  <c r="S659" i="7"/>
  <c r="U659" i="7"/>
  <c r="U678" i="7"/>
  <c r="R678" i="7"/>
  <c r="T678" i="7"/>
  <c r="S678" i="7"/>
  <c r="R714" i="5"/>
  <c r="U714" i="5"/>
  <c r="T714" i="5"/>
  <c r="S714" i="5"/>
  <c r="S727" i="7"/>
  <c r="U727" i="7"/>
  <c r="T727" i="7"/>
  <c r="R727" i="7"/>
  <c r="U642" i="5"/>
  <c r="T642" i="5"/>
  <c r="R642" i="5"/>
  <c r="S642" i="5"/>
  <c r="S692" i="5"/>
  <c r="R692" i="5"/>
  <c r="U692" i="5"/>
  <c r="T692" i="5"/>
  <c r="S661" i="5"/>
  <c r="U661" i="5"/>
  <c r="R661" i="5"/>
  <c r="T661" i="5"/>
  <c r="U653" i="7"/>
  <c r="R653" i="7"/>
  <c r="T653" i="7"/>
  <c r="S653" i="7"/>
  <c r="R668" i="7"/>
  <c r="S668" i="7"/>
  <c r="U668" i="7"/>
  <c r="T668" i="7"/>
  <c r="S683" i="5"/>
  <c r="R683" i="5"/>
  <c r="U683" i="5"/>
  <c r="T683" i="5"/>
  <c r="U691" i="7"/>
  <c r="T691" i="7"/>
  <c r="S691" i="7"/>
  <c r="R691" i="7"/>
  <c r="T665" i="5"/>
  <c r="U665" i="5"/>
  <c r="R665" i="5"/>
  <c r="S665" i="5"/>
  <c r="U654" i="5"/>
  <c r="R654" i="5"/>
  <c r="T654" i="5"/>
  <c r="S654" i="5"/>
  <c r="S703" i="5"/>
  <c r="R703" i="5"/>
  <c r="T703" i="5"/>
  <c r="U703" i="5"/>
  <c r="T709" i="7"/>
  <c r="S709" i="7"/>
  <c r="R709" i="7"/>
  <c r="U709" i="7"/>
  <c r="R663" i="7"/>
  <c r="U663" i="7"/>
  <c r="T663" i="7"/>
  <c r="S663" i="7"/>
  <c r="T698" i="7"/>
  <c r="R698" i="7"/>
  <c r="U698" i="7"/>
  <c r="S698" i="7"/>
  <c r="S710" i="7"/>
  <c r="T710" i="7"/>
  <c r="R710" i="7"/>
  <c r="U710" i="7"/>
  <c r="R666" i="7"/>
  <c r="U666" i="7"/>
  <c r="T666" i="7"/>
  <c r="S666" i="7"/>
  <c r="R704" i="5"/>
  <c r="U704" i="5"/>
  <c r="S704" i="5"/>
  <c r="T704" i="5"/>
  <c r="T708" i="5"/>
  <c r="S708" i="5"/>
  <c r="R708" i="5"/>
  <c r="U708" i="5"/>
  <c r="U706" i="5"/>
  <c r="R706" i="5"/>
  <c r="S706" i="5"/>
  <c r="T706" i="5"/>
  <c r="T721" i="5"/>
  <c r="S721" i="5"/>
  <c r="U721" i="5"/>
  <c r="R721" i="5"/>
  <c r="U713" i="7"/>
  <c r="R713" i="7"/>
  <c r="T713" i="7"/>
  <c r="S713" i="7"/>
  <c r="R712" i="5"/>
  <c r="S712" i="5"/>
  <c r="T712" i="5"/>
  <c r="U712" i="5"/>
  <c r="S729" i="7"/>
  <c r="T729" i="7"/>
  <c r="U729" i="7"/>
  <c r="R729" i="7"/>
  <c r="R647" i="5"/>
  <c r="S647" i="5"/>
  <c r="U647" i="5"/>
  <c r="T647" i="5"/>
  <c r="S671" i="7"/>
  <c r="R671" i="7"/>
  <c r="U671" i="7"/>
  <c r="T671" i="7"/>
  <c r="T680" i="5"/>
  <c r="S680" i="5"/>
  <c r="R680" i="5"/>
  <c r="U680" i="5"/>
  <c r="T687" i="5"/>
  <c r="R687" i="5"/>
  <c r="S687" i="5"/>
  <c r="U687" i="5"/>
  <c r="T707" i="7"/>
  <c r="R707" i="7"/>
  <c r="S707" i="7"/>
  <c r="U707" i="7"/>
  <c r="U656" i="5"/>
  <c r="S656" i="5"/>
  <c r="T656" i="5"/>
  <c r="R656" i="5"/>
  <c r="T694" i="5"/>
  <c r="U694" i="5"/>
  <c r="R694" i="5"/>
  <c r="S694" i="5"/>
  <c r="S658" i="7"/>
  <c r="T658" i="7"/>
  <c r="R658" i="7"/>
  <c r="U658" i="7"/>
  <c r="R655" i="5"/>
  <c r="S655" i="5"/>
  <c r="T655" i="5"/>
  <c r="U655" i="5"/>
  <c r="S641" i="7"/>
  <c r="T641" i="7"/>
  <c r="U641" i="7"/>
  <c r="R641" i="7"/>
  <c r="R659" i="5"/>
  <c r="U659" i="5"/>
  <c r="T659" i="5"/>
  <c r="S659" i="5"/>
  <c r="N638" i="5"/>
  <c r="N2" i="3"/>
  <c r="N740" i="3"/>
  <c r="N741" i="3" s="1"/>
  <c r="N743" i="3" s="1"/>
  <c r="T644" i="5"/>
  <c r="S644" i="5"/>
  <c r="R644" i="5"/>
  <c r="U644" i="5"/>
  <c r="S678" i="5"/>
  <c r="U678" i="5"/>
  <c r="R678" i="5"/>
  <c r="T678" i="5"/>
  <c r="T650" i="5"/>
  <c r="U650" i="5"/>
  <c r="S650" i="5"/>
  <c r="R650" i="5"/>
  <c r="U714" i="7"/>
  <c r="T714" i="7"/>
  <c r="R714" i="7"/>
  <c r="S714" i="7"/>
  <c r="T727" i="5"/>
  <c r="R727" i="5"/>
  <c r="S727" i="5"/>
  <c r="U727" i="5"/>
  <c r="R652" i="7"/>
  <c r="T652" i="7"/>
  <c r="U652" i="7"/>
  <c r="S652" i="7"/>
  <c r="R702" i="5"/>
  <c r="S702" i="5"/>
  <c r="T702" i="5"/>
  <c r="U702" i="5"/>
  <c r="S690" i="7"/>
  <c r="R690" i="7"/>
  <c r="T690" i="7"/>
  <c r="U690" i="7"/>
  <c r="R720" i="7"/>
  <c r="S720" i="7"/>
  <c r="T720" i="7"/>
  <c r="U720" i="7"/>
  <c r="I638" i="5"/>
  <c r="I2" i="3"/>
  <c r="I740" i="3"/>
  <c r="I741" i="3" s="1"/>
  <c r="I743" i="3" s="1"/>
  <c r="T697" i="5"/>
  <c r="S697" i="5"/>
  <c r="U697" i="5"/>
  <c r="R697" i="5"/>
  <c r="U717" i="7"/>
  <c r="S717" i="7"/>
  <c r="T717" i="7"/>
  <c r="R717" i="7"/>
  <c r="T673" i="7"/>
  <c r="R673" i="7"/>
  <c r="S673" i="7"/>
  <c r="U673" i="7"/>
  <c r="T695" i="5"/>
  <c r="R695" i="5"/>
  <c r="U695" i="5"/>
  <c r="S695" i="5"/>
  <c r="T701" i="7"/>
  <c r="R701" i="7"/>
  <c r="S701" i="7"/>
  <c r="U701" i="7"/>
  <c r="T675" i="5"/>
  <c r="R675" i="5"/>
  <c r="U675" i="5"/>
  <c r="S675" i="5"/>
  <c r="K28" i="9"/>
  <c r="R693" i="7"/>
  <c r="S693" i="7"/>
  <c r="U693" i="7"/>
  <c r="T693" i="7"/>
  <c r="H28" i="9"/>
  <c r="U672" i="5"/>
  <c r="S672" i="5"/>
  <c r="T672" i="5"/>
  <c r="R672" i="5"/>
  <c r="U699" i="7"/>
  <c r="R699" i="7"/>
  <c r="S699" i="7"/>
  <c r="T699" i="7"/>
  <c r="S648" i="5"/>
  <c r="T648" i="5"/>
  <c r="R648" i="5"/>
  <c r="U648" i="5"/>
  <c r="T716" i="7"/>
  <c r="U716" i="7"/>
  <c r="R716" i="7"/>
  <c r="S716" i="7"/>
  <c r="S711" i="5"/>
  <c r="U711" i="5"/>
  <c r="T711" i="5"/>
  <c r="R711" i="5"/>
  <c r="T642" i="7"/>
  <c r="U642" i="7"/>
  <c r="R642" i="7"/>
  <c r="S642" i="7"/>
  <c r="R692" i="7"/>
  <c r="S692" i="7"/>
  <c r="T692" i="7"/>
  <c r="U692" i="7"/>
  <c r="R661" i="7"/>
  <c r="T661" i="7"/>
  <c r="U661" i="7"/>
  <c r="S661" i="7"/>
  <c r="U682" i="7"/>
  <c r="T682" i="7"/>
  <c r="R682" i="7"/>
  <c r="S682" i="7"/>
  <c r="T698" i="5"/>
  <c r="U698" i="5"/>
  <c r="R698" i="5"/>
  <c r="S698" i="5"/>
  <c r="U700" i="7"/>
  <c r="R700" i="7"/>
  <c r="S700" i="7"/>
  <c r="T700" i="7"/>
  <c r="U705" i="7"/>
  <c r="S705" i="7"/>
  <c r="T705" i="7"/>
  <c r="R705" i="7"/>
  <c r="R723" i="7"/>
  <c r="U723" i="7"/>
  <c r="S723" i="7"/>
  <c r="T723" i="7"/>
  <c r="U670" i="7"/>
  <c r="R670" i="7"/>
  <c r="S670" i="7"/>
  <c r="T670" i="7"/>
  <c r="S651" i="7"/>
  <c r="U651" i="7"/>
  <c r="T651" i="7"/>
  <c r="R651" i="7"/>
  <c r="R645" i="7"/>
  <c r="U645" i="7"/>
  <c r="S645" i="7"/>
  <c r="T645" i="7"/>
  <c r="J31" i="9"/>
  <c r="R721" i="7"/>
  <c r="T721" i="7"/>
  <c r="S721" i="7"/>
  <c r="U721" i="7"/>
  <c r="T638" i="5"/>
  <c r="R638" i="5"/>
  <c r="S638" i="5"/>
  <c r="U665" i="7"/>
  <c r="R665" i="7"/>
  <c r="T665" i="7"/>
  <c r="S665" i="7"/>
  <c r="R713" i="5"/>
  <c r="T713" i="5"/>
  <c r="U713" i="5"/>
  <c r="S713" i="5"/>
  <c r="S712" i="7"/>
  <c r="T712" i="7"/>
  <c r="R712" i="7"/>
  <c r="U712" i="7"/>
  <c r="T663" i="5"/>
  <c r="U663" i="5"/>
  <c r="R663" i="5"/>
  <c r="S663" i="5"/>
  <c r="R658" i="5"/>
  <c r="S658" i="5"/>
  <c r="U658" i="5"/>
  <c r="T658" i="5"/>
  <c r="U710" i="5"/>
  <c r="S710" i="5"/>
  <c r="T710" i="5"/>
  <c r="R710" i="5"/>
  <c r="T662" i="7"/>
  <c r="S662" i="7"/>
  <c r="U662" i="7"/>
  <c r="R662" i="7"/>
  <c r="R666" i="5"/>
  <c r="S666" i="5"/>
  <c r="T666" i="5"/>
  <c r="U666" i="5"/>
  <c r="R644" i="7"/>
  <c r="S644" i="7"/>
  <c r="T644" i="7"/>
  <c r="U644" i="7"/>
  <c r="S650" i="7"/>
  <c r="T650" i="7"/>
  <c r="U650" i="7"/>
  <c r="R650" i="7"/>
  <c r="U688" i="5"/>
  <c r="T688" i="5"/>
  <c r="S688" i="5"/>
  <c r="R688" i="5"/>
  <c r="U645" i="5"/>
  <c r="S645" i="5"/>
  <c r="R645" i="5"/>
  <c r="T645" i="5"/>
  <c r="T708" i="7"/>
  <c r="S708" i="7"/>
  <c r="R708" i="7"/>
  <c r="U708" i="7"/>
  <c r="T649" i="5"/>
  <c r="S649" i="5"/>
  <c r="U649" i="5"/>
  <c r="R649" i="5"/>
  <c r="R685" i="5"/>
  <c r="T685" i="5"/>
  <c r="S685" i="5"/>
  <c r="U685" i="5"/>
  <c r="R720" i="5"/>
  <c r="T720" i="5"/>
  <c r="S720" i="5"/>
  <c r="U720" i="5"/>
  <c r="H638" i="5"/>
  <c r="H2" i="3"/>
  <c r="H740" i="3"/>
  <c r="H741" i="3" s="1"/>
  <c r="H743" i="3" s="1"/>
  <c r="R719" i="7"/>
  <c r="S719" i="7"/>
  <c r="U719" i="7"/>
  <c r="T719" i="7"/>
  <c r="S673" i="5"/>
  <c r="U673" i="5"/>
  <c r="T673" i="5"/>
  <c r="R673" i="5"/>
  <c r="T724" i="5"/>
  <c r="R724" i="5"/>
  <c r="S724" i="5"/>
  <c r="U724" i="5"/>
  <c r="U677" i="5"/>
  <c r="R677" i="5"/>
  <c r="S677" i="5"/>
  <c r="T677" i="5"/>
  <c r="R726" i="5"/>
  <c r="T726" i="5"/>
  <c r="S726" i="5"/>
  <c r="U726" i="5"/>
  <c r="T681" i="7"/>
  <c r="U681" i="7"/>
  <c r="R681" i="7"/>
  <c r="S681" i="7"/>
  <c r="S684" i="7"/>
  <c r="T684" i="7"/>
  <c r="R684" i="7"/>
  <c r="U684" i="7"/>
  <c r="T728" i="7"/>
  <c r="U728" i="7"/>
  <c r="S728" i="7"/>
  <c r="R728" i="7"/>
  <c r="T689" i="5"/>
  <c r="S689" i="5"/>
  <c r="U689" i="5"/>
  <c r="R689" i="5"/>
  <c r="R664" i="7"/>
  <c r="T664" i="7"/>
  <c r="U664" i="7"/>
  <c r="S664" i="7"/>
  <c r="R699" i="5"/>
  <c r="S699" i="5"/>
  <c r="U699" i="5"/>
  <c r="T699" i="5"/>
  <c r="R648" i="7"/>
  <c r="U648" i="7"/>
  <c r="S648" i="7"/>
  <c r="T648" i="7"/>
  <c r="I28" i="9"/>
  <c r="R716" i="5"/>
  <c r="S716" i="5"/>
  <c r="T716" i="5"/>
  <c r="U716" i="5"/>
  <c r="R711" i="7"/>
  <c r="T711" i="7"/>
  <c r="U711" i="7"/>
  <c r="S711" i="7"/>
  <c r="U674" i="7"/>
  <c r="T674" i="7"/>
  <c r="R674" i="7"/>
  <c r="S674" i="7"/>
  <c r="M638" i="5"/>
  <c r="M740" i="3"/>
  <c r="M741" i="3" s="1"/>
  <c r="M743" i="3" s="1"/>
  <c r="M2" i="3"/>
  <c r="U669" i="7"/>
  <c r="S669" i="7"/>
  <c r="R669" i="7"/>
  <c r="T669" i="7"/>
  <c r="U667" i="7"/>
  <c r="R667" i="7"/>
  <c r="T667" i="7"/>
  <c r="S667" i="7"/>
  <c r="T679" i="7"/>
  <c r="S679" i="7"/>
  <c r="U679" i="7"/>
  <c r="R679" i="7"/>
  <c r="S683" i="7"/>
  <c r="U683" i="7"/>
  <c r="R683" i="7"/>
  <c r="T683" i="7"/>
  <c r="R691" i="5"/>
  <c r="U691" i="5"/>
  <c r="S691" i="5"/>
  <c r="T691" i="5"/>
  <c r="T646" i="7"/>
  <c r="R646" i="7"/>
  <c r="U646" i="7"/>
  <c r="S646" i="7"/>
  <c r="T696" i="7"/>
  <c r="S696" i="7"/>
  <c r="U696" i="7"/>
  <c r="R696" i="7"/>
  <c r="S715" i="5"/>
  <c r="U715" i="5"/>
  <c r="R715" i="5"/>
  <c r="T715" i="5"/>
  <c r="S657" i="7"/>
  <c r="R657" i="7"/>
  <c r="U657" i="7"/>
  <c r="T657" i="7"/>
  <c r="R654" i="7"/>
  <c r="T654" i="7"/>
  <c r="U654" i="7"/>
  <c r="S654" i="7"/>
  <c r="S718" i="7"/>
  <c r="R718" i="7"/>
  <c r="T718" i="7"/>
  <c r="S639" i="7"/>
  <c r="R639" i="7"/>
  <c r="T639" i="7"/>
  <c r="U639" i="7"/>
  <c r="T686" i="7"/>
  <c r="S686" i="7"/>
  <c r="R686" i="7"/>
  <c r="U686" i="7"/>
  <c r="R725" i="7"/>
  <c r="S725" i="7"/>
  <c r="T725" i="7"/>
  <c r="U725" i="7"/>
  <c r="R709" i="5"/>
  <c r="S709" i="5"/>
  <c r="T709" i="5"/>
  <c r="U709" i="5"/>
  <c r="T676" i="7"/>
  <c r="R676" i="7"/>
  <c r="U676" i="7"/>
  <c r="S676" i="7"/>
  <c r="S660" i="7"/>
  <c r="U660" i="7"/>
  <c r="R660" i="7"/>
  <c r="T660" i="7"/>
  <c r="G31" i="9"/>
  <c r="R640" i="5"/>
  <c r="U640" i="5"/>
  <c r="T640" i="5"/>
  <c r="S640" i="5"/>
  <c r="R668" i="5"/>
  <c r="U668" i="5"/>
  <c r="T668" i="5"/>
  <c r="S668" i="5"/>
  <c r="K638" i="5"/>
  <c r="K2" i="3"/>
  <c r="K740" i="3"/>
  <c r="K741" i="3" s="1"/>
  <c r="K743" i="3" s="1"/>
  <c r="R688" i="7"/>
  <c r="T688" i="7"/>
  <c r="S688" i="7"/>
  <c r="U688" i="7"/>
  <c r="T660" i="5"/>
  <c r="R660" i="5"/>
  <c r="S660" i="5"/>
  <c r="U660" i="5"/>
  <c r="U703" i="7"/>
  <c r="S703" i="7"/>
  <c r="T703" i="7"/>
  <c r="R703" i="7"/>
  <c r="T649" i="7"/>
  <c r="R649" i="7"/>
  <c r="U649" i="7"/>
  <c r="S649" i="7"/>
  <c r="S702" i="7"/>
  <c r="T702" i="7"/>
  <c r="R702" i="7"/>
  <c r="U702" i="7"/>
  <c r="U653" i="5"/>
  <c r="R653" i="5"/>
  <c r="T653" i="5"/>
  <c r="S653" i="5"/>
  <c r="R685" i="7"/>
  <c r="T685" i="7"/>
  <c r="S685" i="7"/>
  <c r="U685" i="7"/>
  <c r="U646" i="5"/>
  <c r="R646" i="5"/>
  <c r="T646" i="5"/>
  <c r="S646" i="5"/>
  <c r="S696" i="5"/>
  <c r="R696" i="5"/>
  <c r="T696" i="5"/>
  <c r="U696" i="5"/>
  <c r="U657" i="5"/>
  <c r="S657" i="5"/>
  <c r="T657" i="5"/>
  <c r="R657" i="5"/>
  <c r="R639" i="5"/>
  <c r="S639" i="5"/>
  <c r="T639" i="5"/>
  <c r="U639" i="5"/>
  <c r="S719" i="5"/>
  <c r="T719" i="5"/>
  <c r="U719" i="5"/>
  <c r="R719" i="5"/>
  <c r="R686" i="5"/>
  <c r="S686" i="5"/>
  <c r="U686" i="5"/>
  <c r="T686" i="5"/>
  <c r="T724" i="7"/>
  <c r="S724" i="7"/>
  <c r="U724" i="7"/>
  <c r="R724" i="7"/>
  <c r="T725" i="5"/>
  <c r="S725" i="5"/>
  <c r="R725" i="5"/>
  <c r="U725" i="5"/>
  <c r="S677" i="7"/>
  <c r="T677" i="7"/>
  <c r="R677" i="7"/>
  <c r="U677" i="7"/>
  <c r="T726" i="7"/>
  <c r="S726" i="7"/>
  <c r="U726" i="7"/>
  <c r="R726" i="7"/>
  <c r="T681" i="5"/>
  <c r="U681" i="5"/>
  <c r="S681" i="5"/>
  <c r="R681" i="5"/>
  <c r="I27" i="9"/>
  <c r="R684" i="5"/>
  <c r="S684" i="5"/>
  <c r="T684" i="5"/>
  <c r="U684" i="5"/>
  <c r="U728" i="5"/>
  <c r="T728" i="5"/>
  <c r="R728" i="5"/>
  <c r="S728" i="5"/>
  <c r="U689" i="7"/>
  <c r="S689" i="7"/>
  <c r="R689" i="7"/>
  <c r="T689" i="7"/>
  <c r="R682" i="5"/>
  <c r="U682" i="5"/>
  <c r="T682" i="5"/>
  <c r="S682" i="5"/>
  <c r="T664" i="5"/>
  <c r="R664" i="5"/>
  <c r="S664" i="5"/>
  <c r="U664" i="5"/>
  <c r="U700" i="5"/>
  <c r="R700" i="5"/>
  <c r="T700" i="5"/>
  <c r="S700" i="5"/>
  <c r="S705" i="5"/>
  <c r="R705" i="5"/>
  <c r="T705" i="5"/>
  <c r="U705" i="5"/>
  <c r="U723" i="5"/>
  <c r="S723" i="5"/>
  <c r="R723" i="5"/>
  <c r="T723" i="5"/>
  <c r="T674" i="5"/>
  <c r="U674" i="5"/>
  <c r="S674" i="5"/>
  <c r="R674" i="5"/>
  <c r="S670" i="5"/>
  <c r="R670" i="5"/>
  <c r="U670" i="5"/>
  <c r="T670" i="5"/>
  <c r="S651" i="5"/>
  <c r="R651" i="5"/>
  <c r="T651" i="5"/>
  <c r="U651" i="5"/>
  <c r="R676" i="5"/>
  <c r="T676" i="5"/>
  <c r="S676" i="5"/>
  <c r="U676" i="5"/>
  <c r="S669" i="5"/>
  <c r="T669" i="5"/>
  <c r="U669" i="5"/>
  <c r="R669" i="5"/>
  <c r="R667" i="5"/>
  <c r="T667" i="5"/>
  <c r="U667" i="5"/>
  <c r="S667" i="5"/>
  <c r="U679" i="5"/>
  <c r="R679" i="5"/>
  <c r="T679" i="5"/>
  <c r="S679" i="5"/>
  <c r="D16" i="10"/>
  <c r="D19" i="10"/>
  <c r="D58" i="10" l="1"/>
  <c r="G46" i="10"/>
  <c r="G50" i="10"/>
  <c r="G56" i="10"/>
  <c r="G54" i="10"/>
  <c r="G51" i="10"/>
  <c r="G52" i="10"/>
  <c r="G45" i="10"/>
  <c r="G48" i="10"/>
  <c r="G55" i="10"/>
  <c r="G49" i="10"/>
  <c r="G53" i="10"/>
  <c r="G47" i="10"/>
  <c r="F56" i="10"/>
  <c r="F52" i="10"/>
  <c r="F55" i="10"/>
  <c r="F50" i="10"/>
  <c r="F47" i="10"/>
  <c r="F48" i="10"/>
  <c r="F51" i="10"/>
  <c r="F49" i="10"/>
  <c r="F54" i="10"/>
  <c r="F53" i="10"/>
  <c r="F45" i="10"/>
  <c r="F46" i="10"/>
  <c r="C48" i="10"/>
  <c r="E48" i="10" s="1"/>
  <c r="C49" i="10"/>
  <c r="E49" i="10" s="1"/>
  <c r="C56" i="10"/>
  <c r="E56" i="10" s="1"/>
  <c r="C47" i="10"/>
  <c r="E47" i="10" s="1"/>
  <c r="C45" i="10"/>
  <c r="C46" i="10"/>
  <c r="E46" i="10" s="1"/>
  <c r="C55" i="10"/>
  <c r="E55" i="10" s="1"/>
  <c r="C52" i="10"/>
  <c r="E52" i="10" s="1"/>
  <c r="C50" i="10"/>
  <c r="E50" i="10" s="1"/>
  <c r="C53" i="10"/>
  <c r="E53" i="10" s="1"/>
  <c r="C54" i="10"/>
  <c r="E54" i="10" s="1"/>
  <c r="C51" i="10"/>
  <c r="E51" i="10" s="1"/>
  <c r="U718" i="7"/>
  <c r="H33" i="10" s="1"/>
  <c r="U718" i="5"/>
  <c r="L27" i="9"/>
  <c r="I744" i="3"/>
  <c r="P744" i="3"/>
  <c r="K744" i="3"/>
  <c r="H744" i="3"/>
  <c r="N744" i="3"/>
  <c r="L26" i="9"/>
  <c r="G28" i="10"/>
  <c r="L31" i="9"/>
  <c r="C29" i="10"/>
  <c r="E29" i="10" s="1"/>
  <c r="F28" i="10"/>
  <c r="G29" i="10"/>
  <c r="G33" i="10"/>
  <c r="O2" i="5"/>
  <c r="O638" i="7"/>
  <c r="O740" i="5"/>
  <c r="O741" i="5" s="1"/>
  <c r="O743" i="5" s="1"/>
  <c r="F27" i="10"/>
  <c r="S740" i="7"/>
  <c r="S741" i="7" s="1"/>
  <c r="S743" i="7" s="1"/>
  <c r="F13" i="10"/>
  <c r="J11" i="11" s="1"/>
  <c r="S2" i="7"/>
  <c r="F14" i="10"/>
  <c r="J10" i="11" s="1"/>
  <c r="F9" i="10"/>
  <c r="J7" i="11" s="1"/>
  <c r="F11" i="10"/>
  <c r="J13" i="11" s="1"/>
  <c r="F7" i="10"/>
  <c r="F15" i="10"/>
  <c r="J9" i="11" s="1"/>
  <c r="F12" i="10"/>
  <c r="J5" i="11" s="1"/>
  <c r="F8" i="10"/>
  <c r="J6" i="11" s="1"/>
  <c r="F10" i="10"/>
  <c r="J8" i="11" s="1"/>
  <c r="P740" i="5"/>
  <c r="P741" i="5" s="1"/>
  <c r="P743" i="5" s="1"/>
  <c r="P638" i="7"/>
  <c r="P2" i="5"/>
  <c r="J2" i="5"/>
  <c r="J638" i="7"/>
  <c r="J740" i="5"/>
  <c r="J741" i="5" s="1"/>
  <c r="J743" i="5" s="1"/>
  <c r="R740" i="7"/>
  <c r="R741" i="7" s="1"/>
  <c r="R743" i="7" s="1"/>
  <c r="C12" i="10"/>
  <c r="E12" i="10" s="1"/>
  <c r="I5" i="11" s="1"/>
  <c r="C11" i="10"/>
  <c r="E11" i="10" s="1"/>
  <c r="I13" i="11" s="1"/>
  <c r="R2" i="7"/>
  <c r="C10" i="10"/>
  <c r="E10" i="10" s="1"/>
  <c r="C9" i="10"/>
  <c r="E9" i="10" s="1"/>
  <c r="I7" i="11" s="1"/>
  <c r="C15" i="10"/>
  <c r="E15" i="10" s="1"/>
  <c r="C8" i="10"/>
  <c r="E8" i="10" s="1"/>
  <c r="I6" i="11" s="1"/>
  <c r="C7" i="10"/>
  <c r="C14" i="10"/>
  <c r="E14" i="10" s="1"/>
  <c r="C13" i="10"/>
  <c r="E13" i="10" s="1"/>
  <c r="I11" i="11" s="1"/>
  <c r="C27" i="10"/>
  <c r="C33" i="10"/>
  <c r="E33" i="10" s="1"/>
  <c r="L744" i="3"/>
  <c r="C28" i="10"/>
  <c r="E28" i="10" s="1"/>
  <c r="F33" i="10"/>
  <c r="G30" i="10"/>
  <c r="U638" i="5"/>
  <c r="F30" i="10"/>
  <c r="L28" i="9"/>
  <c r="N740" i="5"/>
  <c r="N741" i="5" s="1"/>
  <c r="N743" i="5" s="1"/>
  <c r="N2" i="5"/>
  <c r="N638" i="7"/>
  <c r="H28" i="10"/>
  <c r="S2" i="5"/>
  <c r="S740" i="5"/>
  <c r="S741" i="5" s="1"/>
  <c r="S743" i="5" s="1"/>
  <c r="K740" i="5"/>
  <c r="K741" i="5" s="1"/>
  <c r="K743" i="5" s="1"/>
  <c r="K638" i="7"/>
  <c r="K2" i="5"/>
  <c r="M638" i="7"/>
  <c r="M740" i="5"/>
  <c r="M741" i="5" s="1"/>
  <c r="M743" i="5" s="1"/>
  <c r="M2" i="5"/>
  <c r="H30" i="10"/>
  <c r="H638" i="7"/>
  <c r="H740" i="5"/>
  <c r="H741" i="5" s="1"/>
  <c r="H743" i="5" s="1"/>
  <c r="H2" i="5"/>
  <c r="R2" i="5"/>
  <c r="R740" i="5"/>
  <c r="R741" i="5" s="1"/>
  <c r="R743" i="5" s="1"/>
  <c r="F29" i="10"/>
  <c r="I638" i="7"/>
  <c r="I740" i="5"/>
  <c r="I741" i="5" s="1"/>
  <c r="I743" i="5" s="1"/>
  <c r="I2" i="5"/>
  <c r="L638" i="7"/>
  <c r="L740" i="5"/>
  <c r="L741" i="5" s="1"/>
  <c r="L743" i="5" s="1"/>
  <c r="L2" i="5"/>
  <c r="M744" i="3"/>
  <c r="C30" i="10"/>
  <c r="E30" i="10" s="1"/>
  <c r="T2" i="5"/>
  <c r="T740" i="5"/>
  <c r="T741" i="5" s="1"/>
  <c r="T743" i="5" s="1"/>
  <c r="H29" i="10"/>
  <c r="J744" i="3"/>
  <c r="O744" i="3"/>
  <c r="G27" i="10"/>
  <c r="T740" i="7"/>
  <c r="T741" i="7" s="1"/>
  <c r="T743" i="7" s="1"/>
  <c r="G12" i="10"/>
  <c r="K5" i="11" s="1"/>
  <c r="G14" i="10"/>
  <c r="K10" i="11" s="1"/>
  <c r="G10" i="10"/>
  <c r="K8" i="11" s="1"/>
  <c r="G9" i="10"/>
  <c r="K7" i="11" s="1"/>
  <c r="G8" i="10"/>
  <c r="K6" i="11" s="1"/>
  <c r="G15" i="10"/>
  <c r="K9" i="11" s="1"/>
  <c r="T2" i="7"/>
  <c r="G13" i="10"/>
  <c r="K11" i="11" s="1"/>
  <c r="G7" i="10"/>
  <c r="G11" i="10"/>
  <c r="K13" i="11" s="1"/>
  <c r="D21" i="10"/>
  <c r="D39" i="10"/>
  <c r="D17" i="10"/>
  <c r="D44" i="9" l="1"/>
  <c r="D52" i="9"/>
  <c r="D43" i="9"/>
  <c r="D42" i="9"/>
  <c r="D46" i="9"/>
  <c r="D53" i="9"/>
  <c r="D50" i="9"/>
  <c r="D51" i="9"/>
  <c r="D48" i="9"/>
  <c r="D45" i="9"/>
  <c r="D49" i="9"/>
  <c r="D47" i="9"/>
  <c r="F45" i="9"/>
  <c r="F44" i="9"/>
  <c r="F43" i="9"/>
  <c r="F47" i="9"/>
  <c r="F52" i="9"/>
  <c r="F50" i="9"/>
  <c r="F53" i="9"/>
  <c r="F48" i="9"/>
  <c r="F51" i="9"/>
  <c r="F46" i="9"/>
  <c r="F49" i="9"/>
  <c r="F42" i="9"/>
  <c r="C45" i="9"/>
  <c r="C48" i="9"/>
  <c r="C47" i="9"/>
  <c r="C43" i="9"/>
  <c r="C53" i="9"/>
  <c r="C46" i="9"/>
  <c r="C52" i="9"/>
  <c r="C44" i="9"/>
  <c r="C50" i="9"/>
  <c r="C49" i="9"/>
  <c r="C42" i="9"/>
  <c r="C51" i="9"/>
  <c r="E45" i="9"/>
  <c r="E42" i="9"/>
  <c r="E43" i="9"/>
  <c r="E46" i="9"/>
  <c r="E49" i="9"/>
  <c r="E52" i="9"/>
  <c r="E51" i="9"/>
  <c r="E50" i="9"/>
  <c r="E47" i="9"/>
  <c r="E53" i="9"/>
  <c r="E48" i="9"/>
  <c r="E44" i="9"/>
  <c r="G50" i="9"/>
  <c r="G43" i="9"/>
  <c r="G48" i="9"/>
  <c r="G42" i="9"/>
  <c r="G53" i="9"/>
  <c r="G44" i="9"/>
  <c r="G45" i="9"/>
  <c r="G51" i="9"/>
  <c r="G52" i="9"/>
  <c r="G47" i="9"/>
  <c r="G46" i="9"/>
  <c r="G49" i="9"/>
  <c r="H7" i="9"/>
  <c r="H53" i="9"/>
  <c r="H47" i="9"/>
  <c r="H48" i="9"/>
  <c r="H46" i="9"/>
  <c r="H50" i="9"/>
  <c r="H42" i="9"/>
  <c r="H52" i="9"/>
  <c r="H43" i="9"/>
  <c r="H44" i="9"/>
  <c r="H49" i="9"/>
  <c r="H51" i="9"/>
  <c r="H45" i="9"/>
  <c r="K48" i="9"/>
  <c r="K46" i="9"/>
  <c r="K47" i="9"/>
  <c r="K49" i="9"/>
  <c r="K51" i="9"/>
  <c r="K52" i="9"/>
  <c r="K43" i="9"/>
  <c r="K53" i="9"/>
  <c r="K50" i="9"/>
  <c r="K45" i="9"/>
  <c r="K44" i="9"/>
  <c r="K42" i="9"/>
  <c r="J50" i="9"/>
  <c r="J52" i="9"/>
  <c r="J49" i="9"/>
  <c r="J53" i="9"/>
  <c r="J46" i="9"/>
  <c r="J42" i="9"/>
  <c r="J45" i="9"/>
  <c r="J47" i="9"/>
  <c r="J43" i="9"/>
  <c r="J48" i="9"/>
  <c r="J44" i="9"/>
  <c r="J51" i="9"/>
  <c r="E45" i="10"/>
  <c r="C57" i="10"/>
  <c r="G57" i="10"/>
  <c r="I44" i="9"/>
  <c r="I45" i="9"/>
  <c r="I52" i="9"/>
  <c r="I51" i="9"/>
  <c r="I42" i="9"/>
  <c r="I53" i="9"/>
  <c r="I49" i="9"/>
  <c r="I46" i="9"/>
  <c r="I47" i="9"/>
  <c r="I48" i="9"/>
  <c r="I43" i="9"/>
  <c r="I50" i="9"/>
  <c r="F57" i="10"/>
  <c r="T744" i="5"/>
  <c r="L744" i="5"/>
  <c r="O744" i="5"/>
  <c r="B744" i="3"/>
  <c r="C7" i="6" s="1"/>
  <c r="B7" i="6" s="1"/>
  <c r="S744" i="5"/>
  <c r="G38" i="10"/>
  <c r="I29" i="10"/>
  <c r="F38" i="10"/>
  <c r="I33" i="10"/>
  <c r="H2" i="7"/>
  <c r="C25" i="9"/>
  <c r="C36" i="9" s="1"/>
  <c r="H740" i="7"/>
  <c r="H741" i="7" s="1"/>
  <c r="H743" i="7" s="1"/>
  <c r="C10" i="9"/>
  <c r="C13" i="9"/>
  <c r="C7" i="9"/>
  <c r="C12" i="9"/>
  <c r="C11" i="9"/>
  <c r="C9" i="9"/>
  <c r="C8" i="9"/>
  <c r="C14" i="9"/>
  <c r="C6" i="9"/>
  <c r="U638" i="7"/>
  <c r="G16" i="10"/>
  <c r="K4" i="11"/>
  <c r="R744" i="5"/>
  <c r="M740" i="7"/>
  <c r="M741" i="7" s="1"/>
  <c r="M743" i="7" s="1"/>
  <c r="H8" i="9"/>
  <c r="H9" i="9"/>
  <c r="H14" i="9"/>
  <c r="H10" i="9"/>
  <c r="H13" i="9"/>
  <c r="H25" i="9"/>
  <c r="H11" i="9"/>
  <c r="H6" i="9"/>
  <c r="H12" i="9"/>
  <c r="M2" i="7"/>
  <c r="N740" i="7"/>
  <c r="N741" i="7" s="1"/>
  <c r="N743" i="7" s="1"/>
  <c r="I12" i="9"/>
  <c r="C11" i="11" s="1"/>
  <c r="I13" i="9"/>
  <c r="C10" i="11" s="1"/>
  <c r="I9" i="9"/>
  <c r="C8" i="11" s="1"/>
  <c r="I8" i="9"/>
  <c r="C7" i="11" s="1"/>
  <c r="I10" i="9"/>
  <c r="C13" i="11" s="1"/>
  <c r="I6" i="9"/>
  <c r="I25" i="9"/>
  <c r="I7" i="9"/>
  <c r="C6" i="11" s="1"/>
  <c r="N2" i="7"/>
  <c r="I11" i="9"/>
  <c r="C5" i="11" s="1"/>
  <c r="I14" i="9"/>
  <c r="C9" i="11" s="1"/>
  <c r="J744" i="5"/>
  <c r="F16" i="10"/>
  <c r="F17" i="10" s="1"/>
  <c r="J4" i="11"/>
  <c r="C38" i="10"/>
  <c r="E27" i="10"/>
  <c r="I744" i="5"/>
  <c r="U740" i="5"/>
  <c r="U741" i="5" s="1"/>
  <c r="U743" i="5" s="1"/>
  <c r="U2" i="5"/>
  <c r="P744" i="5"/>
  <c r="L740" i="7"/>
  <c r="L741" i="7" s="1"/>
  <c r="L743" i="7" s="1"/>
  <c r="G6" i="9"/>
  <c r="G11" i="9"/>
  <c r="L2" i="7"/>
  <c r="G10" i="9"/>
  <c r="G25" i="9"/>
  <c r="G36" i="9" s="1"/>
  <c r="G12" i="9"/>
  <c r="G13" i="9"/>
  <c r="G9" i="9"/>
  <c r="G14" i="9"/>
  <c r="G8" i="9"/>
  <c r="G7" i="9"/>
  <c r="I8" i="11"/>
  <c r="P740" i="7"/>
  <c r="P741" i="7" s="1"/>
  <c r="P743" i="7" s="1"/>
  <c r="K12" i="9"/>
  <c r="E11" i="11" s="1"/>
  <c r="K10" i="9"/>
  <c r="E13" i="11" s="1"/>
  <c r="K6" i="9"/>
  <c r="K9" i="9"/>
  <c r="E8" i="11" s="1"/>
  <c r="K13" i="9"/>
  <c r="E10" i="11" s="1"/>
  <c r="K14" i="9"/>
  <c r="E9" i="11" s="1"/>
  <c r="K25" i="9"/>
  <c r="P2" i="7"/>
  <c r="K8" i="9"/>
  <c r="E7" i="11" s="1"/>
  <c r="K11" i="9"/>
  <c r="E5" i="11" s="1"/>
  <c r="K7" i="9"/>
  <c r="E6" i="11" s="1"/>
  <c r="I30" i="10"/>
  <c r="I740" i="7"/>
  <c r="I741" i="7" s="1"/>
  <c r="I743" i="7" s="1"/>
  <c r="I2" i="7"/>
  <c r="D25" i="9"/>
  <c r="D36" i="9" s="1"/>
  <c r="D11" i="9"/>
  <c r="D8" i="9"/>
  <c r="D7" i="9"/>
  <c r="D13" i="9"/>
  <c r="D9" i="9"/>
  <c r="D14" i="9"/>
  <c r="D12" i="9"/>
  <c r="D10" i="9"/>
  <c r="D6" i="9"/>
  <c r="I28" i="10"/>
  <c r="I10" i="11"/>
  <c r="I9" i="11"/>
  <c r="J2" i="7"/>
  <c r="J740" i="7"/>
  <c r="J741" i="7" s="1"/>
  <c r="J743" i="7" s="1"/>
  <c r="E25" i="9"/>
  <c r="E36" i="9" s="1"/>
  <c r="E12" i="9"/>
  <c r="E8" i="9"/>
  <c r="E10" i="9"/>
  <c r="E7" i="9"/>
  <c r="E14" i="9"/>
  <c r="E11" i="9"/>
  <c r="E9" i="9"/>
  <c r="E13" i="9"/>
  <c r="E6" i="9"/>
  <c r="S744" i="7"/>
  <c r="K2" i="7"/>
  <c r="F25" i="9"/>
  <c r="F36" i="9" s="1"/>
  <c r="K740" i="7"/>
  <c r="K741" i="7" s="1"/>
  <c r="K743" i="7" s="1"/>
  <c r="F8" i="9"/>
  <c r="F11" i="9"/>
  <c r="F13" i="9"/>
  <c r="F12" i="9"/>
  <c r="F9" i="9"/>
  <c r="F14" i="9"/>
  <c r="F10" i="9"/>
  <c r="F7" i="9"/>
  <c r="F6" i="9"/>
  <c r="N744" i="5"/>
  <c r="H744" i="5"/>
  <c r="K744" i="5"/>
  <c r="O740" i="7"/>
  <c r="O741" i="7" s="1"/>
  <c r="O743" i="7" s="1"/>
  <c r="O2" i="7"/>
  <c r="J10" i="9"/>
  <c r="D13" i="11" s="1"/>
  <c r="J7" i="9"/>
  <c r="D6" i="11" s="1"/>
  <c r="J8" i="9"/>
  <c r="D7" i="11" s="1"/>
  <c r="J13" i="9"/>
  <c r="D10" i="11" s="1"/>
  <c r="J11" i="9"/>
  <c r="D5" i="11" s="1"/>
  <c r="J25" i="9"/>
  <c r="J9" i="9"/>
  <c r="D8" i="11" s="1"/>
  <c r="J6" i="9"/>
  <c r="J12" i="9"/>
  <c r="D11" i="11" s="1"/>
  <c r="J14" i="9"/>
  <c r="D9" i="11" s="1"/>
  <c r="T744" i="7"/>
  <c r="M744" i="5"/>
  <c r="E7" i="10"/>
  <c r="C16" i="10"/>
  <c r="C17" i="10" s="1"/>
  <c r="R744" i="7"/>
  <c r="J14" i="11" l="1"/>
  <c r="K14" i="11"/>
  <c r="K36" i="9"/>
  <c r="I36" i="9"/>
  <c r="J36" i="9"/>
  <c r="F54" i="9"/>
  <c r="F55" i="9" s="1"/>
  <c r="E54" i="9"/>
  <c r="E55" i="9" s="1"/>
  <c r="D54" i="9"/>
  <c r="D55" i="9" s="1"/>
  <c r="C54" i="9"/>
  <c r="C55" i="9" s="1"/>
  <c r="G58" i="10"/>
  <c r="L52" i="9"/>
  <c r="G54" i="9"/>
  <c r="G55" i="9" s="1"/>
  <c r="C58" i="10"/>
  <c r="F58" i="10"/>
  <c r="L49" i="9"/>
  <c r="L43" i="9"/>
  <c r="J54" i="9"/>
  <c r="E57" i="10"/>
  <c r="H54" i="9"/>
  <c r="L42" i="9"/>
  <c r="H54" i="10"/>
  <c r="I54" i="10" s="1"/>
  <c r="H47" i="10"/>
  <c r="I47" i="10" s="1"/>
  <c r="H48" i="10"/>
  <c r="I48" i="10" s="1"/>
  <c r="H46" i="10"/>
  <c r="I46" i="10" s="1"/>
  <c r="H50" i="10"/>
  <c r="I50" i="10" s="1"/>
  <c r="H45" i="10"/>
  <c r="H49" i="10"/>
  <c r="I49" i="10" s="1"/>
  <c r="H55" i="10"/>
  <c r="I55" i="10" s="1"/>
  <c r="H56" i="10"/>
  <c r="I56" i="10" s="1"/>
  <c r="H53" i="10"/>
  <c r="I53" i="10" s="1"/>
  <c r="H51" i="10"/>
  <c r="I51" i="10" s="1"/>
  <c r="H52" i="10"/>
  <c r="I52" i="10" s="1"/>
  <c r="L50" i="9"/>
  <c r="I54" i="9"/>
  <c r="L45" i="9"/>
  <c r="L46" i="9"/>
  <c r="L51" i="9"/>
  <c r="L48" i="9"/>
  <c r="L47" i="9"/>
  <c r="K54" i="9"/>
  <c r="L44" i="9"/>
  <c r="L53" i="9"/>
  <c r="E15" i="9"/>
  <c r="E16" i="9" s="1"/>
  <c r="G15" i="9"/>
  <c r="G37" i="9" s="1"/>
  <c r="C4" i="11"/>
  <c r="I15" i="9"/>
  <c r="I16" i="9" s="1"/>
  <c r="L12" i="9"/>
  <c r="B11" i="11"/>
  <c r="B6" i="11"/>
  <c r="L7" i="9"/>
  <c r="C15" i="9"/>
  <c r="C16" i="9" s="1"/>
  <c r="D15" i="9"/>
  <c r="D16" i="9" s="1"/>
  <c r="P744" i="7"/>
  <c r="H19" i="10"/>
  <c r="K18" i="9"/>
  <c r="L744" i="7"/>
  <c r="G18" i="9"/>
  <c r="F39" i="10"/>
  <c r="J16" i="11"/>
  <c r="H15" i="9"/>
  <c r="H16" i="9" s="1"/>
  <c r="L6" i="9"/>
  <c r="B4" i="11"/>
  <c r="B7" i="11"/>
  <c r="L8" i="9"/>
  <c r="C18" i="9"/>
  <c r="H744" i="7"/>
  <c r="F18" i="9"/>
  <c r="K744" i="7"/>
  <c r="L25" i="9"/>
  <c r="L36" i="9" s="1"/>
  <c r="H36" i="9"/>
  <c r="D18" i="9"/>
  <c r="I744" i="7"/>
  <c r="U744" i="5"/>
  <c r="B744" i="5" s="1"/>
  <c r="C9" i="6" s="1"/>
  <c r="B9" i="6" s="1"/>
  <c r="B10" i="11"/>
  <c r="L13" i="9"/>
  <c r="B8" i="11"/>
  <c r="L9" i="9"/>
  <c r="C39" i="10"/>
  <c r="I4" i="11"/>
  <c r="E16" i="10"/>
  <c r="E17" i="10" s="1"/>
  <c r="D4" i="11"/>
  <c r="J15" i="9"/>
  <c r="J16" i="9" s="1"/>
  <c r="L10" i="9"/>
  <c r="B13" i="11"/>
  <c r="U740" i="7"/>
  <c r="U741" i="7" s="1"/>
  <c r="U743" i="7" s="1"/>
  <c r="U2" i="7"/>
  <c r="H10" i="10"/>
  <c r="H27" i="10"/>
  <c r="H38" i="10" s="1"/>
  <c r="H14" i="10"/>
  <c r="H9" i="10"/>
  <c r="H8" i="10"/>
  <c r="H13" i="10"/>
  <c r="H7" i="10"/>
  <c r="I7" i="10" s="1"/>
  <c r="H12" i="10"/>
  <c r="H11" i="10"/>
  <c r="H15" i="10"/>
  <c r="F15" i="9"/>
  <c r="E18" i="9"/>
  <c r="J744" i="7"/>
  <c r="B5" i="11"/>
  <c r="L11" i="9"/>
  <c r="C19" i="10"/>
  <c r="E19" i="10" s="1"/>
  <c r="H18" i="9"/>
  <c r="M744" i="7"/>
  <c r="G19" i="10"/>
  <c r="G21" i="10" s="1"/>
  <c r="J18" i="9"/>
  <c r="O744" i="7"/>
  <c r="E4" i="11"/>
  <c r="K15" i="9"/>
  <c r="K16" i="9" s="1"/>
  <c r="E38" i="10"/>
  <c r="F19" i="10"/>
  <c r="F21" i="10" s="1"/>
  <c r="I18" i="9"/>
  <c r="N744" i="7"/>
  <c r="B9" i="11"/>
  <c r="L14" i="9"/>
  <c r="G17" i="10"/>
  <c r="G39" i="10"/>
  <c r="K16" i="11"/>
  <c r="I55" i="9" l="1"/>
  <c r="K55" i="9"/>
  <c r="D14" i="11"/>
  <c r="F6" i="11"/>
  <c r="F9" i="11"/>
  <c r="F5" i="11"/>
  <c r="F13" i="11"/>
  <c r="F8" i="11"/>
  <c r="C14" i="11"/>
  <c r="F10" i="11"/>
  <c r="F7" i="11"/>
  <c r="F11" i="11"/>
  <c r="E14" i="11"/>
  <c r="J55" i="9"/>
  <c r="L54" i="9"/>
  <c r="L55" i="9" s="1"/>
  <c r="H55" i="9"/>
  <c r="H57" i="10"/>
  <c r="H58" i="10" s="1"/>
  <c r="E58" i="10"/>
  <c r="I45" i="10"/>
  <c r="I57" i="10" s="1"/>
  <c r="L15" i="9"/>
  <c r="G20" i="9"/>
  <c r="G16" i="9"/>
  <c r="I27" i="10"/>
  <c r="I38" i="10" s="1"/>
  <c r="C21" i="10"/>
  <c r="L11" i="11"/>
  <c r="I13" i="10"/>
  <c r="L10" i="11"/>
  <c r="I14" i="10"/>
  <c r="L18" i="9"/>
  <c r="L9" i="11"/>
  <c r="I15" i="10"/>
  <c r="J20" i="9"/>
  <c r="J37" i="9"/>
  <c r="I37" i="9"/>
  <c r="I20" i="9"/>
  <c r="L6" i="11"/>
  <c r="I8" i="10"/>
  <c r="L7" i="11"/>
  <c r="I9" i="10"/>
  <c r="I19" i="10"/>
  <c r="L13" i="11"/>
  <c r="I11" i="10"/>
  <c r="L8" i="11"/>
  <c r="I10" i="10"/>
  <c r="D37" i="9"/>
  <c r="D20" i="9"/>
  <c r="H20" i="9"/>
  <c r="H37" i="9"/>
  <c r="L5" i="11"/>
  <c r="I12" i="10"/>
  <c r="E39" i="10"/>
  <c r="E21" i="10"/>
  <c r="K37" i="9"/>
  <c r="K20" i="9"/>
  <c r="F37" i="9"/>
  <c r="F20" i="9"/>
  <c r="L4" i="11"/>
  <c r="H16" i="10"/>
  <c r="H17" i="10" s="1"/>
  <c r="B17" i="10" s="1"/>
  <c r="U744" i="7"/>
  <c r="B744" i="7" s="1"/>
  <c r="C11" i="6" s="1"/>
  <c r="I14" i="11"/>
  <c r="F16" i="9"/>
  <c r="B14" i="11"/>
  <c r="F4" i="11"/>
  <c r="C20" i="9"/>
  <c r="C37" i="9"/>
  <c r="E20" i="9"/>
  <c r="E37" i="9"/>
  <c r="D16" i="11" l="1"/>
  <c r="C16" i="11"/>
  <c r="F14" i="11"/>
  <c r="M10" i="11"/>
  <c r="M6" i="11"/>
  <c r="M9" i="11"/>
  <c r="M8" i="11"/>
  <c r="M13" i="11"/>
  <c r="E16" i="11"/>
  <c r="M7" i="11"/>
  <c r="M5" i="11"/>
  <c r="M11" i="11"/>
  <c r="I58" i="10"/>
  <c r="B58" i="10"/>
  <c r="B55" i="9"/>
  <c r="B16" i="9"/>
  <c r="L20" i="9"/>
  <c r="L37" i="9"/>
  <c r="B37" i="9" s="1"/>
  <c r="L14" i="11"/>
  <c r="B11" i="6"/>
  <c r="B16" i="11"/>
  <c r="H21" i="10"/>
  <c r="H39" i="10"/>
  <c r="B39" i="10" s="1"/>
  <c r="I16" i="11"/>
  <c r="M4" i="11"/>
  <c r="I16" i="10"/>
  <c r="M14" i="11" l="1"/>
  <c r="F16" i="11"/>
  <c r="C15" i="6"/>
  <c r="B15" i="6" s="1"/>
  <c r="C13" i="6"/>
  <c r="B13" i="6" s="1"/>
  <c r="L16" i="11"/>
  <c r="I21" i="10"/>
  <c r="I39" i="10"/>
  <c r="M16" i="11" l="1"/>
  <c r="C17" i="6" s="1"/>
  <c r="B17" i="6" s="1"/>
  <c r="B3" i="6" l="1"/>
  <c r="L1" i="11" s="1"/>
</calcChain>
</file>

<file path=xl/comments1.xml><?xml version="1.0" encoding="utf-8"?>
<comments xmlns="http://schemas.openxmlformats.org/spreadsheetml/2006/main">
  <authors>
    <author>Andrew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No Real escalation.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No Real escalation.</t>
        </r>
      </text>
    </comment>
  </commentList>
</comments>
</file>

<file path=xl/comments2.xml><?xml version="1.0" encoding="utf-8"?>
<comments xmlns="http://schemas.openxmlformats.org/spreadsheetml/2006/main">
  <authors>
    <author>Rombo</author>
  </authors>
  <commentList>
    <comment ref="F4" authorId="0">
      <text>
        <r>
          <rPr>
            <sz val="9"/>
            <color indexed="81"/>
            <rFont val="Tahoma"/>
            <family val="2"/>
          </rPr>
          <t xml:space="preserve">"0" indicates commissioning year equals year capex incurred.
</t>
        </r>
      </text>
    </comment>
  </commentList>
</comments>
</file>

<file path=xl/comments3.xml><?xml version="1.0" encoding="utf-8"?>
<comments xmlns="http://schemas.openxmlformats.org/spreadsheetml/2006/main">
  <authors>
    <author>Rombo</author>
  </authors>
  <commentList>
    <comment ref="F4" authorId="0">
      <text>
        <r>
          <rPr>
            <sz val="9"/>
            <color indexed="81"/>
            <rFont val="Tahoma"/>
            <family val="2"/>
          </rPr>
          <t xml:space="preserve">"0" indicates commissioning year equals year capex incurred.
</t>
        </r>
      </text>
    </comment>
  </commentList>
</comments>
</file>

<file path=xl/comments4.xml><?xml version="1.0" encoding="utf-8"?>
<comments xmlns="http://schemas.openxmlformats.org/spreadsheetml/2006/main">
  <authors>
    <author>Rombo</author>
  </authors>
  <commentList>
    <comment ref="F4" authorId="0">
      <text>
        <r>
          <rPr>
            <sz val="9"/>
            <color indexed="81"/>
            <rFont val="Tahoma"/>
            <family val="2"/>
          </rPr>
          <t xml:space="preserve">"0" indicates commissioning year equals year capex incurred.
</t>
        </r>
      </text>
    </comment>
  </commentList>
</comments>
</file>

<file path=xl/sharedStrings.xml><?xml version="1.0" encoding="utf-8"?>
<sst xmlns="http://schemas.openxmlformats.org/spreadsheetml/2006/main" count="3218" uniqueCount="858">
  <si>
    <t>PTRM - As Incurred</t>
  </si>
  <si>
    <t>PTRM - As Commissioned</t>
  </si>
  <si>
    <t>PTRM As incurred - Total</t>
  </si>
  <si>
    <t>total</t>
  </si>
  <si>
    <t xml:space="preserve">PTRM As commissioned - Total </t>
  </si>
  <si>
    <t>TL</t>
  </si>
  <si>
    <t>Cables</t>
  </si>
  <si>
    <t>Subs</t>
  </si>
  <si>
    <t>Sec Sys</t>
  </si>
  <si>
    <t>Comms</t>
  </si>
  <si>
    <t>Bus. IT</t>
  </si>
  <si>
    <t>TL Life Ext</t>
  </si>
  <si>
    <t>Equity Raising</t>
  </si>
  <si>
    <t>Land</t>
  </si>
  <si>
    <t xml:space="preserve">Total </t>
  </si>
  <si>
    <t>Check</t>
  </si>
  <si>
    <t>Financial Year:</t>
  </si>
  <si>
    <t>Forecast CPI</t>
  </si>
  <si>
    <t>Cumulative CPI to Report Year 2014</t>
  </si>
  <si>
    <t>Annual Escalation (Real Commodity escalation, no CPI escalation )</t>
  </si>
  <si>
    <t>Description</t>
  </si>
  <si>
    <t>Regulatory Asset Classes</t>
  </si>
  <si>
    <t>Item</t>
  </si>
  <si>
    <t>Name</t>
  </si>
  <si>
    <t>Reg Asset Class 1</t>
  </si>
  <si>
    <t>Transmission Lines</t>
  </si>
  <si>
    <t>Reg Asset Class 2</t>
  </si>
  <si>
    <t>Substations</t>
  </si>
  <si>
    <t>Reg Asset Class 3</t>
  </si>
  <si>
    <t>Secondary Systems</t>
  </si>
  <si>
    <t>Reg Asset Class 4</t>
  </si>
  <si>
    <t>Communications</t>
  </si>
  <si>
    <t>Reg Asset Class 5</t>
  </si>
  <si>
    <t>Land and Easements</t>
  </si>
  <si>
    <t>Reg Asset Class 6</t>
  </si>
  <si>
    <t>Underground Cables</t>
  </si>
  <si>
    <t>Reg Asset Class 7</t>
  </si>
  <si>
    <t>Transmission Line Life Extension</t>
  </si>
  <si>
    <t>Reg Asset Class 8</t>
  </si>
  <si>
    <t>MV &amp; MP</t>
  </si>
  <si>
    <t>Motor Vehicles, Moveable Plant and Minor Plant</t>
  </si>
  <si>
    <t>Reg Asset Class 9</t>
  </si>
  <si>
    <t>Business and Information Technology</t>
  </si>
  <si>
    <t>Project Components</t>
  </si>
  <si>
    <t>Project Component 1</t>
  </si>
  <si>
    <t>CPI Only</t>
  </si>
  <si>
    <t>Inflation Amount to be escalated by CPI (no commodity esc.)</t>
  </si>
  <si>
    <t>Project Component 2</t>
  </si>
  <si>
    <t>EGW Wages</t>
  </si>
  <si>
    <t>Electricity Gas and Water Wages</t>
  </si>
  <si>
    <t>Project Component 3</t>
  </si>
  <si>
    <t>Wages General</t>
  </si>
  <si>
    <t>General Wages</t>
  </si>
  <si>
    <t>Project Component 4</t>
  </si>
  <si>
    <t>Project Component 5</t>
  </si>
  <si>
    <t>Copper</t>
  </si>
  <si>
    <t>Project Component 6</t>
  </si>
  <si>
    <t>Aluminium</t>
  </si>
  <si>
    <t>Project Component 7</t>
  </si>
  <si>
    <t>Steel</t>
  </si>
  <si>
    <t>Project Component 8</t>
  </si>
  <si>
    <t>Oil</t>
  </si>
  <si>
    <t>Crude Oil</t>
  </si>
  <si>
    <t>Project Component 9</t>
  </si>
  <si>
    <t>Construction</t>
  </si>
  <si>
    <t>Project Component 10</t>
  </si>
  <si>
    <t>Project Component 11</t>
  </si>
  <si>
    <t>Property - Res.</t>
  </si>
  <si>
    <t>Property - Residential</t>
  </si>
  <si>
    <t>Project Component 12</t>
  </si>
  <si>
    <t>Property - Ind.</t>
  </si>
  <si>
    <t>Property - Industrial</t>
  </si>
  <si>
    <t>Property - Rural</t>
  </si>
  <si>
    <t>Property - Agr.</t>
  </si>
  <si>
    <t>Property - Agricultural</t>
  </si>
  <si>
    <t xml:space="preserve">Capex by Project Category </t>
  </si>
  <si>
    <t>Category</t>
  </si>
  <si>
    <t>Grouping</t>
  </si>
  <si>
    <t>Network or Non-Network</t>
  </si>
  <si>
    <t>PS Augmentation</t>
  </si>
  <si>
    <t>Load Driven</t>
  </si>
  <si>
    <t>Network</t>
  </si>
  <si>
    <t>PS Connections</t>
  </si>
  <si>
    <t>Non-Load Driven</t>
  </si>
  <si>
    <t>PS Easements</t>
  </si>
  <si>
    <t>PS Replacement</t>
  </si>
  <si>
    <t>PS Network Asset Replacement</t>
  </si>
  <si>
    <t>PS Network-Other</t>
  </si>
  <si>
    <t>PS Security/Compliance</t>
  </si>
  <si>
    <t>PS Information Technology</t>
  </si>
  <si>
    <t>Business IT</t>
  </si>
  <si>
    <t>Non-Network</t>
  </si>
  <si>
    <t>PS Facilities</t>
  </si>
  <si>
    <t>Support the Business</t>
  </si>
  <si>
    <t>PS Motor Vehicles</t>
  </si>
  <si>
    <t>PS Western Sydney Supply</t>
  </si>
  <si>
    <t>Commissioning Date</t>
  </si>
  <si>
    <t>Program \ Project No.</t>
  </si>
  <si>
    <t>Program \ Project Name</t>
  </si>
  <si>
    <t>Program \ Project Category</t>
  </si>
  <si>
    <t>Program \ Project Cost Inputs</t>
  </si>
  <si>
    <t>Global Error Check</t>
  </si>
  <si>
    <t>Sheet</t>
  </si>
  <si>
    <t>Input Data</t>
  </si>
  <si>
    <t>Programs Committed</t>
  </si>
  <si>
    <t>Projects Committed</t>
  </si>
  <si>
    <t>Programs Future</t>
  </si>
  <si>
    <t>Total Capex</t>
  </si>
  <si>
    <t>Grand Total</t>
  </si>
  <si>
    <t>Projects Future</t>
  </si>
  <si>
    <t>Capex Commissioned</t>
  </si>
  <si>
    <t>Real Weighted Escalators</t>
  </si>
  <si>
    <t>CPI</t>
  </si>
  <si>
    <t>Cost Escalators</t>
  </si>
  <si>
    <t>Cumulative Escalation (Real Commodity escalation, no CPI escalation )</t>
  </si>
  <si>
    <t>Costs Real $2014</t>
  </si>
  <si>
    <t>Costs ($2014) &amp; Real Escalation</t>
  </si>
  <si>
    <t>Regulated Asset Class</t>
  </si>
  <si>
    <t>Costs (Real $2014) Including Real Escalation</t>
  </si>
  <si>
    <t>Real Cost (Commodity) Escalation</t>
  </si>
  <si>
    <t>Capex Incurred ($M)</t>
  </si>
  <si>
    <t>2015-18 Total</t>
  </si>
  <si>
    <t>Capex Incurred</t>
  </si>
  <si>
    <t>Capex Commissioned ($M)</t>
  </si>
  <si>
    <t>Real Cost Escalation</t>
  </si>
  <si>
    <t>Capex Incurred Summary</t>
  </si>
  <si>
    <t>Capex Commissioned Summary</t>
  </si>
  <si>
    <t>PTRM Inputs</t>
  </si>
  <si>
    <t>Costs (Real $2014) Excluding Real Escalation</t>
  </si>
  <si>
    <t>Input_Prog_Commit</t>
  </si>
  <si>
    <t>Committed / Future</t>
  </si>
  <si>
    <t>Input_Prog_Future</t>
  </si>
  <si>
    <t>Input_Proj_Commit</t>
  </si>
  <si>
    <t>Input_Proj_Future</t>
  </si>
  <si>
    <t>Program \ Project Grouping</t>
  </si>
  <si>
    <t>Capex Commissioned 2015 - Transitional Adjustment</t>
  </si>
  <si>
    <t>Unadjusted</t>
  </si>
  <si>
    <t>Adjustment</t>
  </si>
  <si>
    <t>Transitional</t>
  </si>
  <si>
    <t>Adjusted</t>
  </si>
  <si>
    <t>AER Draft Decision</t>
  </si>
  <si>
    <t>Capex by Regulatory Asset Class (%) - Calculated</t>
  </si>
  <si>
    <t>Transmission Line Low Spans</t>
  </si>
  <si>
    <t>Capex by Component (%)</t>
  </si>
  <si>
    <t>Effective Estimate Year</t>
  </si>
  <si>
    <t>Reg Asset Class 1  TL</t>
  </si>
  <si>
    <t>Reg Asset Class 2  Subs</t>
  </si>
  <si>
    <t>Reg Asset Class 3  Sec Sys</t>
  </si>
  <si>
    <t>Reg Asset Class 4  Comms</t>
  </si>
  <si>
    <t>Reg Asset Class 5  Land</t>
  </si>
  <si>
    <t>Reg Asset Class 6  Cables</t>
  </si>
  <si>
    <t>Reg Asset Class 7  TL Life Ext</t>
  </si>
  <si>
    <t>Reg Asset Class 8  MV &amp; MP</t>
  </si>
  <si>
    <t>Reg Asset Class 9  Bus. IT</t>
  </si>
  <si>
    <t>Establishment of Gigabit Ethernet CDN Network</t>
  </si>
  <si>
    <t>Non HV Buildings &amp; Civil Work</t>
  </si>
  <si>
    <t>Building Improvements</t>
  </si>
  <si>
    <t>HO Refurbishment</t>
  </si>
  <si>
    <t>Sydney West Warehouse Extension</t>
  </si>
  <si>
    <t>Strategic Accomodation</t>
  </si>
  <si>
    <t>Newcastle Mezzanine Floor</t>
  </si>
  <si>
    <t>Haymarket Blast Wall</t>
  </si>
  <si>
    <t>Information Technology</t>
  </si>
  <si>
    <t>Video Conferencing &amp; Collaboration</t>
  </si>
  <si>
    <t>ICT Applications</t>
  </si>
  <si>
    <t>Capital Program Delivery</t>
  </si>
  <si>
    <t xml:space="preserve">Finance &amp; Information Systems </t>
  </si>
  <si>
    <t>Network Planning &amp; Performance</t>
  </si>
  <si>
    <t xml:space="preserve">Network Services &amp; Operations </t>
  </si>
  <si>
    <t xml:space="preserve">People, Strategy &amp; Corporate Services </t>
  </si>
  <si>
    <t>ICT Corporate Data Network</t>
  </si>
  <si>
    <t>ICT Infrastructure</t>
  </si>
  <si>
    <t>Motor Vehicles &amp; Mobile Plant</t>
  </si>
  <si>
    <t>TG Mobile Plant</t>
  </si>
  <si>
    <t>TG Business Vehicles</t>
  </si>
  <si>
    <t>42 Tunnel (Sydney Park) Water Treatment Plant</t>
  </si>
  <si>
    <t>Network Asset Replacement</t>
  </si>
  <si>
    <t>Installation of PLC Voice Equipment</t>
  </si>
  <si>
    <t>Installation of PLC Intertrips</t>
  </si>
  <si>
    <t>Installation of VF Intertrips</t>
  </si>
  <si>
    <t>SSZ Upgrade Work</t>
  </si>
  <si>
    <t>Controls &amp; Alarms</t>
  </si>
  <si>
    <t>Installation of RTU Equipment</t>
  </si>
  <si>
    <t>HV Buildings &amp; Civil Work</t>
  </si>
  <si>
    <t>Perimeter Security Fence</t>
  </si>
  <si>
    <t>Switchyard Security Fence</t>
  </si>
  <si>
    <t>Fire Protection Systems</t>
  </si>
  <si>
    <t>Depot Building Improvements and Upgrades</t>
  </si>
  <si>
    <t>Substations Building and Property</t>
  </si>
  <si>
    <t>Air Conditioning in Relay Rooms</t>
  </si>
  <si>
    <t>Security Fence Replace D-Pales</t>
  </si>
  <si>
    <t>IT</t>
  </si>
  <si>
    <t>SCADA Upgrade</t>
  </si>
  <si>
    <t>SCADA Facilities Augmentation</t>
  </si>
  <si>
    <t>Metering</t>
  </si>
  <si>
    <t>Replacement of Siements 7EC Meters</t>
  </si>
  <si>
    <t>Replacement of Email A1R-AL Meters</t>
  </si>
  <si>
    <t>Replacement of CEWE CEP/CEQ Meters</t>
  </si>
  <si>
    <t>Replacement of Ferrari Disc Pulsing Meters</t>
  </si>
  <si>
    <t>Upgrade Site Metering Schemes</t>
  </si>
  <si>
    <t>Protection</t>
  </si>
  <si>
    <t>Replacement of H-Type Relays - Key Metro Sites</t>
  </si>
  <si>
    <t>Replacement of H-Type Relays - Remaining Sites</t>
  </si>
  <si>
    <t>Replacement of CSD IMS Fault Recorders</t>
  </si>
  <si>
    <t>Replacement of TS Relays</t>
  </si>
  <si>
    <t>Replacement of THS Relays</t>
  </si>
  <si>
    <t>Replacement of THR Relays</t>
  </si>
  <si>
    <t>Replacement of YTG Relays</t>
  </si>
  <si>
    <t>Replacement of RAZFE Relays</t>
  </si>
  <si>
    <t>Replacement of Optimho Relays</t>
  </si>
  <si>
    <t>Replacement of D202,D203,D21SE,D22SE Transformer Differential Relays</t>
  </si>
  <si>
    <t>Replacement of DB Transformer Differential Relays</t>
  </si>
  <si>
    <t>Replacement of Feeder OC &amp; EF Protection</t>
  </si>
  <si>
    <t>GPS Clocks</t>
  </si>
  <si>
    <t>Replacement of Siemens 7SA502 &amp; 7SA511 Relays</t>
  </si>
  <si>
    <t>Replacement of HO2 Pilot Wire Relays</t>
  </si>
  <si>
    <t>Relay Replacement For 940/941 132kV Feeders</t>
  </si>
  <si>
    <t>Replacement of MBCI Pilot Wire Relays</t>
  </si>
  <si>
    <t>Replacement of Quadramho Relays</t>
  </si>
  <si>
    <t>Replacement of 7SA513 Relays</t>
  </si>
  <si>
    <t>Remote Interrogation of Protection Relays</t>
  </si>
  <si>
    <t>Replacement of EDMI Fault Recorders</t>
  </si>
  <si>
    <t>Install Fault Recorders</t>
  </si>
  <si>
    <t>Replacement of 7SD511 Relays</t>
  </si>
  <si>
    <t>Efficient Relay Replacements</t>
  </si>
  <si>
    <t>SCADA</t>
  </si>
  <si>
    <t>Data Centre Infrastructure</t>
  </si>
  <si>
    <t>Sydney North SCADA Fibre Marshalling Kiosk</t>
  </si>
  <si>
    <t>Transformer and Reactor Life Extension</t>
  </si>
  <si>
    <t>Unplanned Transformer and Reactor Replacement</t>
  </si>
  <si>
    <t>Replacement of ABB 132kV HLD CBs</t>
  </si>
  <si>
    <t>Replacement of DELLE 66kV HPGE CBs</t>
  </si>
  <si>
    <t>Replacement of Instrument Transformers with No Sampling Point</t>
  </si>
  <si>
    <t>Replacement of Substation Batteries - 50V As Required</t>
  </si>
  <si>
    <t>Replacement of Substation Batteries - 110V As Required</t>
  </si>
  <si>
    <t>Replacement of Substation Batteries - 240V As Required</t>
  </si>
  <si>
    <t>Replacement of High DGA Instrument Transformers 132kV As Required</t>
  </si>
  <si>
    <t>Replacement of Isolators &amp; Earth Switches &gt; 220kV</t>
  </si>
  <si>
    <t>Replacement of Isolators &amp; Earth Switches 132kV</t>
  </si>
  <si>
    <t>Condition Monitoring DGA</t>
  </si>
  <si>
    <t>Replacement of Current Transformers</t>
  </si>
  <si>
    <t>Replacement of Ducon CTs and CVTs</t>
  </si>
  <si>
    <t>Replacement of High DGA Instrument Transformers &gt; 220kV As Required</t>
  </si>
  <si>
    <t>Replacement of High DGA Instrument Transformers &lt; 66kV As Required</t>
  </si>
  <si>
    <t>Replacement of Merlin Gerin FA2 CBs</t>
  </si>
  <si>
    <t>Replacement of Sprecher &amp; Schuh CBs</t>
  </si>
  <si>
    <t>Replacement of CBs Approaching Rated Operations</t>
  </si>
  <si>
    <t>Sydney South Substation 330kV Bus Coupling</t>
  </si>
  <si>
    <t>Security Fence Disturbance Detection</t>
  </si>
  <si>
    <t>Security Lighting Upgrade</t>
  </si>
  <si>
    <t>Replacment of Capacitor CBs</t>
  </si>
  <si>
    <t>Liddell 330kV 84 Line Connection</t>
  </si>
  <si>
    <t>SF6 CT Monitoring</t>
  </si>
  <si>
    <t>Online Condition Monitoring</t>
  </si>
  <si>
    <t>Aging Wood Poles</t>
  </si>
  <si>
    <t>Emergency Structures (Guyed Masts)</t>
  </si>
  <si>
    <t>Transmission Line Minor Upgrades</t>
  </si>
  <si>
    <t>Misc Assets &amp; Office Equipment</t>
  </si>
  <si>
    <t>CCTV</t>
  </si>
  <si>
    <t>RRS Security</t>
  </si>
  <si>
    <t>Security Perimeter Fence</t>
  </si>
  <si>
    <t>Replace Lock &amp; Key System</t>
  </si>
  <si>
    <t>Security Delineation Fence</t>
  </si>
  <si>
    <t>Intrusion Detection</t>
  </si>
  <si>
    <t>Fence Disturbance Detection</t>
  </si>
  <si>
    <t>Southern Region</t>
  </si>
  <si>
    <t>50V Batteries</t>
  </si>
  <si>
    <t>50V Battery Chargers</t>
  </si>
  <si>
    <t>50V Power Systems</t>
  </si>
  <si>
    <t>Hammonds Hill Radio Repeater Site Mains Power</t>
  </si>
  <si>
    <t>CAS and BAS Equipment</t>
  </si>
  <si>
    <t>Replacement of E1 Meters</t>
  </si>
  <si>
    <t>Replacement of EDMI MK III Energy Meters</t>
  </si>
  <si>
    <t>Replacement of D202 Relays</t>
  </si>
  <si>
    <t>Replacement of TH1A Relays</t>
  </si>
  <si>
    <t>Replacement of Micromho Relays</t>
  </si>
  <si>
    <t>Replacement of RADSB Transformer Differential Relays</t>
  </si>
  <si>
    <t>Replacement of DLN90 Relays</t>
  </si>
  <si>
    <t>Replacement of LFCB102 Relays</t>
  </si>
  <si>
    <t>Secondary System Technology Upgrades</t>
  </si>
  <si>
    <t>Replacement of Merlin Gerin FA4 CBs</t>
  </si>
  <si>
    <t>Replacement of ASEA 66kV HLR CBs</t>
  </si>
  <si>
    <t>Replacement of Magrini 11kV MAG12MG500 CBs</t>
  </si>
  <si>
    <t>Replacement of Siemens 330kV 3AQ2 CBs</t>
  </si>
  <si>
    <t>Replacement of Siemens 330kV 3AS2 CBs</t>
  </si>
  <si>
    <t>Replacement of Capacitor CBs</t>
  </si>
  <si>
    <t>Replacement of Sprecher HGF215 CBs</t>
  </si>
  <si>
    <t>Replacement of Magrini MAG38MGE-0 CBs</t>
  </si>
  <si>
    <t>Removal of PCB from In Service Equipment</t>
  </si>
  <si>
    <t>Management of CTs with PCB Contamination</t>
  </si>
  <si>
    <t>Replace Isolator and Earth Switch - 66kV and Below as Required</t>
  </si>
  <si>
    <t>110V Battery Chargers</t>
  </si>
  <si>
    <t>Fault Throwing Switches</t>
  </si>
  <si>
    <t>Cable Minor Projects</t>
  </si>
  <si>
    <t>42 Cable Tunnel Life Extension</t>
  </si>
  <si>
    <t>Capacitor Bank</t>
  </si>
  <si>
    <t>Muswellbrook No.1 132kV Capacitor Bank Detuning</t>
  </si>
  <si>
    <t>Capacitor Banks</t>
  </si>
  <si>
    <t>Beryl 66kV Capacitor Bank</t>
  </si>
  <si>
    <t>Sydney North &amp; East 330kV 2 x 200 MVAr Capacitor Banks</t>
  </si>
  <si>
    <t>Regentville 330kV Capacitor Bank</t>
  </si>
  <si>
    <t>Sydney Area 200MVAr Capacitor Bank</t>
  </si>
  <si>
    <t>Beryl No.2 66kV Capacitor Bank</t>
  </si>
  <si>
    <t>Regentville 132kV Capacitor Bank</t>
  </si>
  <si>
    <t>Sydney Area No.2 200MVAr Capacitor Bank</t>
  </si>
  <si>
    <t>Tumut 132kV Capacitor Bank</t>
  </si>
  <si>
    <t>Port Macquarie No.3 Capacitor Bank</t>
  </si>
  <si>
    <t>Tamworth Capacitor Banks</t>
  </si>
  <si>
    <t>Sydney South 200 MVAr Capacitor Bank</t>
  </si>
  <si>
    <t>Canberra 132kV 120MVAr Capacitor Bank</t>
  </si>
  <si>
    <t>Yass 132kV 80MVAr Capacitor Bank</t>
  </si>
  <si>
    <t>Capacity of Armidale to Coffs Harbour</t>
  </si>
  <si>
    <t>Armidale 132kV Phase Shifting Transformer</t>
  </si>
  <si>
    <t>Line 96C Armidale to Coffs Harbour Upgrade</t>
  </si>
  <si>
    <t>Capacity of Coffs Harbour to Kempsey</t>
  </si>
  <si>
    <t>Coffs Harbour to Kempsey Transmission Line Upgrade from 66kV to 132kV</t>
  </si>
  <si>
    <t>Capacity of Kempsey to Port Macquarie</t>
  </si>
  <si>
    <t>Kempsey to Port Macquarie 132kV Transmission Line</t>
  </si>
  <si>
    <t>Capacity of Queensland to NSW Interconnector</t>
  </si>
  <si>
    <t>Bulli Creek to Dumaresq Terminal Equipment Upgrade</t>
  </si>
  <si>
    <t>Armidale 330kV Static VAR Compensator</t>
  </si>
  <si>
    <t>Tamworth 330kV Switching Station</t>
  </si>
  <si>
    <t>Reinforcement of NSW to Queensland Interconnection Capacity</t>
  </si>
  <si>
    <t>Capacity of Snowy Lines</t>
  </si>
  <si>
    <t>Snowy Assets Rehabilitation of 64, 65 and 66 Lines</t>
  </si>
  <si>
    <t>Capacity of Tamworth to Armidale</t>
  </si>
  <si>
    <t>86 Line Tamworth to Armidale 330kV Transmission Line Uprating</t>
  </si>
  <si>
    <t>Capacity of Victoria to NSW Interconnector</t>
  </si>
  <si>
    <t>Capacity of Yass to Marulan</t>
  </si>
  <si>
    <t>Yass to Bannaby and Marulan 330kV Line Uprating</t>
  </si>
  <si>
    <t>Lismore Marshalling Kiosk Installation</t>
  </si>
  <si>
    <t>Sydney West Protection/Communications Upgrade</t>
  </si>
  <si>
    <t>Tuggerah Provision of Fibre Marshalling Kiosk</t>
  </si>
  <si>
    <t>Albury to Mulwala Tripping Scheme</t>
  </si>
  <si>
    <t>Murray Substation Station &amp; Lower Tumut Switching Station OPGW &amp; Protection Upgrade</t>
  </si>
  <si>
    <t>Vales Point DNSP Communications Upgrade</t>
  </si>
  <si>
    <t>Sydney East DNSP Communications Upgrade</t>
  </si>
  <si>
    <t>Regentville Protection/Communications Upgrade</t>
  </si>
  <si>
    <t>Armidale - Dumaresq OPGW - OLTE Upgrades</t>
  </si>
  <si>
    <t>P0001221</t>
  </si>
  <si>
    <t>Fibre Connections at Dapto for Endeavour Energy</t>
  </si>
  <si>
    <t>Control System</t>
  </si>
  <si>
    <t>Armidale Static VAR Compensator Power Oscillation Damper</t>
  </si>
  <si>
    <t>Real-Time Line Rating on Lines 8 and 16</t>
  </si>
  <si>
    <t>SCADA Operations Circuit Breakers Check Synchronism</t>
  </si>
  <si>
    <t>SCADA Control For Loadshed of Tomago Aluminum</t>
  </si>
  <si>
    <t>Smart Grid Monitor Installation</t>
  </si>
  <si>
    <t>Current Transducer Installation at Bannaby &amp; Bayswater</t>
  </si>
  <si>
    <t>Easements</t>
  </si>
  <si>
    <t>Bannaby to Yass 500kV Transmission Line</t>
  </si>
  <si>
    <t>Fault Level Equipment Upgrade</t>
  </si>
  <si>
    <t>Munmorah Substation Short Circuit Fault Level Upgrade</t>
  </si>
  <si>
    <t>Sydney North Fault Level Upgrade</t>
  </si>
  <si>
    <t>Dapto Fault Level Upgrade</t>
  </si>
  <si>
    <t>Sydney South Fault Level Upgrade</t>
  </si>
  <si>
    <t>Reactor Installation</t>
  </si>
  <si>
    <t>41 Cable 330kV Shunt Reactor</t>
  </si>
  <si>
    <t>41 Cable 330kV Series Reactor</t>
  </si>
  <si>
    <t>Yass 330kV Shunt Reactor</t>
  </si>
  <si>
    <t>Reinforcement of Supply To The New England Area</t>
  </si>
  <si>
    <t>Glen Innes to Inverell Transmission Line 132kV Line Bays</t>
  </si>
  <si>
    <t>Reinforcement of the Victoria/NSW Interconnection</t>
  </si>
  <si>
    <t>Uprating Lines 8, 16 &amp; 18 Between Dapto and Marulan</t>
  </si>
  <si>
    <t>Yanco SCADA</t>
  </si>
  <si>
    <t>Provision of SCADA Facilities At Existing 132kV Substations</t>
  </si>
  <si>
    <t>132kV and 66kV Operational Info To TransGrid &amp; Nemmco</t>
  </si>
  <si>
    <t>Finley SCADA</t>
  </si>
  <si>
    <t>Inverell SCADA</t>
  </si>
  <si>
    <t>Secondary System Renewal</t>
  </si>
  <si>
    <t>Jindera No.1 and No.2 Transformer Bay Ratings</t>
  </si>
  <si>
    <t>Substation Minor Projects</t>
  </si>
  <si>
    <t>Switchbay at Finley</t>
  </si>
  <si>
    <t>Armidale 330kV Substation Connection of 89 Lismore Line</t>
  </si>
  <si>
    <t>Haymarket Substation Ausgrid 132kV Cables</t>
  </si>
  <si>
    <t>Sydney South Feeder 916/917 Protection Replacement</t>
  </si>
  <si>
    <t>Wallerawang Auxiliary Power Supply Rearrangements</t>
  </si>
  <si>
    <t>Connection to Jesmond Substation</t>
  </si>
  <si>
    <t>Vineyard Line Bays</t>
  </si>
  <si>
    <t>Manildra 132kV Swithbay</t>
  </si>
  <si>
    <t>Port Macquarie 33kV Switchbays and Installation of Auto Reclose Facilities</t>
  </si>
  <si>
    <t>Liddell 84 Line Connection - Additional Circuit Breaker Installation</t>
  </si>
  <si>
    <t>Newcastle Substation - Provision of 132kV Switchbay</t>
  </si>
  <si>
    <t>Griffith 132kV Substation - 33kV Connection</t>
  </si>
  <si>
    <t>Munmorah - Supply To Lake Munmorah Zone Substation</t>
  </si>
  <si>
    <t>Vales Point - Supply To Lake Munmorah Zone Substation</t>
  </si>
  <si>
    <t>Newcastle 952 Feeder Connection to Rathmines</t>
  </si>
  <si>
    <t>Connection to Morvern Substation</t>
  </si>
  <si>
    <t>Connection of Charlestown Zone Substation</t>
  </si>
  <si>
    <t>Sydney North Substation 257 &amp; 258 132kV Feeder Augmentation</t>
  </si>
  <si>
    <t>Sydney West Substation 330kV Bus Coupling</t>
  </si>
  <si>
    <t>Sydney West Substation 20 Line Bus Coupling</t>
  </si>
  <si>
    <t>Substation Renewal</t>
  </si>
  <si>
    <t>Orange North Substation</t>
  </si>
  <si>
    <t>Murray Switching Station</t>
  </si>
  <si>
    <t>Supply to ACT</t>
  </si>
  <si>
    <t>Williamsdale 330/132kV Substation</t>
  </si>
  <si>
    <t>Supply to Darlington Point</t>
  </si>
  <si>
    <t>Darling Point to Colleambally 132kV Line</t>
  </si>
  <si>
    <t>Supply to Gunnedah, Narrabri and Moree</t>
  </si>
  <si>
    <t>Installation of Phase Shifting Transformer on 969 Line</t>
  </si>
  <si>
    <t>Supply to Macarthur</t>
  </si>
  <si>
    <t>Macarthur 330/132kV Substation</t>
  </si>
  <si>
    <t>Supply to South Coast</t>
  </si>
  <si>
    <t>Tomerong Substation Establishment</t>
  </si>
  <si>
    <t>Supply to Sydney Inner Metropolitan Area and CBD</t>
  </si>
  <si>
    <t>Beaconsfield West To Haymarket 330kV Cable</t>
  </si>
  <si>
    <t>Supply to the ACT</t>
  </si>
  <si>
    <t>Wallaroo 330kV Switching Station</t>
  </si>
  <si>
    <t>Supply to the Cabonne Area</t>
  </si>
  <si>
    <t>Manildra to Parkes 132kV Transmission Line</t>
  </si>
  <si>
    <t>Supply to the Lower Mid North Coast</t>
  </si>
  <si>
    <t>Tomago-Tarro-Stroud 330/132kV Transmission Line</t>
  </si>
  <si>
    <t>Supply to the Mid North Coast</t>
  </si>
  <si>
    <t>Stroud-Taree 330kV Transmission Line Construction</t>
  </si>
  <si>
    <t>Supply to the New England Area</t>
  </si>
  <si>
    <t>Glen Innes to Inverell 132kV Transmission Line</t>
  </si>
  <si>
    <t>Supply to Tomago</t>
  </si>
  <si>
    <t>Tomago 330/132kV Substation - Establishment of 132kV Busbar and Connections</t>
  </si>
  <si>
    <t>Sydney South - Tail Ending 91F and 91J</t>
  </si>
  <si>
    <t>Supply to Tomago Area</t>
  </si>
  <si>
    <t>Establishment of 132kV Busbar at Tomago 330kV Substation</t>
  </si>
  <si>
    <t>Supply to Wagga Wagga</t>
  </si>
  <si>
    <t>Wagga North 132/66kV Substation Establishment</t>
  </si>
  <si>
    <t>Supply to Wellington</t>
  </si>
  <si>
    <t>Wollar to Wellington 330kV Transmission Line</t>
  </si>
  <si>
    <t>Wollar 330kV Switching Station</t>
  </si>
  <si>
    <t>SVC Control System Replacement</t>
  </si>
  <si>
    <t>Armidale SVC Transformer</t>
  </si>
  <si>
    <t>Transformer Additions</t>
  </si>
  <si>
    <t>Parkes No.2 Transformer</t>
  </si>
  <si>
    <t>Tuggerah No.2 Transformer</t>
  </si>
  <si>
    <t>Marulan No.2 Transformer</t>
  </si>
  <si>
    <t>Koolkhan No.3 Transformer</t>
  </si>
  <si>
    <t>Sydney North No.5 Transformer</t>
  </si>
  <si>
    <t>Waratah West No.2 Transformer &amp; Bus Section</t>
  </si>
  <si>
    <t>Vineyard No.3 Transformer</t>
  </si>
  <si>
    <t>Munmorah No.2 Transformer</t>
  </si>
  <si>
    <t>Eraring No.2 Transformer</t>
  </si>
  <si>
    <t>Coffs Harbour No. 2 330/132kV Transformer Installation</t>
  </si>
  <si>
    <t>Transformer Replacement</t>
  </si>
  <si>
    <t>Marulan No.4 Transformer</t>
  </si>
  <si>
    <t>Wellington 330kV Transformer Replacement &amp; Shunt Reactor</t>
  </si>
  <si>
    <t>Finley No.1 &amp; No.2 Transformer Replacement</t>
  </si>
  <si>
    <t>Sydney South No.3 &amp; No.4 Transformer Replacements</t>
  </si>
  <si>
    <t>Coffs Harbour 132/66kV Transformer Replacements</t>
  </si>
  <si>
    <t xml:space="preserve">Cowra 132/66kV Transformer Replacement </t>
  </si>
  <si>
    <t>Kempsey 66/33kV Transformer Replacement</t>
  </si>
  <si>
    <t>Kempsey 66kV Bus and No.2 Transformer Replacement</t>
  </si>
  <si>
    <t>Koolkhan - 967 Line Deviation Works</t>
  </si>
  <si>
    <t>Transmission Line Rearrangement</t>
  </si>
  <si>
    <t>24 Line Vales Point to Newcastle 330kV Turn In</t>
  </si>
  <si>
    <t>Transmission Line Renewal</t>
  </si>
  <si>
    <t>86 Line Tamworth to Armidale Condition</t>
  </si>
  <si>
    <t>Tamworth to Gunnedah 66kV Transmission Line Refurbishment</t>
  </si>
  <si>
    <t>964 Line Port Macquarie to Taree Condition</t>
  </si>
  <si>
    <t>Western 500kV Upgrade</t>
  </si>
  <si>
    <t>Bayswater 500/330kV Switchyard Development</t>
  </si>
  <si>
    <t>Mt Piper 500/330kV Switchyard Development</t>
  </si>
  <si>
    <t>Wallerawang 330kV Fault Rating Upgrade</t>
  </si>
  <si>
    <t>Uprating of Lines 330kV 8 and 16 Lines</t>
  </si>
  <si>
    <t>Bayswater-Liddell Reduct In Fault Clearing Times</t>
  </si>
  <si>
    <t>Bannaby 500/330kV Substation Development</t>
  </si>
  <si>
    <t>Western Sydney Supply Project</t>
  </si>
  <si>
    <t>Holroyd 330kV Substation Establishment</t>
  </si>
  <si>
    <t>Sydney West to Holroyd 330kV Transmission Line</t>
  </si>
  <si>
    <t>Sydney West 330kV Connections For Holroyd Substation</t>
  </si>
  <si>
    <t>Holroyd - Rookwood 330kV Cable</t>
  </si>
  <si>
    <t>Rookwood Road 330/132kV Substation</t>
  </si>
  <si>
    <t>Protection Change</t>
  </si>
  <si>
    <t>Sydney West to West Wetherill Park Substation 93M Feeder Protection Upgrade</t>
  </si>
  <si>
    <t>P0001491</t>
  </si>
  <si>
    <t>Protection Changes on Macarthur Lines</t>
  </si>
  <si>
    <t>P0001497</t>
  </si>
  <si>
    <t>Taree Distance Relay Replacement for Essential Energy</t>
  </si>
  <si>
    <t>Provision of Switchbays at Taree Substation</t>
  </si>
  <si>
    <t>Connection of Morisset Zone Substation</t>
  </si>
  <si>
    <t>Argenton 132kV Substation Connection</t>
  </si>
  <si>
    <t>Connection of Kingsford Substation at Beaconsfield West</t>
  </si>
  <si>
    <t>Mayfield West &amp; Kooragang Zone Substation Connection</t>
  </si>
  <si>
    <t>Narrabri Substation 66kV Switchbay Renames</t>
  </si>
  <si>
    <t>Beryl 66kV Bay to Dunedoo</t>
  </si>
  <si>
    <t>Sydney North 132kV Switchbays For Galston</t>
  </si>
  <si>
    <t>Tenterfield 22kV Switchbay</t>
  </si>
  <si>
    <t>Connection to Kurri Zone Substation at Newcastle</t>
  </si>
  <si>
    <t>Connection of Jesmond Zone Substation</t>
  </si>
  <si>
    <t>Cooma 132kV Installation of New Line Bay</t>
  </si>
  <si>
    <t>Hawks Nest 132/66kV Substation Line Connection</t>
  </si>
  <si>
    <t>Uprate Broken Hill 52 &amp; 62 22kV Line Switchbays</t>
  </si>
  <si>
    <t>Wellington Substation 132kV Switchbay and Double Circuit (Strung On One Side) To Mitchell Highway</t>
  </si>
  <si>
    <t>Connection to Broadmeadow Zone Substation at Waratah West</t>
  </si>
  <si>
    <t>Connection to Herons Creek Substation</t>
  </si>
  <si>
    <t>P0000899</t>
  </si>
  <si>
    <t>Connection of Abbotsbury Zone Substation at Sydney West</t>
  </si>
  <si>
    <t>P0000909</t>
  </si>
  <si>
    <t>Reduce AVR Settings at Vineyard Substation</t>
  </si>
  <si>
    <t>Supply to Gulgong West</t>
  </si>
  <si>
    <t>Sydney West 132kV Line Bays</t>
  </si>
  <si>
    <t>Supply to Belmore Park Zone Substation</t>
  </si>
  <si>
    <t>Tamworth 66kV Line Bay</t>
  </si>
  <si>
    <t>Supply to Temora</t>
  </si>
  <si>
    <t>Supply to Parkes Town</t>
  </si>
  <si>
    <t>Supply to Googong</t>
  </si>
  <si>
    <t>Supply to Molong</t>
  </si>
  <si>
    <t>Connection of Gwawley Bay</t>
  </si>
  <si>
    <t>Supply to Marsden Park</t>
  </si>
  <si>
    <t>Supply to Nabiac</t>
  </si>
  <si>
    <t>P0002435</t>
  </si>
  <si>
    <t>Supply to Gloucester</t>
  </si>
  <si>
    <t>Macarthur 330/132kV No.2 Transformer Installation</t>
  </si>
  <si>
    <t>Koolkhan to Coffs Harbour 132kV Transmission Line Easements</t>
  </si>
  <si>
    <t>Coffs Harbour to Kempsey 132kV Transmission Line Easements</t>
  </si>
  <si>
    <t>Cable Easements</t>
  </si>
  <si>
    <t>Coffs Harbour 132kV Transmission Line Upgrade Easements</t>
  </si>
  <si>
    <t>Darlington Point to Buronga Strategic Easement Acquisition</t>
  </si>
  <si>
    <t>Miscellaneous State Forests Easements</t>
  </si>
  <si>
    <t>Ivanhoe Coal</t>
  </si>
  <si>
    <t>Miscellaneous Statewide NPWS Easements</t>
  </si>
  <si>
    <t>Miscellaneous Sydney Catchment Authority Easements</t>
  </si>
  <si>
    <t>Miscellaneous Easements</t>
  </si>
  <si>
    <t>Bannaby to South Creek Lines 500kV Easement Acquisitions</t>
  </si>
  <si>
    <t>Dumaresq to Lismore 330kV Strategic Easement Acquisition</t>
  </si>
  <si>
    <t>Kemps Creek to Liverpool 330kV Easement Acquisition</t>
  </si>
  <si>
    <t>Strategic Easement for Sydney West to Holroyd Second 330kV Line</t>
  </si>
  <si>
    <t>Powering Sydney's Future</t>
  </si>
  <si>
    <t>Rookwood 330kV Substation - Cable Bays For Beaconsfield West</t>
  </si>
  <si>
    <t>Haymarket Additional 330 kV Switchbays and Beaconsfield West Bay</t>
  </si>
  <si>
    <t>Property</t>
  </si>
  <si>
    <t>Marulan Substation Outstanding Land Acquisition</t>
  </si>
  <si>
    <t>Miscellaneous Substation Site Rights Acquisition</t>
  </si>
  <si>
    <t>Richmond Vale 500kV Strategic Property Acquisition</t>
  </si>
  <si>
    <t>South Creek 500/330kV Substation Strategic Site Acquisition</t>
  </si>
  <si>
    <t>Lismore Substations 330kV Augmentation</t>
  </si>
  <si>
    <t>Tenterfield Substation</t>
  </si>
  <si>
    <t>Strategic Property Acquisition at Beryl</t>
  </si>
  <si>
    <t>Property Acquisition at Sydney West</t>
  </si>
  <si>
    <t>Strategic Property Acquisition at Surry Hills</t>
  </si>
  <si>
    <t>Strategic Property Acquisition at Maraylya</t>
  </si>
  <si>
    <t>Property Extension at Richmond Vale</t>
  </si>
  <si>
    <t>P0002472</t>
  </si>
  <si>
    <t>Strategic Property Adjoining Armidale 330kV Switchyard</t>
  </si>
  <si>
    <t>P0002217</t>
  </si>
  <si>
    <t>Strategic Property Acquisition in Sydney</t>
  </si>
  <si>
    <t>Connection to Lismore Substation</t>
  </si>
  <si>
    <t>Sydney Park Groundwater Treatment Plant</t>
  </si>
  <si>
    <t>Tunnel Defects and Omissions Works</t>
  </si>
  <si>
    <t>Cable 42 Accessories</t>
  </si>
  <si>
    <t>42 Cable Monitoring System Replacement</t>
  </si>
  <si>
    <t>42 Cable Tunnel Accessories Replacement</t>
  </si>
  <si>
    <t>Kempsey No.1 Capacitor Replacement</t>
  </si>
  <si>
    <t>Dapto Substation 132kV Capacitor Banks Replacement</t>
  </si>
  <si>
    <t>Wellington No.2 132kV Capacitor</t>
  </si>
  <si>
    <t>Griffith No.1 &amp; No.2 33kV Capacitor Banks</t>
  </si>
  <si>
    <t>Sydney West No.1 Capacitor Bank</t>
  </si>
  <si>
    <t>Coffs Harbour No.1 Capacitor</t>
  </si>
  <si>
    <t>Coffs Harbour No.3 Capacitor</t>
  </si>
  <si>
    <t>Canberra No.1 132kV 80MVAr Capacitor</t>
  </si>
  <si>
    <t>Sydney North No.1 &amp; No.2 Capacitors</t>
  </si>
  <si>
    <t>New 66kV Capacitor at Panorama</t>
  </si>
  <si>
    <t>Taree No.3 132kV Capacitor</t>
  </si>
  <si>
    <t>Taree No.4 &amp; No.5 Capacitors</t>
  </si>
  <si>
    <t>Broken Hill No.3 and No.4 Capacitors</t>
  </si>
  <si>
    <t>Newcastle No.1 Capacitor</t>
  </si>
  <si>
    <t>Newcastle No.2 Capacitor</t>
  </si>
  <si>
    <t>MMRN Modifications - Sydney - Newcastle</t>
  </si>
  <si>
    <t>Port Macquarie &amp; Taree Radio Network Modification</t>
  </si>
  <si>
    <t>Kempsey &amp; Nambucca Microwave Radio Modification</t>
  </si>
  <si>
    <t>Koolkhan Microwave Radio Network Modification</t>
  </si>
  <si>
    <t>OPGW Backup North &amp; West NSW</t>
  </si>
  <si>
    <t>OPGW Backup - Southern Region</t>
  </si>
  <si>
    <t>North Coast Microwave Radio Network - Extension To Coffs Harbour 330 and Lismore 330 Substations</t>
  </si>
  <si>
    <t>South Western NSW Replacement</t>
  </si>
  <si>
    <t>Augmentation of Fault Clearing Times on Selected Transmission Line</t>
  </si>
  <si>
    <t>Mount Piper 132kV - 330kV Substation No.2 Intertrip On 94Y Line</t>
  </si>
  <si>
    <t>SCADA Comms to Beryl Substation</t>
  </si>
  <si>
    <t>North Coast Microwave Replacement</t>
  </si>
  <si>
    <t>Replace PNX Telephone Network - Technical Services</t>
  </si>
  <si>
    <t>Communications Upgrade and Replacement</t>
  </si>
  <si>
    <t>Armidale to Dumaresq OPGW PSR 216</t>
  </si>
  <si>
    <t>Augmentation of Optical Terminal Equipment Between Armidale &amp; Dumaresq</t>
  </si>
  <si>
    <t>OPGW Installation For Protection at Murray and Lower Tumut Switching Station</t>
  </si>
  <si>
    <t>Lismore 330 Substation - Augmentation of Communications Services</t>
  </si>
  <si>
    <t>Communications Upgrade &amp; Replacement (SP9)</t>
  </si>
  <si>
    <t>Western Microwave Extension - TSP 46 &amp; 47</t>
  </si>
  <si>
    <t>Southern NSW Microwave Radio</t>
  </si>
  <si>
    <t>Beryl SCADA Microwave Radio</t>
  </si>
  <si>
    <t>Dumaresq Protection &amp; Communication Replacement</t>
  </si>
  <si>
    <t>Spur Microwave System Replacement</t>
  </si>
  <si>
    <t>Albury to Hume District Communications Augmentation</t>
  </si>
  <si>
    <t>Modification of Autoreclose Facilities</t>
  </si>
  <si>
    <t>Jindera to Albury Transmission Lines</t>
  </si>
  <si>
    <t>Modification of Auto Reclose Facilities At Ingleburn and Panorama</t>
  </si>
  <si>
    <t>Fault Recorders</t>
  </si>
  <si>
    <t>Travelling Wave Fault Locators Installation</t>
  </si>
  <si>
    <t>Oil Containment</t>
  </si>
  <si>
    <t>Murray Oil Containment Upgrade</t>
  </si>
  <si>
    <t>Beryl Oil Containment Upgrade</t>
  </si>
  <si>
    <t>Muswellbrook Oil Containment Upgrade</t>
  </si>
  <si>
    <t>Inverell Oil Containment Upgrade</t>
  </si>
  <si>
    <t>Yass Oil Contaimnent Upgrade</t>
  </si>
  <si>
    <t>Sydney South Oil Containment Upgrade</t>
  </si>
  <si>
    <t>Yass Strategic Site Acquisition</t>
  </si>
  <si>
    <t>Vales Point to Munmorah 330kV Line 23 Series Reactor Replacement</t>
  </si>
  <si>
    <t>Reactor Replacement</t>
  </si>
  <si>
    <t>Munmorah Substation Line 23 330kV Reactor Replacement</t>
  </si>
  <si>
    <t>Tamworth Substation - Replacement of Shunt Reactors</t>
  </si>
  <si>
    <t>Beaconsfield Shunt Reactor</t>
  </si>
  <si>
    <t>Armidale No.1 330kV 50MVAr Reactor Replacement</t>
  </si>
  <si>
    <t>Buronga X2 220kV Reactor</t>
  </si>
  <si>
    <t>Broken Hill No.1 &amp; No.2 220kV Reactors</t>
  </si>
  <si>
    <t>Beaconsfield West No.1 132kV Reactor</t>
  </si>
  <si>
    <t>Reinforcement of Supply to the Orange Area</t>
  </si>
  <si>
    <t>944 Line Wallerawang to Orange North Rebuild</t>
  </si>
  <si>
    <t>SCADA to Tumut</t>
  </si>
  <si>
    <t>SCADA to Molong</t>
  </si>
  <si>
    <t>SCADA to Albury</t>
  </si>
  <si>
    <t>SCADA to Cooma</t>
  </si>
  <si>
    <t>SCADA to Hume</t>
  </si>
  <si>
    <t>ANM SCADA</t>
  </si>
  <si>
    <t>Lismore Substation Control System Replacement</t>
  </si>
  <si>
    <t>Dapto Secondary System Replacement</t>
  </si>
  <si>
    <t>Guthega Secondary System Renewal</t>
  </si>
  <si>
    <t>Yass Secondary System Renewal</t>
  </si>
  <si>
    <t>Tumut Secondary System Renewal</t>
  </si>
  <si>
    <t>Molong Secondary System Renewal</t>
  </si>
  <si>
    <t>Sydney West Secondary System Renewal</t>
  </si>
  <si>
    <t>Griffith Secondary System Renewal</t>
  </si>
  <si>
    <t>Balranald Secondary System Renewal</t>
  </si>
  <si>
    <t>Kangaroo Valley Secondary System Renewal</t>
  </si>
  <si>
    <t>Albury Secondary System Renewal</t>
  </si>
  <si>
    <t>Hume Secondary System Renewal</t>
  </si>
  <si>
    <t>Deniliquin Secondary System Renewal</t>
  </si>
  <si>
    <t>Sydney North Secondary System Renewal</t>
  </si>
  <si>
    <t>Liddell Secondary System Renewal</t>
  </si>
  <si>
    <t>Beryl Secondary System Renewal</t>
  </si>
  <si>
    <t>Buronga Secondary System Renewal</t>
  </si>
  <si>
    <t>Avon Secondary System Renewal</t>
  </si>
  <si>
    <t>Double Breaker Autoreclose Modifications at Various Sites</t>
  </si>
  <si>
    <t>Tumut 132/66kV Synchronism-Check System on Feeder 850</t>
  </si>
  <si>
    <t>Replacement of Line 11 Wave Trap at Sydney South</t>
  </si>
  <si>
    <t>P0000885</t>
  </si>
  <si>
    <t>Armidale AC System Replacement</t>
  </si>
  <si>
    <t>P0002189</t>
  </si>
  <si>
    <t>Modifications of Secondary Systems for a 66kV Switchbay at Beryl</t>
  </si>
  <si>
    <t>Newcastle Substation 330kV Bus Coupling</t>
  </si>
  <si>
    <t>Lower Tumut 11kV Switchboard Replacement</t>
  </si>
  <si>
    <t>Murray 11kV Switchboard Replacement</t>
  </si>
  <si>
    <t>Dapto 415V AC System Replacement</t>
  </si>
  <si>
    <t>Sydney West 132kV Disconnector Replacement</t>
  </si>
  <si>
    <t>Removal of SICAM from Haymarket GIS</t>
  </si>
  <si>
    <t>Taree 33kV Line Bay</t>
  </si>
  <si>
    <t>Canberra 330kV Substation - Uprating to 362kV</t>
  </si>
  <si>
    <t>Junee East Switching Station Second Supply to Temora</t>
  </si>
  <si>
    <t>Wagga 132 - 99X Line Wave Trap</t>
  </si>
  <si>
    <t>Glen Innes 132kV Substation Rebuild</t>
  </si>
  <si>
    <t>Kempsey 132kV Substation Condition</t>
  </si>
  <si>
    <t>Beaconsfield West Substation Renewal</t>
  </si>
  <si>
    <t>Queanbeyan Substation Renewal</t>
  </si>
  <si>
    <t>Upper Tumut Switching Station Renewal</t>
  </si>
  <si>
    <t>Wallerawang 132 Substation Renewal</t>
  </si>
  <si>
    <t>Lower Tumut Substation Renewal</t>
  </si>
  <si>
    <t>Yanco Substation Renewal</t>
  </si>
  <si>
    <t>Tamworth 132 Substation Renewal</t>
  </si>
  <si>
    <t>Cooma Substation Renewal</t>
  </si>
  <si>
    <t>Orange Substation Renewal</t>
  </si>
  <si>
    <t>Burrinjuck Substation Renewal</t>
  </si>
  <si>
    <t>Vales Point Substation Renewal</t>
  </si>
  <si>
    <t>Taree Substation 33kV Switchyard Renewal</t>
  </si>
  <si>
    <t>Canberra Substation Renewal</t>
  </si>
  <si>
    <t>Wagga 132kV Substation Renewal</t>
  </si>
  <si>
    <t>Munmorah Substation Renewal</t>
  </si>
  <si>
    <t xml:space="preserve">Kemps Creek SVC Control System Replacement </t>
  </si>
  <si>
    <t>Broken Hill SVC Control System Replacement</t>
  </si>
  <si>
    <t>Armidale SVC Control System Replacement</t>
  </si>
  <si>
    <t>Sydney West No.2 Transformer Replacement</t>
  </si>
  <si>
    <t>Kempsey 132kV Substation 66/33kV 2 x 25MVA Transformer Replacements</t>
  </si>
  <si>
    <t>Kempsey 2x60MVA 132/33kV Transformer</t>
  </si>
  <si>
    <t>Tuggerah Substation No.1 Transformer Replacement</t>
  </si>
  <si>
    <t>Sydney South No.1 &amp; No.2 Transformers</t>
  </si>
  <si>
    <t>Orange No.1 &amp; No.2 Transformer Replacement</t>
  </si>
  <si>
    <t>Wallerawang 132kV Transformer Replacements</t>
  </si>
  <si>
    <t>Wallerawang 330/132kV Transformer Replacements &amp; Relocation</t>
  </si>
  <si>
    <t>Narrabri No.1 &amp; No.3 Transformer Replacements</t>
  </si>
  <si>
    <t>Yass No.3 Transformer</t>
  </si>
  <si>
    <t>Sydney East No.4 Transformer</t>
  </si>
  <si>
    <t>Dapto Substation Temporary Transformer Installation (System Spare)</t>
  </si>
  <si>
    <t>Surge Arresters Installation At 330kV Line Entries</t>
  </si>
  <si>
    <t>Kemps Creek Replace No.1 and No.2 Transformer VCC</t>
  </si>
  <si>
    <t>Yanco Transformer Replacement</t>
  </si>
  <si>
    <t>Newcastle No.1, No.2 and No.3 Transformer Replacement</t>
  </si>
  <si>
    <t>Griffith Transformer Replacement</t>
  </si>
  <si>
    <t>7356, 7357, 7563</t>
  </si>
  <si>
    <t>Beaconsfield West No.1 &amp; No.2 330kV Transformers</t>
  </si>
  <si>
    <t>Canberra No.2 Transformer Replacement</t>
  </si>
  <si>
    <t>Wagga 132 No.2 Transformer Replacement</t>
  </si>
  <si>
    <t>11 Line Dapto to Sydney South Life Extension</t>
  </si>
  <si>
    <t>21 Line Sydney North to Tuggerah Life Extension</t>
  </si>
  <si>
    <t>8 Line Dapto to Marulan Life Extension</t>
  </si>
  <si>
    <t>24 Line Vales Point to Eraring Life Extension</t>
  </si>
  <si>
    <t>22 Line Vales Point to Structure 136 Life Extension</t>
  </si>
  <si>
    <t>18 Line Kangaroo Valley to Dapto Life Extension</t>
  </si>
  <si>
    <t>17 Line Avon to Picton Rd Life Extension</t>
  </si>
  <si>
    <t>26 Line Sydney North to Vales Point Life Extension</t>
  </si>
  <si>
    <t>959/92Z Line Sydney North to Sydney East Life Extension</t>
  </si>
  <si>
    <t>10 Line Avon to Dapto Life Extension</t>
  </si>
  <si>
    <t>23 Line Munmorah to Vales Point Life Extension</t>
  </si>
  <si>
    <t>2M Line Munmorah to Tuggerah Life Extension</t>
  </si>
  <si>
    <t>16 Line Structure 104 to 159 Life Extension</t>
  </si>
  <si>
    <t>93 Line Eraring to Newcastle Life Extension</t>
  </si>
  <si>
    <t>90 Line Eraring to Newcastle Life Extension</t>
  </si>
  <si>
    <t>P0002047</t>
  </si>
  <si>
    <t>Transmission Line Minor Projects</t>
  </si>
  <si>
    <t>Reconstruction of Geehi Tee</t>
  </si>
  <si>
    <t>990 Line Yass to Wagga 132kV Transmission Line Rebuild</t>
  </si>
  <si>
    <t>99J Yanco to Griffith 132kV Line Partial Rebuild</t>
  </si>
  <si>
    <t>Transmission Line Wood Pole Replacement</t>
  </si>
  <si>
    <t>Line 85 Armidale to Tamworth Temporary Pole Replacement</t>
  </si>
  <si>
    <t>Line 973 Cowra To Yass Pole Replacements</t>
  </si>
  <si>
    <t>Line 970 Burrinjuck to Yass Pole Replacements</t>
  </si>
  <si>
    <t>Line 96H Coffs Harbour To Koolkhan Wood Pole Replacement</t>
  </si>
  <si>
    <t>Line 99F Uranquinty to Yanco Pole Replacements</t>
  </si>
  <si>
    <t>P0002076</t>
  </si>
  <si>
    <t>Cable 41 Temperature Monitoring</t>
  </si>
  <si>
    <t>Snowy to Yass/Canberra Low Span Remediation</t>
  </si>
  <si>
    <t>Replace FSX/FLX Multiplex Network</t>
  </si>
  <si>
    <t>Northern Microwave Replacement</t>
  </si>
  <si>
    <t>Communications To Yanco and Colleambally</t>
  </si>
  <si>
    <t>Communications To Tumut/Gadara</t>
  </si>
  <si>
    <t>Kangaroo Valley Communications – Vacate 2Ghz Band and Migrate To 6.7Ghz Band</t>
  </si>
  <si>
    <t>P0001927</t>
  </si>
  <si>
    <t>Haymarket  330kV  Telecommunications Augmentation</t>
  </si>
  <si>
    <t>VHF Network Augmentationfor Control Room Access</t>
  </si>
  <si>
    <t>New England District Telecommunications Augmentation</t>
  </si>
  <si>
    <t>Northern Microwave Loop</t>
  </si>
  <si>
    <t>Replacement of Electromechanical Underfrequency Relays</t>
  </si>
  <si>
    <t>Auto Underfrequency Loadshedding Schemes Modification</t>
  </si>
  <si>
    <t>P0002149</t>
  </si>
  <si>
    <t>Indication and Metering CT Ratio Changes at Dumaresq</t>
  </si>
  <si>
    <t>Multiple Contingency System Protection Scheme</t>
  </si>
  <si>
    <t>Modification of Synchronising Angle at Gen Sites</t>
  </si>
  <si>
    <t>P0001493</t>
  </si>
  <si>
    <t>Gadara 132kV  Fault and Disturbance Recorder</t>
  </si>
  <si>
    <t>Quality of Supply</t>
  </si>
  <si>
    <t>Voltage Unbalance Limits</t>
  </si>
  <si>
    <t>Assessment of NER Quality of Supply Compliance</t>
  </si>
  <si>
    <t>SCADA to Gadara</t>
  </si>
  <si>
    <t>SCADA to Deniliquin</t>
  </si>
  <si>
    <t>SCADA to Colleambally</t>
  </si>
  <si>
    <t>P0002366</t>
  </si>
  <si>
    <t>SCADA to Tenterfield</t>
  </si>
  <si>
    <t>Gadara Relay Replacement</t>
  </si>
  <si>
    <t>Canberra Substation Noise Management</t>
  </si>
  <si>
    <t>P0001495</t>
  </si>
  <si>
    <t>Canberra Reduce AVR Settings</t>
  </si>
  <si>
    <t>Surge Arresters Instalation at 330kV Line Entries</t>
  </si>
  <si>
    <t>Wagga Substation 330kV Transformer Replacements</t>
  </si>
  <si>
    <t>Munyang Transformer Replacement</t>
  </si>
  <si>
    <t>97G Line Murray to Guthega Low Spans Remediation</t>
  </si>
  <si>
    <t>999 Line Yass to Cowra Low Spans Remediation</t>
  </si>
  <si>
    <t>992 Line Burrinjuck to Tumut Low Spans Remediation</t>
  </si>
  <si>
    <t>97K Line Cooma to Munyang Low Spans Remediation</t>
  </si>
  <si>
    <t>993 Line Gadara to Wagga Low Spans Remediation</t>
  </si>
  <si>
    <t>P0002240</t>
  </si>
  <si>
    <t>Southern Region Pole Lines Low Spans Remediation</t>
  </si>
  <si>
    <t>P0002243</t>
  </si>
  <si>
    <t>Central Region Pole Lines Low Spans Remediation</t>
  </si>
  <si>
    <t>P0002246</t>
  </si>
  <si>
    <t>Southern Region Tower Lines Low Spans Remediation</t>
  </si>
  <si>
    <t>P0002249</t>
  </si>
  <si>
    <t>Northern Region Tower Lines Low Spans Remediation</t>
  </si>
  <si>
    <t>P0002252</t>
  </si>
  <si>
    <t>Northern Region Pole Lines Low Spans Remediation</t>
  </si>
  <si>
    <t>P0002255</t>
  </si>
  <si>
    <t>Central Region Tower Lines Low Spans Remediation</t>
  </si>
  <si>
    <t>P0000851</t>
  </si>
  <si>
    <t>P0002157</t>
  </si>
  <si>
    <t>P0002186</t>
  </si>
  <si>
    <t>Easement Acquisition in the ACT</t>
  </si>
  <si>
    <t>2001B</t>
  </si>
  <si>
    <t>Cable Remediation</t>
  </si>
  <si>
    <t>Cable 41 Backfill Rehabilitation</t>
  </si>
  <si>
    <t>P0002577</t>
  </si>
  <si>
    <t>Communications Between Lismore and Coffs Harbour</t>
  </si>
  <si>
    <t>P0002583</t>
  </si>
  <si>
    <t>Communications Between Wallerawang and Orange North via Panorama Substation</t>
  </si>
  <si>
    <t>P0002589</t>
  </si>
  <si>
    <t>Communications Between Williamsdale and Cooma</t>
  </si>
  <si>
    <t>P0002579</t>
  </si>
  <si>
    <t>Communications Between Coffs Harbour and Port Macquarie</t>
  </si>
  <si>
    <t>P0002585</t>
  </si>
  <si>
    <t>Communications Between Wellington and Orange North</t>
  </si>
  <si>
    <t>P0002581</t>
  </si>
  <si>
    <t>Communications Between Port Macquarie and Stroud - Includes Waratah West to Tomago</t>
  </si>
  <si>
    <t>P0002587</t>
  </si>
  <si>
    <t>Communications Between Parkes and Cowra</t>
  </si>
  <si>
    <t>P0002591</t>
  </si>
  <si>
    <t>Communications Between Uranquinty and Griffith</t>
  </si>
  <si>
    <t>P0002593</t>
  </si>
  <si>
    <t>Communications Between Yass and Wagga</t>
  </si>
  <si>
    <t>Disconnection of Munmorah Power Station</t>
  </si>
  <si>
    <t>Deniliquin Oil Containment Upgrade</t>
  </si>
  <si>
    <t>Murrumburrah Oil Containment Upgrade</t>
  </si>
  <si>
    <t>Panorama Oil Containment Upgrade</t>
  </si>
  <si>
    <t>Mount Piper 132 Oil Containment Upgrade</t>
  </si>
  <si>
    <t>Dapto Oil Containment Upgrade</t>
  </si>
  <si>
    <t>Yass Oil Containment Upgrade</t>
  </si>
  <si>
    <t>P0001472</t>
  </si>
  <si>
    <t>Mount Piper 500 Oil Containment Upgrade</t>
  </si>
  <si>
    <t>P0002051</t>
  </si>
  <si>
    <t>Sydney North Lines 926 and 927 Protection Relay Replacement</t>
  </si>
  <si>
    <t>P0002053</t>
  </si>
  <si>
    <t>Sydney South Lines 91J and 91F Protection Relay Replacement</t>
  </si>
  <si>
    <t>0588B</t>
  </si>
  <si>
    <t>Molong SCADA Remediation</t>
  </si>
  <si>
    <t>Kangaroo Valley Secondary System Replacement</t>
  </si>
  <si>
    <t>Albury Secondary System Replacement</t>
  </si>
  <si>
    <t>Balranald Secondary System Replacement</t>
  </si>
  <si>
    <t>Hume Secondary System Replacement</t>
  </si>
  <si>
    <t>Deniliquin Secondary System Replacement</t>
  </si>
  <si>
    <t>Haymarket Secondary System Replacement</t>
  </si>
  <si>
    <t>ANM Secondary System Replacement</t>
  </si>
  <si>
    <t>Taree Secondary System Replacement</t>
  </si>
  <si>
    <t>Murrumburrah Secondary System Replacement</t>
  </si>
  <si>
    <t>Sydney North Secondary System Replacement</t>
  </si>
  <si>
    <t>Armidale Secondary System Replacement</t>
  </si>
  <si>
    <t>Beryl Secondary System Replacement</t>
  </si>
  <si>
    <t>Buronga Secondary System Replacement</t>
  </si>
  <si>
    <t>Liddell Secondary System Replacement</t>
  </si>
  <si>
    <t>Avon Secondary System Replacement</t>
  </si>
  <si>
    <t>Sydney South Secondary System Replacement</t>
  </si>
  <si>
    <t>P0001205</t>
  </si>
  <si>
    <t>Cowra Duplicated DC &amp; AC Supplies</t>
  </si>
  <si>
    <t>P0002049</t>
  </si>
  <si>
    <t>Sydney South AC System Replacement</t>
  </si>
  <si>
    <t>Wagga 132 Substation Renewal</t>
  </si>
  <si>
    <t>Newcastle Substation Renewal</t>
  </si>
  <si>
    <t>Forbes No.1 &amp; No.2 132kV Transformers</t>
  </si>
  <si>
    <t>Tamworth 330 No.2 330kV Transformer</t>
  </si>
  <si>
    <t>6002H</t>
  </si>
  <si>
    <t>Wallerawang to Orange Transmission Line Replacement</t>
  </si>
  <si>
    <t>6002I</t>
  </si>
  <si>
    <t>New 66kV Capacitor at Orange</t>
  </si>
  <si>
    <t>6002J</t>
  </si>
  <si>
    <t>New 132kV Capacitor at Orange North</t>
  </si>
  <si>
    <t>6002K</t>
  </si>
  <si>
    <t>New Series Reactor on Line 94X at Wallerawang</t>
  </si>
  <si>
    <t>6002L</t>
  </si>
  <si>
    <t xml:space="preserve">New Series Reactor on Line 949 at Mt Piper </t>
  </si>
  <si>
    <t>Sydney South 330kV Series Reactor Reconfiguration</t>
  </si>
  <si>
    <t>Communications to Beryl and Ilford</t>
  </si>
  <si>
    <t>P0001885</t>
  </si>
  <si>
    <t>Gadara Protection Change</t>
  </si>
  <si>
    <t>P0002155</t>
  </si>
  <si>
    <t>Canberra Substation 330kV Bypass</t>
  </si>
  <si>
    <t>Line 97K Cooma to Munyang Low Span Remediation</t>
  </si>
  <si>
    <t>Lines 4 &amp; 5 Yass to Marulan Low Span Remediation</t>
  </si>
  <si>
    <t>Line 96H Clarence River Crossing Conductor Height</t>
  </si>
  <si>
    <t>Capex by Project Component</t>
  </si>
  <si>
    <t xml:space="preserve">  Global Error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</si>
</sst>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%"/>
    <numFmt numFmtId="166" formatCode="0.0000%"/>
    <numFmt numFmtId="167" formatCode="_-* #,##0_-;\-* #,##0_-;_-* &quot;-&quot;??_-;_-@_-"/>
    <numFmt numFmtId="168" formatCode="m/d/yy\ h:mm:ss"/>
  </numFmts>
  <fonts count="45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A7D00"/>
      <name val="Arial"/>
      <family val="2"/>
    </font>
    <font>
      <b/>
      <sz val="16"/>
      <color indexed="9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sz val="8"/>
      <color theme="5" tint="-0.499984740745262"/>
      <name val="Arial"/>
      <family val="2"/>
    </font>
    <font>
      <b/>
      <i/>
      <sz val="8"/>
      <color indexed="9"/>
      <name val="Arial"/>
      <family val="2"/>
    </font>
    <font>
      <b/>
      <i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1"/>
      <color rgb="FFFF0000"/>
      <name val="Arial"/>
      <family val="2"/>
    </font>
    <font>
      <b/>
      <u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sz val="10"/>
      <name val="Helv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u/>
      <sz val="10"/>
      <color theme="1"/>
      <name val="Arial"/>
      <family val="2"/>
    </font>
    <font>
      <b/>
      <sz val="8"/>
      <color rgb="FF0000FF"/>
      <name val="Arial"/>
      <family val="2"/>
    </font>
    <font>
      <b/>
      <sz val="12"/>
      <color indexed="9"/>
      <name val="Arial"/>
      <family val="2"/>
    </font>
    <font>
      <sz val="8"/>
      <color rgb="FF0000FF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u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4"/>
      <color theme="9" tint="-0.499984740745262"/>
      <name val="Arial"/>
      <family val="2"/>
    </font>
    <font>
      <sz val="11"/>
      <color theme="9" tint="-0.499984740745262"/>
      <name val="Arial"/>
      <family val="2"/>
    </font>
    <font>
      <b/>
      <sz val="11"/>
      <color theme="1"/>
      <name val="Arial"/>
      <family val="2"/>
    </font>
    <font>
      <b/>
      <sz val="10"/>
      <color rgb="FFC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fgColor indexed="23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45">
    <xf numFmtId="0" fontId="0" fillId="0" borderId="0"/>
    <xf numFmtId="9" fontId="8" fillId="0" borderId="0" applyFont="0" applyFill="0" applyBorder="0" applyAlignment="0" applyProtection="0"/>
    <xf numFmtId="0" fontId="9" fillId="7" borderId="10" applyNumberFormat="0" applyAlignment="0" applyProtection="0"/>
    <xf numFmtId="0" fontId="10" fillId="8" borderId="0"/>
    <xf numFmtId="0" fontId="2" fillId="10" borderId="12">
      <alignment horizontal="center" vertical="center"/>
    </xf>
    <xf numFmtId="0" fontId="13" fillId="11" borderId="14" applyNumberFormat="0">
      <alignment horizontal="center" vertical="top"/>
      <protection locked="0"/>
    </xf>
    <xf numFmtId="0" fontId="6" fillId="12" borderId="15"/>
    <xf numFmtId="164" fontId="22" fillId="0" borderId="0" applyFont="0" applyFill="0" applyBorder="0" applyAlignment="0" applyProtection="0"/>
    <xf numFmtId="0" fontId="23" fillId="0" borderId="0">
      <alignment vertical="top"/>
    </xf>
    <xf numFmtId="0" fontId="24" fillId="0" borderId="0"/>
    <xf numFmtId="0" fontId="24" fillId="0" borderId="35"/>
    <xf numFmtId="0" fontId="25" fillId="0" borderId="0" applyNumberForma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36" applyNumberFormat="0" applyFont="0" applyFill="0" applyAlignment="0" applyProtection="0"/>
    <xf numFmtId="0" fontId="6" fillId="0" borderId="37" applyNumberFormat="0" applyFont="0" applyFill="0" applyAlignment="0" applyProtection="0"/>
    <xf numFmtId="0" fontId="6" fillId="0" borderId="38" applyNumberFormat="0" applyFont="0" applyFill="0" applyAlignment="0" applyProtection="0"/>
    <xf numFmtId="0" fontId="6" fillId="0" borderId="39" applyNumberFormat="0" applyFont="0" applyFill="0" applyAlignment="0" applyProtection="0"/>
    <xf numFmtId="0" fontId="6" fillId="0" borderId="40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41" applyNumberFormat="0" applyFont="0" applyFill="0" applyAlignment="0" applyProtection="0"/>
    <xf numFmtId="0" fontId="6" fillId="0" borderId="42" applyNumberFormat="0" applyFont="0" applyFill="0" applyAlignment="0" applyProtection="0"/>
    <xf numFmtId="4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3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168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</cellStyleXfs>
  <cellXfs count="347">
    <xf numFmtId="0" fontId="0" fillId="0" borderId="0" xfId="0"/>
    <xf numFmtId="0" fontId="3" fillId="3" borderId="2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/>
    <xf numFmtId="0" fontId="3" fillId="0" borderId="6" xfId="0" applyFont="1" applyFill="1" applyBorder="1" applyAlignment="1">
      <alignment horizontal="left"/>
    </xf>
    <xf numFmtId="164" fontId="5" fillId="0" borderId="7" xfId="0" applyNumberFormat="1" applyFont="1" applyBorder="1"/>
    <xf numFmtId="164" fontId="5" fillId="0" borderId="8" xfId="0" applyNumberFormat="1" applyFont="1" applyBorder="1"/>
    <xf numFmtId="0" fontId="7" fillId="5" borderId="0" xfId="0" applyFont="1" applyFill="1"/>
    <xf numFmtId="0" fontId="4" fillId="0" borderId="0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11" fillId="9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165" fontId="4" fillId="12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 applyProtection="1">
      <alignment horizontal="center"/>
      <protection locked="0"/>
    </xf>
    <xf numFmtId="0" fontId="11" fillId="9" borderId="18" xfId="0" applyFont="1" applyFill="1" applyBorder="1" applyAlignment="1" applyProtection="1">
      <alignment vertical="center"/>
      <protection locked="0"/>
    </xf>
    <xf numFmtId="0" fontId="14" fillId="9" borderId="1" xfId="0" applyFont="1" applyFill="1" applyBorder="1" applyProtection="1">
      <protection locked="0"/>
    </xf>
    <xf numFmtId="0" fontId="14" fillId="9" borderId="13" xfId="0" applyFont="1" applyFill="1" applyBorder="1" applyProtection="1">
      <protection locked="0"/>
    </xf>
    <xf numFmtId="0" fontId="4" fillId="13" borderId="13" xfId="0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4" xfId="5" applyFont="1" applyFill="1" applyBorder="1" applyAlignment="1" applyProtection="1">
      <alignment horizontal="center" vertical="center" wrapText="1"/>
      <protection locked="0"/>
    </xf>
    <xf numFmtId="0" fontId="3" fillId="0" borderId="16" xfId="5" applyFont="1" applyFill="1" applyBorder="1" applyAlignment="1" applyProtection="1">
      <alignment horizontal="center" vertical="center" wrapText="1"/>
      <protection locked="0"/>
    </xf>
    <xf numFmtId="10" fontId="4" fillId="0" borderId="0" xfId="1" applyNumberFormat="1" applyFont="1" applyFill="1" applyBorder="1" applyAlignment="1" applyProtection="1">
      <alignment horizontal="center"/>
      <protection locked="0"/>
    </xf>
    <xf numFmtId="165" fontId="4" fillId="12" borderId="7" xfId="1" applyNumberFormat="1" applyFont="1" applyFill="1" applyBorder="1" applyAlignment="1">
      <alignment horizontal="center"/>
    </xf>
    <xf numFmtId="0" fontId="11" fillId="9" borderId="1" xfId="0" applyFont="1" applyFill="1" applyBorder="1" applyAlignment="1">
      <alignment vertical="center"/>
    </xf>
    <xf numFmtId="0" fontId="11" fillId="9" borderId="11" xfId="0" applyFont="1" applyFill="1" applyBorder="1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2" fillId="0" borderId="24" xfId="0" applyFont="1" applyBorder="1"/>
    <xf numFmtId="165" fontId="0" fillId="0" borderId="0" xfId="0" applyNumberFormat="1"/>
    <xf numFmtId="0" fontId="7" fillId="0" borderId="0" xfId="0" applyFont="1"/>
    <xf numFmtId="0" fontId="7" fillId="0" borderId="12" xfId="0" applyFont="1" applyBorder="1" applyAlignment="1">
      <alignment horizontal="right"/>
    </xf>
    <xf numFmtId="3" fontId="0" fillId="0" borderId="0" xfId="0" applyNumberFormat="1"/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center"/>
    </xf>
    <xf numFmtId="3" fontId="0" fillId="0" borderId="25" xfId="0" applyNumberFormat="1" applyBorder="1" applyAlignment="1">
      <alignment horizontal="right"/>
    </xf>
    <xf numFmtId="165" fontId="0" fillId="0" borderId="25" xfId="0" applyNumberFormat="1" applyBorder="1"/>
    <xf numFmtId="3" fontId="0" fillId="0" borderId="32" xfId="0" applyNumberFormat="1" applyBorder="1" applyAlignment="1">
      <alignment horizontal="right"/>
    </xf>
    <xf numFmtId="3" fontId="0" fillId="0" borderId="33" xfId="0" applyNumberFormat="1" applyBorder="1" applyAlignment="1">
      <alignment horizontal="right"/>
    </xf>
    <xf numFmtId="3" fontId="0" fillId="0" borderId="34" xfId="0" applyNumberFormat="1" applyBorder="1" applyAlignment="1">
      <alignment horizontal="righ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3" fontId="1" fillId="0" borderId="0" xfId="0" applyNumberFormat="1" applyFont="1"/>
    <xf numFmtId="0" fontId="0" fillId="6" borderId="23" xfId="0" applyFont="1" applyFill="1" applyBorder="1" applyAlignment="1">
      <alignment horizontal="center" wrapText="1"/>
    </xf>
    <xf numFmtId="0" fontId="0" fillId="6" borderId="9" xfId="0" applyFont="1" applyFill="1" applyBorder="1" applyAlignment="1">
      <alignment horizontal="center" wrapText="1"/>
    </xf>
    <xf numFmtId="0" fontId="0" fillId="6" borderId="24" xfId="0" applyFont="1" applyFill="1" applyBorder="1" applyAlignment="1">
      <alignment horizontal="center" wrapText="1"/>
    </xf>
    <xf numFmtId="0" fontId="0" fillId="14" borderId="23" xfId="0" applyFont="1" applyFill="1" applyBorder="1" applyAlignment="1">
      <alignment horizontal="center" wrapText="1"/>
    </xf>
    <xf numFmtId="0" fontId="0" fillId="14" borderId="9" xfId="0" applyFont="1" applyFill="1" applyBorder="1" applyAlignment="1">
      <alignment horizontal="center" wrapText="1"/>
    </xf>
    <xf numFmtId="0" fontId="0" fillId="14" borderId="2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5" xfId="0" applyFont="1" applyBorder="1" applyAlignment="1">
      <alignment horizontal="center"/>
    </xf>
    <xf numFmtId="0" fontId="18" fillId="0" borderId="24" xfId="0" applyFont="1" applyBorder="1" applyAlignment="1">
      <alignment horizontal="center" wrapText="1"/>
    </xf>
    <xf numFmtId="3" fontId="19" fillId="0" borderId="0" xfId="0" applyNumberFormat="1" applyFont="1" applyAlignment="1">
      <alignment horizontal="center"/>
    </xf>
    <xf numFmtId="3" fontId="19" fillId="0" borderId="25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6" fillId="0" borderId="33" xfId="0" applyNumberFormat="1" applyFont="1" applyBorder="1" applyAlignment="1">
      <alignment horizontal="right"/>
    </xf>
    <xf numFmtId="1" fontId="0" fillId="0" borderId="25" xfId="0" applyNumberFormat="1" applyBorder="1" applyAlignment="1">
      <alignment horizontal="center"/>
    </xf>
    <xf numFmtId="3" fontId="6" fillId="0" borderId="25" xfId="0" applyNumberFormat="1" applyFont="1" applyBorder="1" applyAlignment="1">
      <alignment horizontal="right"/>
    </xf>
    <xf numFmtId="3" fontId="6" fillId="0" borderId="34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165" fontId="0" fillId="0" borderId="0" xfId="0" applyNumberFormat="1" applyFill="1"/>
    <xf numFmtId="165" fontId="1" fillId="5" borderId="0" xfId="0" applyNumberFormat="1" applyFont="1" applyFill="1"/>
    <xf numFmtId="10" fontId="1" fillId="0" borderId="29" xfId="1" applyNumberFormat="1" applyFont="1" applyFill="1" applyBorder="1"/>
    <xf numFmtId="10" fontId="1" fillId="0" borderId="30" xfId="1" applyNumberFormat="1" applyFont="1" applyFill="1" applyBorder="1"/>
    <xf numFmtId="10" fontId="1" fillId="0" borderId="31" xfId="1" applyNumberFormat="1" applyFont="1" applyFill="1" applyBorder="1"/>
    <xf numFmtId="10" fontId="1" fillId="0" borderId="12" xfId="1" applyNumberFormat="1" applyFont="1" applyFill="1" applyBorder="1"/>
    <xf numFmtId="0" fontId="21" fillId="0" borderId="0" xfId="0" applyFont="1"/>
    <xf numFmtId="0" fontId="0" fillId="0" borderId="0" xfId="0" quotePrefix="1"/>
    <xf numFmtId="0" fontId="7" fillId="0" borderId="0" xfId="0" applyFont="1" applyAlignment="1">
      <alignment horizontal="center"/>
    </xf>
    <xf numFmtId="167" fontId="1" fillId="0" borderId="0" xfId="0" applyNumberFormat="1" applyFont="1" applyFill="1" applyBorder="1"/>
    <xf numFmtId="3" fontId="0" fillId="0" borderId="9" xfId="0" applyNumberFormat="1" applyBorder="1"/>
    <xf numFmtId="3" fontId="0" fillId="0" borderId="0" xfId="0" applyNumberFormat="1" applyBorder="1"/>
    <xf numFmtId="3" fontId="0" fillId="0" borderId="54" xfId="0" applyNumberFormat="1" applyBorder="1"/>
    <xf numFmtId="3" fontId="0" fillId="0" borderId="33" xfId="0" applyNumberFormat="1" applyBorder="1"/>
    <xf numFmtId="3" fontId="0" fillId="0" borderId="24" xfId="0" applyNumberFormat="1" applyBorder="1"/>
    <xf numFmtId="0" fontId="0" fillId="0" borderId="33" xfId="0" applyBorder="1"/>
    <xf numFmtId="3" fontId="0" fillId="0" borderId="55" xfId="0" applyNumberFormat="1" applyBorder="1"/>
    <xf numFmtId="0" fontId="31" fillId="0" borderId="0" xfId="0" applyFont="1"/>
    <xf numFmtId="3" fontId="1" fillId="0" borderId="0" xfId="0" applyNumberFormat="1" applyFont="1" applyAlignment="1">
      <alignment horizontal="left"/>
    </xf>
    <xf numFmtId="3" fontId="6" fillId="0" borderId="0" xfId="0" applyNumberFormat="1" applyFont="1" applyFill="1" applyAlignment="1">
      <alignment horizontal="right"/>
    </xf>
    <xf numFmtId="3" fontId="6" fillId="0" borderId="33" xfId="0" applyNumberFormat="1" applyFont="1" applyFill="1" applyBorder="1" applyAlignment="1">
      <alignment horizontal="right"/>
    </xf>
    <xf numFmtId="3" fontId="6" fillId="0" borderId="25" xfId="0" applyNumberFormat="1" applyFont="1" applyFill="1" applyBorder="1" applyAlignment="1">
      <alignment horizontal="right"/>
    </xf>
    <xf numFmtId="3" fontId="6" fillId="0" borderId="34" xfId="0" applyNumberFormat="1" applyFont="1" applyFill="1" applyBorder="1" applyAlignment="1">
      <alignment horizontal="right"/>
    </xf>
    <xf numFmtId="3" fontId="0" fillId="0" borderId="26" xfId="0" applyNumberFormat="1" applyBorder="1" applyAlignment="1">
      <alignment horizontal="right"/>
    </xf>
    <xf numFmtId="3" fontId="0" fillId="0" borderId="27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0" fontId="0" fillId="0" borderId="28" xfId="0" applyBorder="1"/>
    <xf numFmtId="3" fontId="0" fillId="0" borderId="0" xfId="0" applyNumberFormat="1" applyFill="1" applyBorder="1" applyAlignment="1">
      <alignment horizontal="right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10" fillId="0" borderId="0" xfId="3" applyFont="1" applyFill="1" applyProtection="1">
      <protection locked="0"/>
    </xf>
    <xf numFmtId="10" fontId="32" fillId="7" borderId="10" xfId="2" applyNumberFormat="1" applyFont="1" applyAlignment="1" applyProtection="1">
      <alignment horizontal="center" vertical="center"/>
      <protection locked="0"/>
    </xf>
    <xf numFmtId="165" fontId="32" fillId="7" borderId="17" xfId="2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top" wrapText="1"/>
      <protection locked="0"/>
    </xf>
    <xf numFmtId="165" fontId="13" fillId="11" borderId="0" xfId="5" applyNumberFormat="1" applyFont="1" applyBorder="1" applyAlignment="1" applyProtection="1">
      <alignment horizontal="left" vertical="top"/>
      <protection locked="0"/>
    </xf>
    <xf numFmtId="165" fontId="13" fillId="11" borderId="26" xfId="5" applyNumberFormat="1" applyFont="1" applyBorder="1" applyAlignment="1" applyProtection="1">
      <alignment horizontal="left" vertical="top"/>
      <protection locked="0"/>
    </xf>
    <xf numFmtId="165" fontId="13" fillId="11" borderId="56" xfId="5" applyNumberFormat="1" applyFont="1" applyBorder="1" applyAlignment="1" applyProtection="1">
      <alignment horizontal="left" vertical="top"/>
      <protection locked="0"/>
    </xf>
    <xf numFmtId="165" fontId="13" fillId="11" borderId="32" xfId="5" applyNumberFormat="1" applyFont="1" applyBorder="1" applyAlignment="1" applyProtection="1">
      <alignment horizontal="left" vertical="top"/>
      <protection locked="0"/>
    </xf>
    <xf numFmtId="165" fontId="13" fillId="11" borderId="27" xfId="5" applyNumberFormat="1" applyFont="1" applyBorder="1" applyAlignment="1" applyProtection="1">
      <alignment horizontal="left" vertical="top"/>
      <protection locked="0"/>
    </xf>
    <xf numFmtId="165" fontId="13" fillId="11" borderId="33" xfId="5" applyNumberFormat="1" applyFont="1" applyBorder="1" applyAlignment="1" applyProtection="1">
      <alignment horizontal="left" vertical="top"/>
      <protection locked="0"/>
    </xf>
    <xf numFmtId="165" fontId="13" fillId="11" borderId="28" xfId="5" applyNumberFormat="1" applyFont="1" applyBorder="1" applyAlignment="1" applyProtection="1">
      <alignment horizontal="left" vertical="top"/>
      <protection locked="0"/>
    </xf>
    <xf numFmtId="165" fontId="13" fillId="11" borderId="25" xfId="5" applyNumberFormat="1" applyFont="1" applyBorder="1" applyAlignment="1" applyProtection="1">
      <alignment horizontal="left" vertical="top"/>
      <protection locked="0"/>
    </xf>
    <xf numFmtId="165" fontId="13" fillId="11" borderId="34" xfId="5" applyNumberFormat="1" applyFont="1" applyBorder="1" applyAlignment="1" applyProtection="1">
      <alignment horizontal="left" vertical="top"/>
      <protection locked="0"/>
    </xf>
    <xf numFmtId="0" fontId="4" fillId="13" borderId="0" xfId="0" applyFont="1" applyFill="1" applyBorder="1" applyProtection="1">
      <protection locked="0"/>
    </xf>
    <xf numFmtId="0" fontId="4" fillId="13" borderId="0" xfId="0" applyFont="1" applyFill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protection locked="0"/>
    </xf>
    <xf numFmtId="0" fontId="3" fillId="0" borderId="9" xfId="0" applyFont="1" applyBorder="1" applyProtection="1"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25" xfId="0" applyFont="1" applyBorder="1" applyProtection="1"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13" fillId="11" borderId="57" xfId="5" applyFont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13" fillId="11" borderId="58" xfId="5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13" fillId="11" borderId="57" xfId="5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27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26" xfId="0" applyFont="1" applyBorder="1" applyProtection="1">
      <protection locked="0"/>
    </xf>
    <xf numFmtId="0" fontId="4" fillId="0" borderId="56" xfId="0" applyFont="1" applyBorder="1" applyProtection="1">
      <protection locked="0"/>
    </xf>
    <xf numFmtId="0" fontId="4" fillId="0" borderId="56" xfId="0" applyFont="1" applyBorder="1" applyAlignment="1" applyProtection="1">
      <alignment horizontal="center"/>
      <protection locked="0"/>
    </xf>
    <xf numFmtId="0" fontId="4" fillId="0" borderId="27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13" fillId="11" borderId="59" xfId="5" applyFont="1" applyBorder="1" applyAlignment="1" applyProtection="1">
      <alignment vertical="center"/>
      <protection locked="0"/>
    </xf>
    <xf numFmtId="0" fontId="13" fillId="11" borderId="60" xfId="5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4" fillId="0" borderId="32" xfId="0" applyFont="1" applyBorder="1" applyProtection="1">
      <protection locked="0"/>
    </xf>
    <xf numFmtId="0" fontId="13" fillId="11" borderId="61" xfId="5" applyFont="1" applyBorder="1" applyAlignment="1" applyProtection="1">
      <alignment horizontal="left" vertical="center" wrapText="1"/>
      <protection locked="0"/>
    </xf>
    <xf numFmtId="0" fontId="13" fillId="11" borderId="58" xfId="5" applyFont="1" applyBorder="1" applyAlignment="1" applyProtection="1">
      <alignment horizontal="left" vertical="center"/>
      <protection locked="0"/>
    </xf>
    <xf numFmtId="0" fontId="13" fillId="11" borderId="62" xfId="5" applyFont="1" applyBorder="1" applyAlignment="1" applyProtection="1">
      <alignment horizontal="left" vertical="center" wrapText="1"/>
      <protection locked="0"/>
    </xf>
    <xf numFmtId="0" fontId="13" fillId="11" borderId="59" xfId="5" applyFont="1" applyBorder="1" applyAlignment="1" applyProtection="1">
      <alignment horizontal="left" vertical="center"/>
      <protection locked="0"/>
    </xf>
    <xf numFmtId="0" fontId="13" fillId="11" borderId="60" xfId="5" applyFont="1" applyBorder="1" applyAlignment="1" applyProtection="1">
      <alignment horizontal="left" vertical="center"/>
      <protection locked="0"/>
    </xf>
    <xf numFmtId="0" fontId="13" fillId="11" borderId="63" xfId="5" applyFont="1" applyBorder="1" applyAlignment="1" applyProtection="1">
      <alignment horizontal="left" vertical="center"/>
      <protection locked="0"/>
    </xf>
    <xf numFmtId="0" fontId="13" fillId="11" borderId="64" xfId="5" applyFont="1" applyBorder="1" applyAlignment="1" applyProtection="1">
      <alignment horizontal="left" vertical="center"/>
      <protection locked="0"/>
    </xf>
    <xf numFmtId="0" fontId="13" fillId="11" borderId="65" xfId="5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13" fillId="11" borderId="66" xfId="5" applyFont="1" applyBorder="1" applyAlignment="1" applyProtection="1">
      <alignment vertical="center"/>
      <protection locked="0"/>
    </xf>
    <xf numFmtId="0" fontId="13" fillId="11" borderId="67" xfId="5" applyFont="1" applyBorder="1" applyAlignment="1" applyProtection="1">
      <alignment vertical="center"/>
      <protection locked="0"/>
    </xf>
    <xf numFmtId="165" fontId="13" fillId="11" borderId="68" xfId="5" applyNumberFormat="1" applyFont="1" applyBorder="1" applyAlignment="1" applyProtection="1">
      <alignment horizontal="left" vertical="top"/>
      <protection locked="0"/>
    </xf>
    <xf numFmtId="165" fontId="13" fillId="11" borderId="66" xfId="5" applyNumberFormat="1" applyFont="1" applyBorder="1" applyAlignment="1" applyProtection="1">
      <alignment horizontal="left" vertical="top"/>
      <protection locked="0"/>
    </xf>
    <xf numFmtId="165" fontId="13" fillId="11" borderId="67" xfId="5" applyNumberFormat="1" applyFont="1" applyBorder="1" applyAlignment="1" applyProtection="1">
      <alignment horizontal="left" vertical="top"/>
      <protection locked="0"/>
    </xf>
    <xf numFmtId="0" fontId="4" fillId="13" borderId="0" xfId="0" applyFont="1" applyFill="1" applyProtection="1">
      <protection locked="0"/>
    </xf>
    <xf numFmtId="0" fontId="33" fillId="13" borderId="0" xfId="3" applyFont="1" applyFill="1" applyProtection="1">
      <protection locked="0"/>
    </xf>
    <xf numFmtId="165" fontId="0" fillId="0" borderId="0" xfId="1" applyNumberFormat="1" applyFont="1" applyFill="1" applyBorder="1" applyAlignment="1">
      <alignment horizontal="right"/>
    </xf>
    <xf numFmtId="165" fontId="34" fillId="12" borderId="0" xfId="1" applyNumberFormat="1" applyFont="1" applyFill="1" applyBorder="1" applyAlignment="1">
      <alignment horizontal="center"/>
    </xf>
    <xf numFmtId="165" fontId="34" fillId="11" borderId="14" xfId="5" applyNumberFormat="1" applyFont="1" applyBorder="1" applyProtection="1">
      <alignment horizontal="center" vertical="top"/>
      <protection locked="0"/>
    </xf>
    <xf numFmtId="165" fontId="34" fillId="11" borderId="16" xfId="5" applyNumberFormat="1" applyFont="1" applyBorder="1" applyProtection="1">
      <alignment horizontal="center" vertical="top"/>
      <protection locked="0"/>
    </xf>
    <xf numFmtId="10" fontId="34" fillId="11" borderId="14" xfId="5" applyNumberFormat="1" applyFont="1" applyBorder="1" applyProtection="1">
      <alignment horizontal="center" vertical="top"/>
      <protection locked="0"/>
    </xf>
    <xf numFmtId="165" fontId="0" fillId="0" borderId="33" xfId="1" applyNumberFormat="1" applyFont="1" applyFill="1" applyBorder="1" applyAlignment="1">
      <alignment horizontal="right"/>
    </xf>
    <xf numFmtId="165" fontId="0" fillId="0" borderId="27" xfId="1" applyNumberFormat="1" applyFont="1" applyFill="1" applyBorder="1" applyAlignment="1">
      <alignment horizontal="right"/>
    </xf>
    <xf numFmtId="165" fontId="0" fillId="0" borderId="28" xfId="1" applyNumberFormat="1" applyFont="1" applyFill="1" applyBorder="1" applyAlignment="1">
      <alignment horizontal="right"/>
    </xf>
    <xf numFmtId="165" fontId="0" fillId="0" borderId="25" xfId="1" applyNumberFormat="1" applyFont="1" applyFill="1" applyBorder="1" applyAlignment="1">
      <alignment horizontal="right"/>
    </xf>
    <xf numFmtId="165" fontId="0" fillId="0" borderId="34" xfId="1" applyNumberFormat="1" applyFont="1" applyFill="1" applyBorder="1" applyAlignment="1">
      <alignment horizontal="right"/>
    </xf>
    <xf numFmtId="0" fontId="36" fillId="0" borderId="0" xfId="0" applyFont="1"/>
    <xf numFmtId="0" fontId="5" fillId="0" borderId="9" xfId="0" applyFont="1" applyBorder="1"/>
    <xf numFmtId="0" fontId="5" fillId="0" borderId="24" xfId="0" applyFont="1" applyBorder="1"/>
    <xf numFmtId="0" fontId="0" fillId="0" borderId="0" xfId="0" applyBorder="1"/>
    <xf numFmtId="4" fontId="35" fillId="0" borderId="0" xfId="0" applyNumberFormat="1" applyFont="1" applyAlignment="1">
      <alignment horizontal="right"/>
    </xf>
    <xf numFmtId="4" fontId="35" fillId="0" borderId="33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33" xfId="0" applyNumberForma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164" fontId="8" fillId="0" borderId="0" xfId="12" applyNumberFormat="1" applyFont="1" applyFill="1" applyBorder="1"/>
    <xf numFmtId="164" fontId="35" fillId="0" borderId="0" xfId="0" applyNumberFormat="1" applyFont="1" applyAlignment="1">
      <alignment horizontal="right"/>
    </xf>
    <xf numFmtId="164" fontId="35" fillId="0" borderId="33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33" xfId="0" applyNumberForma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left"/>
    </xf>
    <xf numFmtId="4" fontId="37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4" fontId="38" fillId="0" borderId="9" xfId="0" applyNumberFormat="1" applyFont="1" applyBorder="1" applyAlignment="1">
      <alignment horizontal="right"/>
    </xf>
    <xf numFmtId="4" fontId="38" fillId="0" borderId="2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" fontId="37" fillId="0" borderId="33" xfId="0" applyNumberFormat="1" applyFont="1" applyBorder="1" applyAlignment="1">
      <alignment horizontal="right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" fontId="5" fillId="0" borderId="9" xfId="0" applyNumberFormat="1" applyFont="1" applyBorder="1" applyAlignment="1">
      <alignment horizontal="left"/>
    </xf>
    <xf numFmtId="164" fontId="38" fillId="0" borderId="9" xfId="0" applyNumberFormat="1" applyFont="1" applyBorder="1" applyAlignment="1">
      <alignment horizontal="right"/>
    </xf>
    <xf numFmtId="164" fontId="38" fillId="0" borderId="24" xfId="0" applyNumberFormat="1" applyFont="1" applyBorder="1" applyAlignment="1">
      <alignment horizontal="right"/>
    </xf>
    <xf numFmtId="164" fontId="2" fillId="0" borderId="24" xfId="0" applyNumberFormat="1" applyFont="1" applyBorder="1" applyAlignment="1">
      <alignment horizontal="right"/>
    </xf>
    <xf numFmtId="0" fontId="2" fillId="5" borderId="9" xfId="0" applyFont="1" applyFill="1" applyBorder="1"/>
    <xf numFmtId="0" fontId="40" fillId="5" borderId="0" xfId="0" applyFont="1" applyFill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33" xfId="0" applyNumberFormat="1" applyFont="1" applyBorder="1" applyAlignment="1">
      <alignment horizontal="right"/>
    </xf>
    <xf numFmtId="0" fontId="0" fillId="0" borderId="0" xfId="0" applyFont="1"/>
    <xf numFmtId="4" fontId="6" fillId="0" borderId="9" xfId="0" applyNumberFormat="1" applyFont="1" applyBorder="1" applyAlignment="1">
      <alignment horizontal="left"/>
    </xf>
    <xf numFmtId="4" fontId="6" fillId="0" borderId="9" xfId="0" applyNumberFormat="1" applyFont="1" applyBorder="1" applyAlignment="1">
      <alignment horizontal="right"/>
    </xf>
    <xf numFmtId="4" fontId="6" fillId="0" borderId="24" xfId="0" applyNumberFormat="1" applyFont="1" applyBorder="1" applyAlignment="1">
      <alignment horizontal="right"/>
    </xf>
    <xf numFmtId="4" fontId="28" fillId="0" borderId="33" xfId="0" applyNumberFormat="1" applyFont="1" applyBorder="1" applyAlignment="1">
      <alignment horizontal="right"/>
    </xf>
    <xf numFmtId="4" fontId="28" fillId="0" borderId="9" xfId="0" applyNumberFormat="1" applyFont="1" applyBorder="1" applyAlignment="1">
      <alignment horizontal="right"/>
    </xf>
    <xf numFmtId="4" fontId="28" fillId="0" borderId="24" xfId="0" applyNumberFormat="1" applyFont="1" applyBorder="1" applyAlignment="1">
      <alignment horizontal="right"/>
    </xf>
    <xf numFmtId="0" fontId="0" fillId="0" borderId="0" xfId="0" applyFill="1"/>
    <xf numFmtId="0" fontId="0" fillId="0" borderId="0" xfId="0" quotePrefix="1" applyFill="1"/>
    <xf numFmtId="0" fontId="7" fillId="0" borderId="0" xfId="0" applyFont="1" applyFill="1"/>
    <xf numFmtId="4" fontId="1" fillId="0" borderId="0" xfId="0" applyNumberFormat="1" applyFont="1"/>
    <xf numFmtId="0" fontId="39" fillId="0" borderId="0" xfId="0" applyFont="1"/>
    <xf numFmtId="0" fontId="41" fillId="0" borderId="0" xfId="0" applyFont="1"/>
    <xf numFmtId="0" fontId="42" fillId="2" borderId="0" xfId="0" applyFont="1" applyFill="1"/>
    <xf numFmtId="0" fontId="43" fillId="4" borderId="3" xfId="0" applyFont="1" applyFill="1" applyBorder="1" applyAlignment="1">
      <alignment horizontal="right"/>
    </xf>
    <xf numFmtId="164" fontId="0" fillId="0" borderId="0" xfId="0" applyNumberFormat="1" applyFont="1" applyBorder="1"/>
    <xf numFmtId="164" fontId="0" fillId="17" borderId="0" xfId="0" applyNumberFormat="1" applyFont="1" applyFill="1" applyBorder="1"/>
    <xf numFmtId="164" fontId="42" fillId="2" borderId="0" xfId="0" applyNumberFormat="1" applyFont="1" applyFill="1"/>
    <xf numFmtId="0" fontId="42" fillId="0" borderId="0" xfId="0" applyFont="1" applyFill="1"/>
    <xf numFmtId="0" fontId="0" fillId="0" borderId="0" xfId="0" applyFont="1" applyFill="1"/>
    <xf numFmtId="0" fontId="42" fillId="0" borderId="0" xfId="0" applyFont="1"/>
    <xf numFmtId="0" fontId="1" fillId="5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1" applyNumberFormat="1" applyFont="1"/>
    <xf numFmtId="0" fontId="2" fillId="0" borderId="9" xfId="0" applyFont="1" applyBorder="1" applyAlignment="1">
      <alignment horizontal="center" wrapText="1"/>
    </xf>
    <xf numFmtId="0" fontId="2" fillId="6" borderId="23" xfId="0" applyFont="1" applyFill="1" applyBorder="1" applyAlignment="1">
      <alignment horizontal="center"/>
    </xf>
    <xf numFmtId="0" fontId="3" fillId="0" borderId="23" xfId="0" applyFont="1" applyBorder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2" xfId="0" applyFont="1" applyBorder="1" applyProtection="1">
      <protection locked="0"/>
    </xf>
    <xf numFmtId="0" fontId="3" fillId="0" borderId="24" xfId="0" applyFont="1" applyBorder="1" applyProtection="1">
      <protection locked="0"/>
    </xf>
    <xf numFmtId="4" fontId="2" fillId="0" borderId="12" xfId="0" applyNumberFormat="1" applyFont="1" applyBorder="1" applyAlignment="1">
      <alignment horizontal="right"/>
    </xf>
    <xf numFmtId="4" fontId="6" fillId="0" borderId="12" xfId="0" applyNumberFormat="1" applyFont="1" applyBorder="1" applyAlignment="1">
      <alignment horizontal="right"/>
    </xf>
    <xf numFmtId="0" fontId="2" fillId="6" borderId="9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18" borderId="23" xfId="0" applyFont="1" applyFill="1" applyBorder="1"/>
    <xf numFmtId="0" fontId="0" fillId="18" borderId="9" xfId="0" applyFill="1" applyBorder="1"/>
    <xf numFmtId="0" fontId="0" fillId="18" borderId="24" xfId="0" applyFill="1" applyBorder="1"/>
    <xf numFmtId="0" fontId="2" fillId="18" borderId="30" xfId="0" applyFont="1" applyFill="1" applyBorder="1"/>
    <xf numFmtId="3" fontId="0" fillId="0" borderId="29" xfId="0" applyNumberFormat="1" applyBorder="1" applyAlignment="1">
      <alignment horizontal="right"/>
    </xf>
    <xf numFmtId="3" fontId="0" fillId="0" borderId="30" xfId="0" applyNumberForma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0" fontId="2" fillId="0" borderId="9" xfId="0" applyFont="1" applyFill="1" applyBorder="1"/>
    <xf numFmtId="0" fontId="2" fillId="0" borderId="23" xfId="0" applyFont="1" applyBorder="1" applyAlignment="1">
      <alignment horizontal="center"/>
    </xf>
    <xf numFmtId="0" fontId="4" fillId="5" borderId="31" xfId="0" applyFont="1" applyFill="1" applyBorder="1" applyAlignment="1" applyProtection="1">
      <alignment horizontal="left"/>
      <protection locked="0"/>
    </xf>
    <xf numFmtId="0" fontId="4" fillId="5" borderId="28" xfId="0" applyFont="1" applyFill="1" applyBorder="1" applyAlignment="1" applyProtection="1">
      <alignment horizontal="left"/>
      <protection locked="0"/>
    </xf>
    <xf numFmtId="0" fontId="4" fillId="5" borderId="34" xfId="0" applyFont="1" applyFill="1" applyBorder="1" applyProtection="1">
      <protection locked="0"/>
    </xf>
    <xf numFmtId="0" fontId="4" fillId="5" borderId="25" xfId="0" applyFont="1" applyFill="1" applyBorder="1" applyAlignment="1" applyProtection="1">
      <alignment horizontal="left"/>
      <protection locked="0"/>
    </xf>
    <xf numFmtId="0" fontId="4" fillId="5" borderId="25" xfId="0" applyFont="1" applyFill="1" applyBorder="1" applyAlignment="1" applyProtection="1">
      <alignment horizontal="center"/>
      <protection locked="0"/>
    </xf>
    <xf numFmtId="0" fontId="4" fillId="5" borderId="34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left"/>
      <protection locked="0"/>
    </xf>
    <xf numFmtId="0" fontId="4" fillId="5" borderId="23" xfId="0" applyFont="1" applyFill="1" applyBorder="1" applyAlignment="1" applyProtection="1">
      <alignment horizontal="left"/>
      <protection locked="0"/>
    </xf>
    <xf numFmtId="0" fontId="4" fillId="5" borderId="24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left"/>
      <protection locked="0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24" xfId="0" applyFont="1" applyFill="1" applyBorder="1" applyAlignment="1" applyProtection="1">
      <alignment horizontal="center"/>
      <protection locked="0"/>
    </xf>
    <xf numFmtId="165" fontId="3" fillId="7" borderId="17" xfId="2" applyNumberFormat="1" applyFont="1" applyBorder="1" applyAlignment="1" applyProtection="1">
      <alignment horizontal="center" vertical="center"/>
      <protection locked="0"/>
    </xf>
    <xf numFmtId="10" fontId="4" fillId="11" borderId="14" xfId="5" applyNumberFormat="1" applyFont="1" applyBorder="1" applyProtection="1">
      <alignment horizontal="center" vertical="top"/>
      <protection locked="0"/>
    </xf>
    <xf numFmtId="165" fontId="4" fillId="11" borderId="14" xfId="5" applyNumberFormat="1" applyFont="1" applyBorder="1" applyProtection="1">
      <alignment horizontal="center" vertical="top"/>
      <protection locked="0"/>
    </xf>
    <xf numFmtId="165" fontId="4" fillId="11" borderId="16" xfId="5" applyNumberFormat="1" applyFont="1" applyBorder="1" applyProtection="1">
      <alignment horizontal="center" vertical="top"/>
      <protection locked="0"/>
    </xf>
    <xf numFmtId="10" fontId="4" fillId="11" borderId="21" xfId="5" applyNumberFormat="1" applyFont="1" applyBorder="1" applyProtection="1">
      <alignment horizontal="center" vertical="top"/>
      <protection locked="0"/>
    </xf>
    <xf numFmtId="165" fontId="4" fillId="11" borderId="21" xfId="5" applyNumberFormat="1" applyFont="1" applyBorder="1" applyProtection="1">
      <alignment horizontal="center" vertical="top"/>
      <protection locked="0"/>
    </xf>
    <xf numFmtId="165" fontId="4" fillId="11" borderId="22" xfId="5" applyNumberFormat="1" applyFont="1" applyBorder="1" applyProtection="1">
      <alignment horizontal="center" vertical="top"/>
      <protection locked="0"/>
    </xf>
    <xf numFmtId="0" fontId="0" fillId="18" borderId="29" xfId="0" applyFill="1" applyBorder="1"/>
    <xf numFmtId="0" fontId="2" fillId="18" borderId="32" xfId="0" applyFont="1" applyFill="1" applyBorder="1" applyAlignment="1">
      <alignment horizontal="right"/>
    </xf>
    <xf numFmtId="0" fontId="2" fillId="18" borderId="31" xfId="0" applyFont="1" applyFill="1" applyBorder="1" applyAlignment="1">
      <alignment horizontal="right"/>
    </xf>
    <xf numFmtId="0" fontId="2" fillId="18" borderId="34" xfId="0" applyFont="1" applyFill="1" applyBorder="1" applyAlignment="1">
      <alignment horizontal="right"/>
    </xf>
    <xf numFmtId="0" fontId="2" fillId="18" borderId="12" xfId="0" applyFont="1" applyFill="1" applyBorder="1"/>
    <xf numFmtId="0" fontId="2" fillId="18" borderId="24" xfId="0" applyFont="1" applyFill="1" applyBorder="1"/>
    <xf numFmtId="4" fontId="0" fillId="18" borderId="30" xfId="0" applyNumberFormat="1" applyFill="1" applyBorder="1" applyAlignment="1">
      <alignment horizontal="right"/>
    </xf>
    <xf numFmtId="4" fontId="6" fillId="18" borderId="33" xfId="0" applyNumberFormat="1" applyFont="1" applyFill="1" applyBorder="1" applyAlignment="1">
      <alignment horizontal="right"/>
    </xf>
    <xf numFmtId="4" fontId="2" fillId="18" borderId="12" xfId="0" applyNumberFormat="1" applyFont="1" applyFill="1" applyBorder="1" applyAlignment="1">
      <alignment horizontal="right"/>
    </xf>
    <xf numFmtId="4" fontId="2" fillId="18" borderId="24" xfId="0" applyNumberFormat="1" applyFont="1" applyFill="1" applyBorder="1" applyAlignment="1">
      <alignment horizontal="right"/>
    </xf>
    <xf numFmtId="4" fontId="1" fillId="18" borderId="30" xfId="0" applyNumberFormat="1" applyFont="1" applyFill="1" applyBorder="1" applyAlignment="1">
      <alignment horizontal="right"/>
    </xf>
    <xf numFmtId="4" fontId="1" fillId="18" borderId="33" xfId="0" applyNumberFormat="1" applyFont="1" applyFill="1" applyBorder="1" applyAlignment="1">
      <alignment horizontal="right"/>
    </xf>
    <xf numFmtId="4" fontId="6" fillId="18" borderId="30" xfId="0" applyNumberFormat="1" applyFont="1" applyFill="1" applyBorder="1" applyAlignment="1">
      <alignment horizontal="right"/>
    </xf>
    <xf numFmtId="4" fontId="6" fillId="18" borderId="12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9" xfId="0" applyFont="1" applyFill="1" applyBorder="1"/>
    <xf numFmtId="4" fontId="6" fillId="0" borderId="0" xfId="0" applyNumberFormat="1" applyFont="1" applyFill="1" applyAlignment="1">
      <alignment horizontal="right"/>
    </xf>
    <xf numFmtId="4" fontId="5" fillId="0" borderId="9" xfId="0" applyNumberFormat="1" applyFont="1" applyFill="1" applyBorder="1" applyAlignment="1">
      <alignment horizontal="right"/>
    </xf>
    <xf numFmtId="0" fontId="5" fillId="18" borderId="24" xfId="0" applyFont="1" applyFill="1" applyBorder="1"/>
    <xf numFmtId="164" fontId="0" fillId="18" borderId="27" xfId="0" applyNumberFormat="1" applyFill="1" applyBorder="1" applyAlignment="1">
      <alignment horizontal="right"/>
    </xf>
    <xf numFmtId="164" fontId="0" fillId="18" borderId="29" xfId="0" applyNumberFormat="1" applyFill="1" applyBorder="1" applyAlignment="1">
      <alignment horizontal="right"/>
    </xf>
    <xf numFmtId="164" fontId="0" fillId="18" borderId="30" xfId="0" applyNumberFormat="1" applyFill="1" applyBorder="1" applyAlignment="1">
      <alignment horizontal="right"/>
    </xf>
    <xf numFmtId="164" fontId="2" fillId="18" borderId="24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0" borderId="9" xfId="0" applyNumberFormat="1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4" fontId="2" fillId="0" borderId="30" xfId="0" applyNumberFormat="1" applyFont="1" applyBorder="1"/>
    <xf numFmtId="0" fontId="0" fillId="0" borderId="30" xfId="0" applyBorder="1"/>
    <xf numFmtId="4" fontId="0" fillId="0" borderId="30" xfId="0" applyNumberFormat="1" applyFont="1" applyBorder="1"/>
    <xf numFmtId="0" fontId="0" fillId="0" borderId="30" xfId="0" applyFont="1" applyBorder="1"/>
    <xf numFmtId="0" fontId="5" fillId="0" borderId="12" xfId="0" applyFont="1" applyBorder="1" applyAlignment="1">
      <alignment horizontal="right"/>
    </xf>
    <xf numFmtId="164" fontId="2" fillId="0" borderId="30" xfId="0" applyNumberFormat="1" applyFont="1" applyBorder="1"/>
    <xf numFmtId="164" fontId="2" fillId="0" borderId="1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32" xfId="0" applyNumberFormat="1" applyFont="1" applyBorder="1" applyAlignment="1">
      <alignment horizontal="right"/>
    </xf>
    <xf numFmtId="3" fontId="1" fillId="0" borderId="33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3" fontId="1" fillId="0" borderId="34" xfId="0" applyNumberFormat="1" applyFont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33" xfId="0" applyNumberFormat="1" applyFont="1" applyFill="1" applyBorder="1" applyAlignment="1">
      <alignment horizontal="right"/>
    </xf>
    <xf numFmtId="3" fontId="1" fillId="0" borderId="25" xfId="0" applyNumberFormat="1" applyFont="1" applyFill="1" applyBorder="1" applyAlignment="1">
      <alignment horizontal="right"/>
    </xf>
    <xf numFmtId="3" fontId="1" fillId="0" borderId="34" xfId="0" applyNumberFormat="1" applyFont="1" applyFill="1" applyBorder="1" applyAlignment="1">
      <alignment horizontal="right"/>
    </xf>
    <xf numFmtId="9" fontId="0" fillId="0" borderId="0" xfId="1" applyFont="1"/>
    <xf numFmtId="3" fontId="1" fillId="0" borderId="0" xfId="0" quotePrefix="1" applyNumberFormat="1" applyFont="1" applyAlignment="1">
      <alignment horizontal="right"/>
    </xf>
    <xf numFmtId="164" fontId="2" fillId="18" borderId="12" xfId="0" applyNumberFormat="1" applyFont="1" applyFill="1" applyBorder="1" applyAlignment="1">
      <alignment horizontal="right"/>
    </xf>
    <xf numFmtId="0" fontId="5" fillId="18" borderId="12" xfId="0" applyFont="1" applyFill="1" applyBorder="1"/>
    <xf numFmtId="164" fontId="0" fillId="0" borderId="27" xfId="0" applyNumberFormat="1" applyFill="1" applyBorder="1" applyAlignment="1">
      <alignment horizontal="right"/>
    </xf>
    <xf numFmtId="0" fontId="44" fillId="0" borderId="1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4" xfId="0" applyFont="1" applyFill="1" applyBorder="1" applyAlignment="1">
      <alignment horizontal="left"/>
    </xf>
    <xf numFmtId="10" fontId="7" fillId="5" borderId="12" xfId="0" applyNumberFormat="1" applyFont="1" applyFill="1" applyBorder="1" applyAlignment="1">
      <alignment horizontal="center"/>
    </xf>
    <xf numFmtId="0" fontId="7" fillId="19" borderId="23" xfId="0" applyFont="1" applyFill="1" applyBorder="1" applyAlignment="1">
      <alignment horizontal="left"/>
    </xf>
    <xf numFmtId="0" fontId="0" fillId="19" borderId="24" xfId="0" applyFont="1" applyFill="1" applyBorder="1"/>
    <xf numFmtId="0" fontId="20" fillId="5" borderId="12" xfId="0" applyFont="1" applyFill="1" applyBorder="1" applyAlignment="1">
      <alignment horizontal="center"/>
    </xf>
    <xf numFmtId="0" fontId="20" fillId="19" borderId="23" xfId="0" applyFont="1" applyFill="1" applyBorder="1"/>
    <xf numFmtId="0" fontId="39" fillId="5" borderId="2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39" fillId="5" borderId="9" xfId="0" applyFont="1" applyFill="1" applyBorder="1" applyAlignment="1">
      <alignment horizontal="center"/>
    </xf>
    <xf numFmtId="0" fontId="18" fillId="11" borderId="23" xfId="0" applyFont="1" applyFill="1" applyBorder="1" applyAlignment="1">
      <alignment horizontal="center"/>
    </xf>
    <xf numFmtId="0" fontId="18" fillId="11" borderId="9" xfId="0" applyFont="1" applyFill="1" applyBorder="1" applyAlignment="1">
      <alignment horizontal="center"/>
    </xf>
    <xf numFmtId="0" fontId="18" fillId="11" borderId="24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18" fillId="6" borderId="23" xfId="0" applyFont="1" applyFill="1" applyBorder="1" applyAlignment="1">
      <alignment horizontal="center"/>
    </xf>
    <xf numFmtId="0" fontId="2" fillId="16" borderId="23" xfId="0" applyFont="1" applyFill="1" applyBorder="1" applyAlignment="1">
      <alignment horizontal="center"/>
    </xf>
  </cellXfs>
  <cellStyles count="45">
    <cellStyle name="Calculation" xfId="2" builtinId="22"/>
    <cellStyle name="Column_Heading_1" xfId="4"/>
    <cellStyle name="Comma 2" xfId="7"/>
    <cellStyle name="Empty_Cell" xfId="6"/>
    <cellStyle name="HEADER" xfId="8"/>
    <cellStyle name="HELV10" xfId="9"/>
    <cellStyle name="HELV10-UNDER" xfId="10"/>
    <cellStyle name="Hyperlink_Forecast Capex Templates (6)" xfId="11"/>
    <cellStyle name="Normal" xfId="0" builtinId="0"/>
    <cellStyle name="Normal 2" xfId="12"/>
    <cellStyle name="Percent" xfId="1" builtinId="5"/>
    <cellStyle name="Percent 2" xfId="13"/>
    <cellStyle name="RISKbigPercent" xfId="14"/>
    <cellStyle name="RISKblandrEdge" xfId="15"/>
    <cellStyle name="RISKblCorner" xfId="16"/>
    <cellStyle name="RISKbottomEdge" xfId="17"/>
    <cellStyle name="RISKbrCorner" xfId="18"/>
    <cellStyle name="RISKdarkBoxed" xfId="19"/>
    <cellStyle name="RISKdarkShade" xfId="20"/>
    <cellStyle name="RISKdbottomEdge" xfId="21"/>
    <cellStyle name="RISKdrightEdge" xfId="22"/>
    <cellStyle name="RISKdurationTime" xfId="23"/>
    <cellStyle name="RISKinNumber" xfId="24"/>
    <cellStyle name="RISKlandrEdge" xfId="25"/>
    <cellStyle name="RISKleftEdge" xfId="26"/>
    <cellStyle name="RISKlightBoxed" xfId="27"/>
    <cellStyle name="RISKltandbEdge" xfId="28"/>
    <cellStyle name="RISKnormBoxed" xfId="29"/>
    <cellStyle name="RISKnormCenter" xfId="30"/>
    <cellStyle name="RISKnormHeading" xfId="31"/>
    <cellStyle name="RISKnormItal" xfId="32"/>
    <cellStyle name="RISKnormLabel" xfId="33"/>
    <cellStyle name="RISKnormShade" xfId="34"/>
    <cellStyle name="RISKnormTitle" xfId="35"/>
    <cellStyle name="RISKoutNumber" xfId="36"/>
    <cellStyle name="RISKrightEdge" xfId="37"/>
    <cellStyle name="RISKrtandbEdge" xfId="38"/>
    <cellStyle name="RISKssTime" xfId="39"/>
    <cellStyle name="RISKtandbEdge" xfId="40"/>
    <cellStyle name="RISKtlandrEdge" xfId="41"/>
    <cellStyle name="RISKtlCorner" xfId="42"/>
    <cellStyle name="RISKtopEdge" xfId="43"/>
    <cellStyle name="RISKtrCorner" xfId="44"/>
    <cellStyle name="SheetHeader1" xfId="3"/>
    <cellStyle name="User_Input" xfId="5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0000FF"/>
      <color rgb="FFFF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7"/>
  <sheetViews>
    <sheetView tabSelected="1" zoomScale="90" zoomScaleNormal="90" workbookViewId="0"/>
  </sheetViews>
  <sheetFormatPr defaultColWidth="3.7109375" defaultRowHeight="14.25" x14ac:dyDescent="0.2"/>
  <cols>
    <col min="1" max="1" width="23.28515625" style="215" customWidth="1"/>
    <col min="2" max="6" width="10.7109375" style="215" customWidth="1"/>
    <col min="7" max="7" width="2.28515625" style="235" customWidth="1"/>
    <col min="8" max="8" width="29.140625" style="215" customWidth="1"/>
    <col min="9" max="13" width="10.5703125" style="215" customWidth="1"/>
    <col min="14" max="14" width="9.28515625" style="327" customWidth="1"/>
    <col min="15" max="16" width="12.85546875" style="327" bestFit="1" customWidth="1"/>
    <col min="17" max="17" width="12.85546875" style="215" bestFit="1" customWidth="1"/>
    <col min="18" max="16384" width="3.7109375" style="215"/>
  </cols>
  <sheetData>
    <row r="1" spans="1:14" ht="18" x14ac:dyDescent="0.25">
      <c r="A1" s="227" t="s">
        <v>0</v>
      </c>
      <c r="G1" s="228"/>
      <c r="H1" s="227" t="s">
        <v>1</v>
      </c>
      <c r="L1" s="329" t="str">
        <f>'Error Checks'!B3</f>
        <v>Ok</v>
      </c>
      <c r="M1" s="330" t="s">
        <v>857</v>
      </c>
      <c r="N1" s="331"/>
    </row>
    <row r="2" spans="1:14" ht="15" thickBot="1" x14ac:dyDescent="0.25">
      <c r="A2" s="6" t="s">
        <v>140</v>
      </c>
      <c r="G2" s="228"/>
    </row>
    <row r="3" spans="1:14" ht="15" x14ac:dyDescent="0.25">
      <c r="A3" s="325" t="s">
        <v>2</v>
      </c>
      <c r="B3" s="1">
        <v>2015</v>
      </c>
      <c r="C3" s="1">
        <v>2016</v>
      </c>
      <c r="D3" s="1">
        <v>2017</v>
      </c>
      <c r="E3" s="1">
        <v>2018</v>
      </c>
      <c r="F3" s="229" t="s">
        <v>3</v>
      </c>
      <c r="G3" s="228"/>
      <c r="H3" s="325" t="s">
        <v>4</v>
      </c>
      <c r="I3" s="1">
        <v>2015</v>
      </c>
      <c r="J3" s="1">
        <v>2016</v>
      </c>
      <c r="K3" s="1">
        <v>2017</v>
      </c>
      <c r="L3" s="1">
        <v>2018</v>
      </c>
      <c r="M3" s="229" t="s">
        <v>3</v>
      </c>
    </row>
    <row r="4" spans="1:14" x14ac:dyDescent="0.2">
      <c r="A4" s="328" t="s">
        <v>5</v>
      </c>
      <c r="B4" s="230">
        <f>SUMIF('Capex Incurred Summary'!$A$6:$A$14,$A4,'Capex Incurred Summary'!H$6:H$14)</f>
        <v>15.409616696410826</v>
      </c>
      <c r="C4" s="230">
        <f>SUMIF('Capex Incurred Summary'!$A$6:$A$14,$A4,'Capex Incurred Summary'!I$6:I$14)</f>
        <v>42.375086363576415</v>
      </c>
      <c r="D4" s="230">
        <f>SUMIF('Capex Incurred Summary'!$A$6:$A$14,$A4,'Capex Incurred Summary'!J$6:J$14)</f>
        <v>25.707490674033664</v>
      </c>
      <c r="E4" s="230">
        <f>SUMIF('Capex Incurred Summary'!$A$6:$A$14,$A4,'Capex Incurred Summary'!K$6:K$14)</f>
        <v>46.343612709913828</v>
      </c>
      <c r="F4" s="2">
        <f t="shared" ref="F4:F14" si="0">SUM(B4:E4)</f>
        <v>129.83580644393473</v>
      </c>
      <c r="G4" s="228"/>
      <c r="H4" s="328" t="s">
        <v>5</v>
      </c>
      <c r="I4" s="230">
        <f>SUMIF('Capex Commissioned Summary'!$A$7:$A$15,$H4,'Capex Commissioned Summary'!E$7:E$15)</f>
        <v>10.837760399444887</v>
      </c>
      <c r="J4" s="230">
        <f>SUMIF('Capex Commissioned Summary'!$A$7:$A$15,$H4,'Capex Commissioned Summary'!F$7:F$15)</f>
        <v>40.151697676698504</v>
      </c>
      <c r="K4" s="230">
        <f>SUMIF('Capex Commissioned Summary'!$A$7:$A$15,$H4,'Capex Commissioned Summary'!G$7:G$15)</f>
        <v>24.194842229086454</v>
      </c>
      <c r="L4" s="230">
        <f>SUMIF('Capex Commissioned Summary'!$A$7:$A$15,$H4,'Capex Commissioned Summary'!H$7:H$15)</f>
        <v>50.338447404606981</v>
      </c>
      <c r="M4" s="2">
        <f t="shared" ref="M4:M14" si="1">SUM(I4:L4)</f>
        <v>125.52274770983682</v>
      </c>
    </row>
    <row r="5" spans="1:14" x14ac:dyDescent="0.2">
      <c r="A5" s="328" t="s">
        <v>6</v>
      </c>
      <c r="B5" s="230">
        <f>SUMIF('Capex Incurred Summary'!$A$6:$A$14,$A5,'Capex Incurred Summary'!H$6:H$14)</f>
        <v>1.3490160934231699</v>
      </c>
      <c r="C5" s="230">
        <f>SUMIF('Capex Incurred Summary'!$A$6:$A$14,$A5,'Capex Incurred Summary'!I$6:I$14)</f>
        <v>3.5431736021848574</v>
      </c>
      <c r="D5" s="230">
        <f>SUMIF('Capex Incurred Summary'!$A$6:$A$14,$A5,'Capex Incurred Summary'!J$6:J$14)</f>
        <v>1.3056971169738765</v>
      </c>
      <c r="E5" s="230">
        <f>SUMIF('Capex Incurred Summary'!$A$6:$A$14,$A5,'Capex Incurred Summary'!K$6:K$14)</f>
        <v>0.27019042968750001</v>
      </c>
      <c r="F5" s="2">
        <f t="shared" si="0"/>
        <v>6.4680772422694037</v>
      </c>
      <c r="G5" s="228"/>
      <c r="H5" s="328" t="s">
        <v>6</v>
      </c>
      <c r="I5" s="230">
        <f>SUMIF('Capex Commissioned Summary'!$A$7:$A$15,$H5,'Capex Commissioned Summary'!E$7:E$15)</f>
        <v>1.2235766601562545</v>
      </c>
      <c r="J5" s="230">
        <f>SUMIF('Capex Commissioned Summary'!$A$7:$A$15,$H5,'Capex Commissioned Summary'!F$7:F$15)</f>
        <v>0</v>
      </c>
      <c r="K5" s="230">
        <f>SUMIF('Capex Commissioned Summary'!$A$7:$A$15,$H5,'Capex Commissioned Summary'!G$7:G$15)</f>
        <v>5.1130652743748088</v>
      </c>
      <c r="L5" s="230">
        <f>SUMIF('Capex Commissioned Summary'!$A$7:$A$15,$H5,'Capex Commissioned Summary'!H$7:H$15)</f>
        <v>0.54038085937500002</v>
      </c>
      <c r="M5" s="2">
        <f t="shared" si="1"/>
        <v>6.8770227939060637</v>
      </c>
    </row>
    <row r="6" spans="1:14" x14ac:dyDescent="0.2">
      <c r="A6" s="328" t="s">
        <v>7</v>
      </c>
      <c r="B6" s="230">
        <f>SUMIF('Capex Incurred Summary'!$A$6:$A$14,$A6,'Capex Incurred Summary'!H$6:H$14)</f>
        <v>130.77895406891869</v>
      </c>
      <c r="C6" s="230">
        <f>SUMIF('Capex Incurred Summary'!$A$6:$A$14,$A6,'Capex Incurred Summary'!I$6:I$14)</f>
        <v>109.05986997466447</v>
      </c>
      <c r="D6" s="230">
        <f>SUMIF('Capex Incurred Summary'!$A$6:$A$14,$A6,'Capex Incurred Summary'!J$6:J$14)</f>
        <v>120.11125182005601</v>
      </c>
      <c r="E6" s="230">
        <f>SUMIF('Capex Incurred Summary'!$A$6:$A$14,$A6,'Capex Incurred Summary'!K$6:K$14)</f>
        <v>94.210732841985561</v>
      </c>
      <c r="F6" s="2">
        <f t="shared" si="0"/>
        <v>454.16080870562473</v>
      </c>
      <c r="G6" s="228"/>
      <c r="H6" s="328" t="s">
        <v>7</v>
      </c>
      <c r="I6" s="230">
        <f>SUMIF('Capex Commissioned Summary'!$A$7:$A$15,$H6,'Capex Commissioned Summary'!E$7:E$15)</f>
        <v>159.96754477873532</v>
      </c>
      <c r="J6" s="230">
        <f>SUMIF('Capex Commissioned Summary'!$A$7:$A$15,$H6,'Capex Commissioned Summary'!F$7:F$15)</f>
        <v>100.10568180375788</v>
      </c>
      <c r="K6" s="230">
        <f>SUMIF('Capex Commissioned Summary'!$A$7:$A$15,$H6,'Capex Commissioned Summary'!G$7:G$15)</f>
        <v>111.67708095743467</v>
      </c>
      <c r="L6" s="230">
        <f>SUMIF('Capex Commissioned Summary'!$A$7:$A$15,$H6,'Capex Commissioned Summary'!H$7:H$15)</f>
        <v>158.87998574171561</v>
      </c>
      <c r="M6" s="2">
        <f t="shared" si="1"/>
        <v>530.6302932816435</v>
      </c>
    </row>
    <row r="7" spans="1:14" x14ac:dyDescent="0.2">
      <c r="A7" s="328" t="s">
        <v>8</v>
      </c>
      <c r="B7" s="230">
        <f>SUMIF('Capex Incurred Summary'!$A$6:$A$14,$A7,'Capex Incurred Summary'!H$6:H$14)</f>
        <v>27.287421097734832</v>
      </c>
      <c r="C7" s="230">
        <f>SUMIF('Capex Incurred Summary'!$A$6:$A$14,$A7,'Capex Incurred Summary'!I$6:I$14)</f>
        <v>31.911452375990908</v>
      </c>
      <c r="D7" s="230">
        <f>SUMIF('Capex Incurred Summary'!$A$6:$A$14,$A7,'Capex Incurred Summary'!J$6:J$14)</f>
        <v>25.980865676734869</v>
      </c>
      <c r="E7" s="230">
        <f>SUMIF('Capex Incurred Summary'!$A$6:$A$14,$A7,'Capex Incurred Summary'!K$6:K$14)</f>
        <v>30.321910122660952</v>
      </c>
      <c r="F7" s="2">
        <f t="shared" si="0"/>
        <v>115.50164927312156</v>
      </c>
      <c r="G7" s="228"/>
      <c r="H7" s="328" t="s">
        <v>8</v>
      </c>
      <c r="I7" s="230">
        <f>SUMIF('Capex Commissioned Summary'!$A$7:$A$15,$H7,'Capex Commissioned Summary'!E$7:E$15)</f>
        <v>18.710090609304611</v>
      </c>
      <c r="J7" s="230">
        <f>SUMIF('Capex Commissioned Summary'!$A$7:$A$15,$H7,'Capex Commissioned Summary'!F$7:F$15)</f>
        <v>39.791880698308795</v>
      </c>
      <c r="K7" s="230">
        <f>SUMIF('Capex Commissioned Summary'!$A$7:$A$15,$H7,'Capex Commissioned Summary'!G$7:G$15)</f>
        <v>15.932836144534393</v>
      </c>
      <c r="L7" s="230">
        <f>SUMIF('Capex Commissioned Summary'!$A$7:$A$15,$H7,'Capex Commissioned Summary'!H$7:H$15)</f>
        <v>38.389169929585144</v>
      </c>
      <c r="M7" s="2">
        <f t="shared" si="1"/>
        <v>112.82397738173293</v>
      </c>
    </row>
    <row r="8" spans="1:14" x14ac:dyDescent="0.2">
      <c r="A8" s="328" t="s">
        <v>9</v>
      </c>
      <c r="B8" s="230">
        <f>SUMIF('Capex Incurred Summary'!$A$6:$A$14,$A8,'Capex Incurred Summary'!H$6:H$14)</f>
        <v>22.505177450901449</v>
      </c>
      <c r="C8" s="230">
        <f>SUMIF('Capex Incurred Summary'!$A$6:$A$14,$A8,'Capex Incurred Summary'!I$6:I$14)</f>
        <v>12.823156559195683</v>
      </c>
      <c r="D8" s="230">
        <f>SUMIF('Capex Incurred Summary'!$A$6:$A$14,$A8,'Capex Incurred Summary'!J$6:J$14)</f>
        <v>6.9489960346508086</v>
      </c>
      <c r="E8" s="230">
        <f>SUMIF('Capex Incurred Summary'!$A$6:$A$14,$A8,'Capex Incurred Summary'!K$6:K$14)</f>
        <v>7.0438382474762333</v>
      </c>
      <c r="F8" s="2">
        <f t="shared" si="0"/>
        <v>49.321168292224172</v>
      </c>
      <c r="G8" s="228"/>
      <c r="H8" s="328" t="s">
        <v>9</v>
      </c>
      <c r="I8" s="230">
        <f>SUMIF('Capex Commissioned Summary'!$A$7:$A$15,$H8,'Capex Commissioned Summary'!E$7:E$15)</f>
        <v>28.664525632757346</v>
      </c>
      <c r="J8" s="230">
        <f>SUMIF('Capex Commissioned Summary'!$A$7:$A$15,$H8,'Capex Commissioned Summary'!F$7:F$15)</f>
        <v>40.719556285355004</v>
      </c>
      <c r="K8" s="230">
        <f>SUMIF('Capex Commissioned Summary'!$A$7:$A$15,$H8,'Capex Commissioned Summary'!G$7:G$15)</f>
        <v>10.949073959934847</v>
      </c>
      <c r="L8" s="230">
        <f>SUMIF('Capex Commissioned Summary'!$A$7:$A$15,$H8,'Capex Commissioned Summary'!H$7:H$15)</f>
        <v>9.2720955466853034</v>
      </c>
      <c r="M8" s="2">
        <f t="shared" si="1"/>
        <v>89.605251424732501</v>
      </c>
    </row>
    <row r="9" spans="1:14" x14ac:dyDescent="0.2">
      <c r="A9" s="328" t="s">
        <v>10</v>
      </c>
      <c r="B9" s="230">
        <f>SUMIF('Capex Incurred Summary'!$A$6:$A$14,$A9,'Capex Incurred Summary'!H$6:H$14)</f>
        <v>21.11478125</v>
      </c>
      <c r="C9" s="230">
        <f>SUMIF('Capex Incurred Summary'!$A$6:$A$14,$A9,'Capex Incurred Summary'!I$6:I$14)</f>
        <v>19.659570312500001</v>
      </c>
      <c r="D9" s="230">
        <f>SUMIF('Capex Incurred Summary'!$A$6:$A$14,$A9,'Capex Incurred Summary'!J$6:J$14)</f>
        <v>18.115625000000001</v>
      </c>
      <c r="E9" s="230">
        <f>SUMIF('Capex Incurred Summary'!$A$6:$A$14,$A9,'Capex Incurred Summary'!K$6:K$14)</f>
        <v>20.791796874999999</v>
      </c>
      <c r="F9" s="2">
        <f t="shared" si="0"/>
        <v>79.681773437499999</v>
      </c>
      <c r="G9" s="228"/>
      <c r="H9" s="328" t="s">
        <v>10</v>
      </c>
      <c r="I9" s="230">
        <f>SUMIF('Capex Commissioned Summary'!$A$7:$A$15,$H9,'Capex Commissioned Summary'!E$7:E$15)</f>
        <v>21.11478125</v>
      </c>
      <c r="J9" s="230">
        <f>SUMIF('Capex Commissioned Summary'!$A$7:$A$15,$H9,'Capex Commissioned Summary'!F$7:F$15)</f>
        <v>19.659570312500001</v>
      </c>
      <c r="K9" s="230">
        <f>SUMIF('Capex Commissioned Summary'!$A$7:$A$15,$H9,'Capex Commissioned Summary'!G$7:G$15)</f>
        <v>18.115625000000001</v>
      </c>
      <c r="L9" s="230">
        <f>SUMIF('Capex Commissioned Summary'!$A$7:$A$15,$H9,'Capex Commissioned Summary'!H$7:H$15)</f>
        <v>20.791796874999999</v>
      </c>
      <c r="M9" s="2">
        <f t="shared" si="1"/>
        <v>79.681773437499999</v>
      </c>
    </row>
    <row r="10" spans="1:14" x14ac:dyDescent="0.2">
      <c r="A10" s="328" t="s">
        <v>39</v>
      </c>
      <c r="B10" s="230">
        <f>SUMIF('Capex Incurred Summary'!$A$6:$A$14,$A10,'Capex Incurred Summary'!H$6:H$14)</f>
        <v>11.483188679902343</v>
      </c>
      <c r="C10" s="230">
        <f>SUMIF('Capex Incurred Summary'!$A$6:$A$14,$A10,'Capex Incurred Summary'!I$6:I$14)</f>
        <v>9.1856727539062497</v>
      </c>
      <c r="D10" s="230">
        <f>SUMIF('Capex Incurred Summary'!$A$6:$A$14,$A10,'Capex Incurred Summary'!J$6:J$14)</f>
        <v>10.781670311839308</v>
      </c>
      <c r="E10" s="230">
        <f>SUMIF('Capex Incurred Summary'!$A$6:$A$14,$A10,'Capex Incurred Summary'!K$6:K$14)</f>
        <v>11.771852731202367</v>
      </c>
      <c r="F10" s="2">
        <f t="shared" si="0"/>
        <v>43.222384476850266</v>
      </c>
      <c r="G10" s="228"/>
      <c r="H10" s="328" t="s">
        <v>39</v>
      </c>
      <c r="I10" s="230">
        <f>SUMIF('Capex Commissioned Summary'!$A$7:$A$15,$H10,'Capex Commissioned Summary'!E$7:E$15)</f>
        <v>11.483188679902343</v>
      </c>
      <c r="J10" s="230">
        <f>SUMIF('Capex Commissioned Summary'!$A$7:$A$15,$H10,'Capex Commissioned Summary'!F$7:F$15)</f>
        <v>9.1856727539062497</v>
      </c>
      <c r="K10" s="230">
        <f>SUMIF('Capex Commissioned Summary'!$A$7:$A$15,$H10,'Capex Commissioned Summary'!G$7:G$15)</f>
        <v>10.781670311839308</v>
      </c>
      <c r="L10" s="230">
        <f>SUMIF('Capex Commissioned Summary'!$A$7:$A$15,$H10,'Capex Commissioned Summary'!H$7:H$15)</f>
        <v>11.771852731202367</v>
      </c>
      <c r="M10" s="2">
        <f t="shared" si="1"/>
        <v>43.222384476850266</v>
      </c>
    </row>
    <row r="11" spans="1:14" x14ac:dyDescent="0.2">
      <c r="A11" s="328" t="s">
        <v>11</v>
      </c>
      <c r="B11" s="230">
        <f>SUMIF('Capex Incurred Summary'!$A$6:$A$14,$A11,'Capex Incurred Summary'!H$6:H$14)</f>
        <v>5.5046796875000004</v>
      </c>
      <c r="C11" s="230">
        <f>SUMIF('Capex Incurred Summary'!$A$6:$A$14,$A11,'Capex Incurred Summary'!I$6:I$14)</f>
        <v>6.1697083984374999</v>
      </c>
      <c r="D11" s="230">
        <f>SUMIF('Capex Incurred Summary'!$A$6:$A$14,$A11,'Capex Incurred Summary'!J$6:J$14)</f>
        <v>4.5910757812499998</v>
      </c>
      <c r="E11" s="230">
        <f>SUMIF('Capex Incurred Summary'!$A$6:$A$14,$A11,'Capex Incurred Summary'!K$6:K$14)</f>
        <v>7.1877859375000002</v>
      </c>
      <c r="F11" s="2">
        <f t="shared" si="0"/>
        <v>23.453249804687498</v>
      </c>
      <c r="G11" s="228"/>
      <c r="H11" s="328" t="s">
        <v>11</v>
      </c>
      <c r="I11" s="230">
        <f>SUMIF('Capex Commissioned Summary'!$A$7:$A$15,$H11,'Capex Commissioned Summary'!E$7:E$15)</f>
        <v>3.5521035156249998</v>
      </c>
      <c r="J11" s="230">
        <f>SUMIF('Capex Commissioned Summary'!$A$7:$A$15,$H11,'Capex Commissioned Summary'!F$7:F$15)</f>
        <v>4.3007111328125003</v>
      </c>
      <c r="K11" s="230">
        <f>SUMIF('Capex Commissioned Summary'!$A$7:$A$15,$H11,'Capex Commissioned Summary'!G$7:G$15)</f>
        <v>7.7007874999999997</v>
      </c>
      <c r="L11" s="230">
        <f>SUMIF('Capex Commissioned Summary'!$A$7:$A$15,$H11,'Capex Commissioned Summary'!H$7:H$15)</f>
        <v>0.79255859375000004</v>
      </c>
      <c r="M11" s="2">
        <f t="shared" si="1"/>
        <v>16.3461607421875</v>
      </c>
    </row>
    <row r="12" spans="1:14" x14ac:dyDescent="0.2">
      <c r="A12" s="328" t="s">
        <v>12</v>
      </c>
      <c r="B12" s="231"/>
      <c r="C12" s="231"/>
      <c r="D12" s="231"/>
      <c r="E12" s="231"/>
      <c r="F12" s="2">
        <f t="shared" si="0"/>
        <v>0</v>
      </c>
      <c r="G12" s="228"/>
      <c r="H12" s="328" t="s">
        <v>12</v>
      </c>
      <c r="I12" s="231"/>
      <c r="J12" s="231"/>
      <c r="K12" s="231"/>
      <c r="L12" s="231"/>
      <c r="M12" s="2">
        <f t="shared" si="1"/>
        <v>0</v>
      </c>
    </row>
    <row r="13" spans="1:14" x14ac:dyDescent="0.2">
      <c r="A13" s="328" t="s">
        <v>13</v>
      </c>
      <c r="B13" s="230">
        <f>SUMIF('Capex Incurred Summary'!$A$6:$A$14,$A13,'Capex Incurred Summary'!H$6:H$14)</f>
        <v>5.4087703547293824</v>
      </c>
      <c r="C13" s="230">
        <f>SUMIF('Capex Incurred Summary'!$A$6:$A$14,$A13,'Capex Incurred Summary'!I$6:I$14)</f>
        <v>4.6772737396127697</v>
      </c>
      <c r="D13" s="230">
        <f>SUMIF('Capex Incurred Summary'!$A$6:$A$14,$A13,'Capex Incurred Summary'!J$6:J$14)</f>
        <v>9.4469115784631814</v>
      </c>
      <c r="E13" s="230">
        <f>SUMIF('Capex Incurred Summary'!$A$6:$A$14,$A13,'Capex Incurred Summary'!K$6:K$14)</f>
        <v>1.1590168407454666</v>
      </c>
      <c r="F13" s="2">
        <f t="shared" si="0"/>
        <v>20.691972513550802</v>
      </c>
      <c r="G13" s="228"/>
      <c r="H13" s="328" t="s">
        <v>13</v>
      </c>
      <c r="I13" s="230">
        <f>SUMIF('Capex Commissioned Summary'!$A$7:$A$15,$H13,'Capex Commissioned Summary'!E$7:E$15)</f>
        <v>18.775177843558673</v>
      </c>
      <c r="J13" s="230">
        <f>SUMIF('Capex Commissioned Summary'!$A$7:$A$15,$H13,'Capex Commissioned Summary'!F$7:F$15)</f>
        <v>1.8899059211242808</v>
      </c>
      <c r="K13" s="230">
        <f>SUMIF('Capex Commissioned Summary'!$A$7:$A$15,$H13,'Capex Commissioned Summary'!G$7:G$15)</f>
        <v>16.064456394330463</v>
      </c>
      <c r="L13" s="230">
        <f>SUMIF('Capex Commissioned Summary'!$A$7:$A$15,$H13,'Capex Commissioned Summary'!H$7:H$15)</f>
        <v>2.4265246817483237</v>
      </c>
      <c r="M13" s="2">
        <f t="shared" si="1"/>
        <v>39.156064840761744</v>
      </c>
    </row>
    <row r="14" spans="1:14" ht="15" thickBot="1" x14ac:dyDescent="0.25">
      <c r="A14" s="3" t="s">
        <v>14</v>
      </c>
      <c r="B14" s="4">
        <f>SUM(B4:B13)</f>
        <v>240.84160537952067</v>
      </c>
      <c r="C14" s="4">
        <f>SUM(C4:C13)</f>
        <v>239.40496408006885</v>
      </c>
      <c r="D14" s="4">
        <f>SUM(D4:D13)</f>
        <v>222.98958399400175</v>
      </c>
      <c r="E14" s="4">
        <f>SUM(E4:E13)</f>
        <v>219.10073673617188</v>
      </c>
      <c r="F14" s="5">
        <f t="shared" si="0"/>
        <v>922.33689018976315</v>
      </c>
      <c r="G14" s="232"/>
      <c r="H14" s="326" t="s">
        <v>14</v>
      </c>
      <c r="I14" s="4">
        <f>SUM(I4:I13)</f>
        <v>274.3287493694844</v>
      </c>
      <c r="J14" s="4">
        <f>SUM(J4:J13)</f>
        <v>255.80467658446321</v>
      </c>
      <c r="K14" s="4">
        <f>SUM(K4:K13)</f>
        <v>220.52943777153496</v>
      </c>
      <c r="L14" s="4">
        <f>SUM(L4:L13)</f>
        <v>293.20281236366873</v>
      </c>
      <c r="M14" s="5">
        <f t="shared" si="1"/>
        <v>1043.8656760891513</v>
      </c>
    </row>
    <row r="15" spans="1:14" x14ac:dyDescent="0.2">
      <c r="G15" s="233"/>
    </row>
    <row r="16" spans="1:14" x14ac:dyDescent="0.2">
      <c r="A16" s="224" t="s">
        <v>15</v>
      </c>
      <c r="B16" s="225">
        <f>ABS('Capex Incurred Summary'!H15-B14)</f>
        <v>0</v>
      </c>
      <c r="C16" s="225">
        <f>ABS('Capex Incurred Summary'!I15-C14)</f>
        <v>0</v>
      </c>
      <c r="D16" s="225">
        <f>ABS('Capex Incurred Summary'!J15-D14)</f>
        <v>0</v>
      </c>
      <c r="E16" s="225">
        <f>ABS('Capex Incurred Summary'!K15-E14)</f>
        <v>0</v>
      </c>
      <c r="F16" s="225">
        <f>ABS('Capex Incurred Summary'!L15-F14)</f>
        <v>0</v>
      </c>
      <c r="G16" s="233"/>
      <c r="H16" s="234"/>
      <c r="I16" s="225">
        <f>ABS('Capex Commissioned Summary'!E16-I14)</f>
        <v>5.6843418860808015E-14</v>
      </c>
      <c r="J16" s="225">
        <f>ABS('Capex Commissioned Summary'!F16-J14)</f>
        <v>0</v>
      </c>
      <c r="K16" s="225">
        <f>ABS('Capex Commissioned Summary'!G16-K14)</f>
        <v>0</v>
      </c>
      <c r="L16" s="225">
        <f>ABS('Capex Commissioned Summary'!H16-L14)</f>
        <v>0</v>
      </c>
      <c r="M16" s="225">
        <f>ABS('Capex Commissioned Summary'!I16-M14)</f>
        <v>0</v>
      </c>
    </row>
    <row r="37" spans="7:7" ht="12.75" x14ac:dyDescent="0.2">
      <c r="G37" s="2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5"/>
  <sheetViews>
    <sheetView zoomScale="80" zoomScaleNormal="80" workbookViewId="0">
      <selection activeCell="B1" sqref="B1"/>
    </sheetView>
  </sheetViews>
  <sheetFormatPr defaultRowHeight="12.75" outlineLevelCol="1" x14ac:dyDescent="0.2"/>
  <cols>
    <col min="1" max="1" width="20.28515625" customWidth="1"/>
    <col min="2" max="2" width="43.85546875" customWidth="1"/>
    <col min="3" max="7" width="14.28515625" hidden="1" customWidth="1" outlineLevel="1"/>
    <col min="8" max="8" width="14.28515625" customWidth="1" collapsed="1"/>
    <col min="9" max="11" width="14.28515625" customWidth="1"/>
    <col min="12" max="12" width="15.7109375" customWidth="1"/>
    <col min="13" max="13" width="7.140625" customWidth="1"/>
    <col min="14" max="14" width="10.85546875" bestFit="1" customWidth="1"/>
  </cols>
  <sheetData>
    <row r="2" spans="1:12" ht="15.75" x14ac:dyDescent="0.25">
      <c r="B2" s="211" t="s">
        <v>120</v>
      </c>
      <c r="C2" s="334" t="s">
        <v>118</v>
      </c>
      <c r="D2" s="335"/>
      <c r="E2" s="335"/>
      <c r="F2" s="335"/>
      <c r="G2" s="335"/>
      <c r="H2" s="335"/>
      <c r="I2" s="335"/>
      <c r="J2" s="335"/>
      <c r="K2" s="335"/>
      <c r="L2" s="336"/>
    </row>
    <row r="3" spans="1:12" ht="15.75" x14ac:dyDescent="0.25">
      <c r="B3" s="181"/>
    </row>
    <row r="5" spans="1:12" x14ac:dyDescent="0.2">
      <c r="B5" s="210" t="s">
        <v>117</v>
      </c>
      <c r="C5" s="36">
        <f>'Costs ($2014) Incl Real Esc'!H$4</f>
        <v>2010</v>
      </c>
      <c r="D5" s="36">
        <f>'Costs ($2014) Incl Real Esc'!I$4</f>
        <v>2011</v>
      </c>
      <c r="E5" s="36">
        <f>'Costs ($2014) Incl Real Esc'!J$4</f>
        <v>2012</v>
      </c>
      <c r="F5" s="36">
        <f>'Costs ($2014) Incl Real Esc'!K$4</f>
        <v>2013</v>
      </c>
      <c r="G5" s="39">
        <f>'Costs ($2014) Incl Real Esc'!L$4</f>
        <v>2014</v>
      </c>
      <c r="H5" s="36">
        <f>'Costs ($2014) Incl Real Esc'!M$4</f>
        <v>2015</v>
      </c>
      <c r="I5" s="36">
        <f>'Costs ($2014) Incl Real Esc'!N$4</f>
        <v>2016</v>
      </c>
      <c r="J5" s="36">
        <f>'Costs ($2014) Incl Real Esc'!O$4</f>
        <v>2017</v>
      </c>
      <c r="K5" s="39">
        <f>'Costs ($2014) Incl Real Esc'!P$4</f>
        <v>2018</v>
      </c>
      <c r="L5" s="303" t="s">
        <v>121</v>
      </c>
    </row>
    <row r="6" spans="1:12" x14ac:dyDescent="0.2">
      <c r="A6" t="str">
        <f>'Cost Escalators'!B26</f>
        <v>TL</v>
      </c>
      <c r="B6" t="str">
        <f>'Cost Escalators'!C$26</f>
        <v>Transmission Lines</v>
      </c>
      <c r="C6" s="185">
        <f>SUMPRODUCT('Costs ($2014) Incl Real Esc'!H$5:H$729,'Input Data'!$Q$5:$Q$729)/10^6</f>
        <v>72.152347582804126</v>
      </c>
      <c r="D6" s="185">
        <f>SUMPRODUCT('Costs ($2014) Incl Real Esc'!I$5:I$729,'Input Data'!$Q$5:$Q$729)/10^6</f>
        <v>78.506724282324868</v>
      </c>
      <c r="E6" s="185">
        <f>SUMPRODUCT('Costs ($2014) Incl Real Esc'!J$5:J$729,'Input Data'!$Q$5:$Q$729)/10^6</f>
        <v>58.941948191492081</v>
      </c>
      <c r="F6" s="185">
        <f>SUMPRODUCT('Costs ($2014) Incl Real Esc'!K$5:K$729,'Input Data'!$Q$5:$Q$729)/10^6</f>
        <v>83.805488141333299</v>
      </c>
      <c r="G6" s="186">
        <f>SUMPRODUCT('Costs ($2014) Incl Real Esc'!L$5:L$729,'Input Data'!$Q$5:$Q$729)/10^6</f>
        <v>78.944850553220732</v>
      </c>
      <c r="H6" s="187">
        <f>SUMPRODUCT('Costs ($2014) Incl Real Esc'!M$5:M$729,'Input Data'!$Q$5:$Q$729)/10^6</f>
        <v>15.409616696410826</v>
      </c>
      <c r="I6" s="187">
        <f>SUMPRODUCT('Costs ($2014) Incl Real Esc'!N$5:N$729,'Input Data'!$Q$5:$Q$729)/10^6</f>
        <v>42.375086363576415</v>
      </c>
      <c r="J6" s="187">
        <f>SUMPRODUCT('Costs ($2014) Incl Real Esc'!O$5:O$729,'Input Data'!$Q$5:$Q$729)/10^6</f>
        <v>25.707490674033664</v>
      </c>
      <c r="K6" s="188">
        <f>SUMPRODUCT('Costs ($2014) Incl Real Esc'!P$5:P$729,'Input Data'!$Q$5:$Q$729)/10^6</f>
        <v>46.343612709913828</v>
      </c>
      <c r="L6" s="304">
        <f>SUM(H6:K6)</f>
        <v>129.83580644393473</v>
      </c>
    </row>
    <row r="7" spans="1:12" x14ac:dyDescent="0.2">
      <c r="A7" t="str">
        <f>'Cost Escalators'!B27</f>
        <v>Subs</v>
      </c>
      <c r="B7" t="str">
        <f>'Cost Escalators'!C$27</f>
        <v>Substations</v>
      </c>
      <c r="C7" s="185">
        <f>SUMPRODUCT('Costs ($2014) Incl Real Esc'!H$5:H$729,'Input Data'!$R$5:$R$729)/10^6</f>
        <v>272.70062592020543</v>
      </c>
      <c r="D7" s="185">
        <f>SUMPRODUCT('Costs ($2014) Incl Real Esc'!I$5:I$729,'Input Data'!$R$5:$R$729)/10^6</f>
        <v>212.85276162633261</v>
      </c>
      <c r="E7" s="185">
        <f>SUMPRODUCT('Costs ($2014) Incl Real Esc'!J$5:J$729,'Input Data'!$R$5:$R$729)/10^6</f>
        <v>200.79734411210606</v>
      </c>
      <c r="F7" s="185">
        <f>SUMPRODUCT('Costs ($2014) Incl Real Esc'!K$5:K$729,'Input Data'!$R$5:$R$729)/10^6</f>
        <v>237.30356413062805</v>
      </c>
      <c r="G7" s="186">
        <f>SUMPRODUCT('Costs ($2014) Incl Real Esc'!L$5:L$729,'Input Data'!$R$5:$R$729)/10^6</f>
        <v>246.19002488284653</v>
      </c>
      <c r="H7" s="187">
        <f>SUMPRODUCT('Costs ($2014) Incl Real Esc'!M$5:M$729,'Input Data'!$R$5:$R$729)/10^6</f>
        <v>130.77895406891869</v>
      </c>
      <c r="I7" s="187">
        <f>SUMPRODUCT('Costs ($2014) Incl Real Esc'!N$5:N$729,'Input Data'!$R$5:$R$729)/10^6</f>
        <v>109.05986997466447</v>
      </c>
      <c r="J7" s="187">
        <f>SUMPRODUCT('Costs ($2014) Incl Real Esc'!O$5:O$729,'Input Data'!$R$5:$R$729)/10^6</f>
        <v>120.11125182005601</v>
      </c>
      <c r="K7" s="188">
        <f>SUMPRODUCT('Costs ($2014) Incl Real Esc'!P$5:P$729,'Input Data'!$R$5:$R$729)/10^6</f>
        <v>94.210732841985561</v>
      </c>
      <c r="L7" s="304">
        <f t="shared" ref="L7:L14" si="0">SUM(H7:K7)</f>
        <v>454.16080870562473</v>
      </c>
    </row>
    <row r="8" spans="1:12" x14ac:dyDescent="0.2">
      <c r="A8" t="str">
        <f>'Cost Escalators'!B28</f>
        <v>Sec Sys</v>
      </c>
      <c r="B8" t="str">
        <f>'Cost Escalators'!C$28</f>
        <v>Secondary Systems</v>
      </c>
      <c r="C8" s="185">
        <f>SUMPRODUCT('Costs ($2014) Incl Real Esc'!H$5:H$729,'Input Data'!$S$5:$S$729)/10^6</f>
        <v>14.128229921777804</v>
      </c>
      <c r="D8" s="185">
        <f>SUMPRODUCT('Costs ($2014) Incl Real Esc'!I$5:I$729,'Input Data'!$S$5:$S$729)/10^6</f>
        <v>11.405874911625098</v>
      </c>
      <c r="E8" s="185">
        <f>SUMPRODUCT('Costs ($2014) Incl Real Esc'!J$5:J$729,'Input Data'!$S$5:$S$729)/10^6</f>
        <v>23.412086781185472</v>
      </c>
      <c r="F8" s="185">
        <f>SUMPRODUCT('Costs ($2014) Incl Real Esc'!K$5:K$729,'Input Data'!$S$5:$S$729)/10^6</f>
        <v>24.984212482552234</v>
      </c>
      <c r="G8" s="186">
        <f>SUMPRODUCT('Costs ($2014) Incl Real Esc'!L$5:L$729,'Input Data'!$S$5:$S$729)/10^6</f>
        <v>33.361580900377675</v>
      </c>
      <c r="H8" s="187">
        <f>SUMPRODUCT('Costs ($2014) Incl Real Esc'!M$5:M$729,'Input Data'!$S$5:$S$729)/10^6</f>
        <v>27.287421097734832</v>
      </c>
      <c r="I8" s="187">
        <f>SUMPRODUCT('Costs ($2014) Incl Real Esc'!N$5:N$729,'Input Data'!$S$5:$S$729)/10^6</f>
        <v>31.911452375990908</v>
      </c>
      <c r="J8" s="187">
        <f>SUMPRODUCT('Costs ($2014) Incl Real Esc'!O$5:O$729,'Input Data'!$S$5:$S$729)/10^6</f>
        <v>25.980865676734869</v>
      </c>
      <c r="K8" s="188">
        <f>SUMPRODUCT('Costs ($2014) Incl Real Esc'!P$5:P$729,'Input Data'!$S$5:$S$729)/10^6</f>
        <v>30.321910122660952</v>
      </c>
      <c r="L8" s="304">
        <f t="shared" si="0"/>
        <v>115.50164927312156</v>
      </c>
    </row>
    <row r="9" spans="1:12" x14ac:dyDescent="0.2">
      <c r="A9" t="str">
        <f>'Cost Escalators'!B29</f>
        <v>Comms</v>
      </c>
      <c r="B9" t="str">
        <f>'Cost Escalators'!C$29</f>
        <v>Communications</v>
      </c>
      <c r="C9" s="185">
        <f>SUMPRODUCT('Costs ($2014) Incl Real Esc'!H$5:H$729,'Input Data'!$T$5:$T$729)/10^6</f>
        <v>34.204822098731015</v>
      </c>
      <c r="D9" s="185">
        <f>SUMPRODUCT('Costs ($2014) Incl Real Esc'!I$5:I$729,'Input Data'!$T$5:$T$729)/10^6</f>
        <v>28.591679240045728</v>
      </c>
      <c r="E9" s="185">
        <f>SUMPRODUCT('Costs ($2014) Incl Real Esc'!J$5:J$729,'Input Data'!$T$5:$T$729)/10^6</f>
        <v>22.618521221151092</v>
      </c>
      <c r="F9" s="185">
        <f>SUMPRODUCT('Costs ($2014) Incl Real Esc'!K$5:K$729,'Input Data'!$T$5:$T$729)/10^6</f>
        <v>24.29754130062312</v>
      </c>
      <c r="G9" s="186">
        <f>SUMPRODUCT('Costs ($2014) Incl Real Esc'!L$5:L$729,'Input Data'!$T$5:$T$729)/10^6</f>
        <v>47.865487238437588</v>
      </c>
      <c r="H9" s="187">
        <f>SUMPRODUCT('Costs ($2014) Incl Real Esc'!M$5:M$729,'Input Data'!$T$5:$T$729)/10^6</f>
        <v>22.505177450901449</v>
      </c>
      <c r="I9" s="187">
        <f>SUMPRODUCT('Costs ($2014) Incl Real Esc'!N$5:N$729,'Input Data'!$T$5:$T$729)/10^6</f>
        <v>12.823156559195683</v>
      </c>
      <c r="J9" s="187">
        <f>SUMPRODUCT('Costs ($2014) Incl Real Esc'!O$5:O$729,'Input Data'!$T$5:$T$729)/10^6</f>
        <v>6.9489960346508086</v>
      </c>
      <c r="K9" s="188">
        <f>SUMPRODUCT('Costs ($2014) Incl Real Esc'!P$5:P$729,'Input Data'!$T$5:$T$729)/10^6</f>
        <v>7.0438382474762333</v>
      </c>
      <c r="L9" s="304">
        <f t="shared" si="0"/>
        <v>49.321168292224172</v>
      </c>
    </row>
    <row r="10" spans="1:12" x14ac:dyDescent="0.2">
      <c r="A10" t="str">
        <f>'Cost Escalators'!B30</f>
        <v>Land</v>
      </c>
      <c r="B10" t="str">
        <f>'Cost Escalators'!C$30</f>
        <v>Land and Easements</v>
      </c>
      <c r="C10" s="185">
        <f>SUMPRODUCT('Costs ($2014) Incl Real Esc'!H$5:H$729,'Input Data'!$U$5:$U$729)/10^6</f>
        <v>20.327944456976915</v>
      </c>
      <c r="D10" s="185">
        <f>SUMPRODUCT('Costs ($2014) Incl Real Esc'!I$5:I$729,'Input Data'!$U$5:$U$729)/10^6</f>
        <v>28.182557046806743</v>
      </c>
      <c r="E10" s="185">
        <f>SUMPRODUCT('Costs ($2014) Incl Real Esc'!J$5:J$729,'Input Data'!$U$5:$U$729)/10^6</f>
        <v>22.229545329824937</v>
      </c>
      <c r="F10" s="185">
        <f>SUMPRODUCT('Costs ($2014) Incl Real Esc'!K$5:K$729,'Input Data'!$U$5:$U$729)/10^6</f>
        <v>43.408397725476085</v>
      </c>
      <c r="G10" s="186">
        <f>SUMPRODUCT('Costs ($2014) Incl Real Esc'!L$5:L$729,'Input Data'!$U$5:$U$729)/10^6</f>
        <v>32.066535692545528</v>
      </c>
      <c r="H10" s="187">
        <f>SUMPRODUCT('Costs ($2014) Incl Real Esc'!M$5:M$729,'Input Data'!$U$5:$U$729)/10^6</f>
        <v>5.4087703547293824</v>
      </c>
      <c r="I10" s="187">
        <f>SUMPRODUCT('Costs ($2014) Incl Real Esc'!N$5:N$729,'Input Data'!$U$5:$U$729)/10^6</f>
        <v>4.6772737396127697</v>
      </c>
      <c r="J10" s="187">
        <f>SUMPRODUCT('Costs ($2014) Incl Real Esc'!O$5:O$729,'Input Data'!$U$5:$U$729)/10^6</f>
        <v>9.4469115784631814</v>
      </c>
      <c r="K10" s="188">
        <f>SUMPRODUCT('Costs ($2014) Incl Real Esc'!P$5:P$729,'Input Data'!$U$5:$U$729)/10^6</f>
        <v>1.1590168407454666</v>
      </c>
      <c r="L10" s="304">
        <f t="shared" si="0"/>
        <v>20.691972513550802</v>
      </c>
    </row>
    <row r="11" spans="1:12" x14ac:dyDescent="0.2">
      <c r="A11" t="str">
        <f>'Cost Escalators'!B31</f>
        <v>Cables</v>
      </c>
      <c r="B11" t="str">
        <f>'Cost Escalators'!C$31</f>
        <v>Underground Cables</v>
      </c>
      <c r="C11" s="185">
        <f>SUMPRODUCT('Costs ($2014) Incl Real Esc'!H$5:H$729,'Input Data'!$V$5:$V$729)/10^6</f>
        <v>1.7619958775857552</v>
      </c>
      <c r="D11" s="185">
        <f>SUMPRODUCT('Costs ($2014) Incl Real Esc'!I$5:I$729,'Input Data'!$V$5:$V$729)/10^6</f>
        <v>2.6781308600874683</v>
      </c>
      <c r="E11" s="185">
        <f>SUMPRODUCT('Costs ($2014) Incl Real Esc'!J$5:J$729,'Input Data'!$V$5:$V$729)/10^6</f>
        <v>10.700833693113088</v>
      </c>
      <c r="F11" s="185">
        <f>SUMPRODUCT('Costs ($2014) Incl Real Esc'!K$5:K$729,'Input Data'!$V$5:$V$729)/10^6</f>
        <v>46.611318862801696</v>
      </c>
      <c r="G11" s="186">
        <f>SUMPRODUCT('Costs ($2014) Incl Real Esc'!L$5:L$729,'Input Data'!$V$5:$V$729)/10^6</f>
        <v>70.786338539712816</v>
      </c>
      <c r="H11" s="187">
        <f>SUMPRODUCT('Costs ($2014) Incl Real Esc'!M$5:M$729,'Input Data'!$V$5:$V$729)/10^6</f>
        <v>1.3490160934231699</v>
      </c>
      <c r="I11" s="187">
        <f>SUMPRODUCT('Costs ($2014) Incl Real Esc'!N$5:N$729,'Input Data'!$V$5:$V$729)/10^6</f>
        <v>3.5431736021848574</v>
      </c>
      <c r="J11" s="187">
        <f>SUMPRODUCT('Costs ($2014) Incl Real Esc'!O$5:O$729,'Input Data'!$V$5:$V$729)/10^6</f>
        <v>1.3056971169738765</v>
      </c>
      <c r="K11" s="188">
        <f>SUMPRODUCT('Costs ($2014) Incl Real Esc'!P$5:P$729,'Input Data'!$V$5:$V$729)/10^6</f>
        <v>0.27019042968750001</v>
      </c>
      <c r="L11" s="304">
        <f t="shared" si="0"/>
        <v>6.4680772422694037</v>
      </c>
    </row>
    <row r="12" spans="1:12" x14ac:dyDescent="0.2">
      <c r="A12" t="str">
        <f>'Cost Escalators'!B32</f>
        <v>TL Life Ext</v>
      </c>
      <c r="B12" t="str">
        <f>'Cost Escalators'!C$32</f>
        <v>Transmission Line Life Extension</v>
      </c>
      <c r="C12" s="185">
        <f>SUMPRODUCT('Costs ($2014) Incl Real Esc'!H$5:H$729,'Input Data'!$W$5:$W$729)/10^6</f>
        <v>0</v>
      </c>
      <c r="D12" s="185">
        <f>SUMPRODUCT('Costs ($2014) Incl Real Esc'!I$5:I$729,'Input Data'!$W$5:$W$729)/10^6</f>
        <v>0</v>
      </c>
      <c r="E12" s="185">
        <f>SUMPRODUCT('Costs ($2014) Incl Real Esc'!J$5:J$729,'Input Data'!$W$5:$W$729)/10^6</f>
        <v>0</v>
      </c>
      <c r="F12" s="185">
        <f>SUMPRODUCT('Costs ($2014) Incl Real Esc'!K$5:K$729,'Input Data'!$W$5:$W$729)/10^6</f>
        <v>0</v>
      </c>
      <c r="G12" s="186">
        <f>SUMPRODUCT('Costs ($2014) Incl Real Esc'!L$5:L$729,'Input Data'!$W$5:$W$729)/10^6</f>
        <v>0</v>
      </c>
      <c r="H12" s="187">
        <f>SUMPRODUCT('Costs ($2014) Incl Real Esc'!M$5:M$729,'Input Data'!$W$5:$W$729)/10^6</f>
        <v>5.5046796875000004</v>
      </c>
      <c r="I12" s="187">
        <f>SUMPRODUCT('Costs ($2014) Incl Real Esc'!N$5:N$729,'Input Data'!$W$5:$W$729)/10^6</f>
        <v>6.1697083984374999</v>
      </c>
      <c r="J12" s="187">
        <f>SUMPRODUCT('Costs ($2014) Incl Real Esc'!O$5:O$729,'Input Data'!$W$5:$W$729)/10^6</f>
        <v>4.5910757812499998</v>
      </c>
      <c r="K12" s="188">
        <f>SUMPRODUCT('Costs ($2014) Incl Real Esc'!P$5:P$729,'Input Data'!$W$5:$W$729)/10^6</f>
        <v>7.1877859375000002</v>
      </c>
      <c r="L12" s="304">
        <f t="shared" si="0"/>
        <v>23.453249804687498</v>
      </c>
    </row>
    <row r="13" spans="1:12" x14ac:dyDescent="0.2">
      <c r="A13" t="str">
        <f>'Cost Escalators'!B33</f>
        <v>MV &amp; MP</v>
      </c>
      <c r="B13" t="str">
        <f>'Cost Escalators'!C$33</f>
        <v>Motor Vehicles, Moveable Plant and Minor Plant</v>
      </c>
      <c r="C13" s="185">
        <f>SUMPRODUCT('Costs ($2014) Incl Real Esc'!H$5:H$729,'Input Data'!$X$5:$X$729)/10^6</f>
        <v>13.61937862796554</v>
      </c>
      <c r="D13" s="185">
        <f>SUMPRODUCT('Costs ($2014) Incl Real Esc'!I$5:I$729,'Input Data'!$X$5:$X$729)/10^6</f>
        <v>10.642208742199101</v>
      </c>
      <c r="E13" s="185">
        <f>SUMPRODUCT('Costs ($2014) Incl Real Esc'!J$5:J$729,'Input Data'!$X$5:$X$729)/10^6</f>
        <v>13.827282203305185</v>
      </c>
      <c r="F13" s="185">
        <f>SUMPRODUCT('Costs ($2014) Incl Real Esc'!K$5:K$729,'Input Data'!$X$5:$X$729)/10^6</f>
        <v>10.246862765668585</v>
      </c>
      <c r="G13" s="186">
        <f>SUMPRODUCT('Costs ($2014) Incl Real Esc'!L$5:L$729,'Input Data'!$X$5:$X$729)/10^6</f>
        <v>15.611400651445312</v>
      </c>
      <c r="H13" s="187">
        <f>SUMPRODUCT('Costs ($2014) Incl Real Esc'!M$5:M$729,'Input Data'!$X$5:$X$729)/10^6</f>
        <v>11.483188679902343</v>
      </c>
      <c r="I13" s="187">
        <f>SUMPRODUCT('Costs ($2014) Incl Real Esc'!N$5:N$729,'Input Data'!$X$5:$X$729)/10^6</f>
        <v>9.1856727539062497</v>
      </c>
      <c r="J13" s="187">
        <f>SUMPRODUCT('Costs ($2014) Incl Real Esc'!O$5:O$729,'Input Data'!$X$5:$X$729)/10^6</f>
        <v>10.781670311839308</v>
      </c>
      <c r="K13" s="188">
        <f>SUMPRODUCT('Costs ($2014) Incl Real Esc'!P$5:P$729,'Input Data'!$X$5:$X$729)/10^6</f>
        <v>11.771852731202367</v>
      </c>
      <c r="L13" s="304">
        <f t="shared" si="0"/>
        <v>43.222384476850266</v>
      </c>
    </row>
    <row r="14" spans="1:12" x14ac:dyDescent="0.2">
      <c r="A14" t="str">
        <f>'Cost Escalators'!B34</f>
        <v>Bus. IT</v>
      </c>
      <c r="B14" t="str">
        <f>'Cost Escalators'!C$34</f>
        <v>Business and Information Technology</v>
      </c>
      <c r="C14" s="185">
        <f>SUMPRODUCT('Costs ($2014) Incl Real Esc'!H$5:H$729,'Input Data'!$Y$5:$Y$729)/10^6</f>
        <v>14.902707336157576</v>
      </c>
      <c r="D14" s="185">
        <f>SUMPRODUCT('Costs ($2014) Incl Real Esc'!I$5:I$729,'Input Data'!$Y$5:$Y$729)/10^6</f>
        <v>15.824877110910256</v>
      </c>
      <c r="E14" s="185">
        <f>SUMPRODUCT('Costs ($2014) Incl Real Esc'!J$5:J$729,'Input Data'!$Y$5:$Y$729)/10^6</f>
        <v>20.165947953968143</v>
      </c>
      <c r="F14" s="185">
        <f>SUMPRODUCT('Costs ($2014) Incl Real Esc'!K$5:K$729,'Input Data'!$Y$5:$Y$729)/10^6</f>
        <v>25.218932776412377</v>
      </c>
      <c r="G14" s="186">
        <f>SUMPRODUCT('Costs ($2014) Incl Real Esc'!L$5:L$729,'Input Data'!$Y$5:$Y$729)/10^6</f>
        <v>25.148226483750001</v>
      </c>
      <c r="H14" s="187">
        <f>SUMPRODUCT('Costs ($2014) Incl Real Esc'!M$5:M$729,'Input Data'!$Y$5:$Y$729)/10^6</f>
        <v>21.11478125</v>
      </c>
      <c r="I14" s="187">
        <f>SUMPRODUCT('Costs ($2014) Incl Real Esc'!N$5:N$729,'Input Data'!$Y$5:$Y$729)/10^6</f>
        <v>19.659570312500001</v>
      </c>
      <c r="J14" s="187">
        <f>SUMPRODUCT('Costs ($2014) Incl Real Esc'!O$5:O$729,'Input Data'!$Y$5:$Y$729)/10^6</f>
        <v>18.115625000000001</v>
      </c>
      <c r="K14" s="188">
        <f>SUMPRODUCT('Costs ($2014) Incl Real Esc'!P$5:P$729,'Input Data'!$Y$5:$Y$729)/10^6</f>
        <v>20.791796874999999</v>
      </c>
      <c r="L14" s="304">
        <f t="shared" si="0"/>
        <v>79.681773437499999</v>
      </c>
    </row>
    <row r="15" spans="1:12" x14ac:dyDescent="0.2">
      <c r="B15" s="206" t="s">
        <v>118</v>
      </c>
      <c r="C15" s="200">
        <f>SUM(C6:C14)</f>
        <v>443.79805182220417</v>
      </c>
      <c r="D15" s="200">
        <f t="shared" ref="D15" si="1">SUM(D6:D14)</f>
        <v>388.6848138203319</v>
      </c>
      <c r="E15" s="200">
        <f t="shared" ref="E15" si="2">SUM(E6:E14)</f>
        <v>372.69350948614601</v>
      </c>
      <c r="F15" s="200">
        <f t="shared" ref="F15" si="3">SUM(F6:F14)</f>
        <v>495.87631818549539</v>
      </c>
      <c r="G15" s="201">
        <f t="shared" ref="G15" si="4">SUM(G6:G14)</f>
        <v>549.97444494233616</v>
      </c>
      <c r="H15" s="189">
        <f t="shared" ref="H15" si="5">SUM(H6:H14)</f>
        <v>240.84160537952067</v>
      </c>
      <c r="I15" s="189">
        <f t="shared" ref="I15" si="6">SUM(I6:I14)</f>
        <v>239.40496408006885</v>
      </c>
      <c r="J15" s="189">
        <f t="shared" ref="J15" si="7">SUM(J6:J14)</f>
        <v>222.98958399400175</v>
      </c>
      <c r="K15" s="202">
        <f t="shared" ref="K15" si="8">SUM(K6:K14)</f>
        <v>219.10073673617188</v>
      </c>
      <c r="L15" s="246">
        <f t="shared" ref="L15" si="9">SUM(L6:L14)</f>
        <v>922.33689018976315</v>
      </c>
    </row>
    <row r="16" spans="1:12" x14ac:dyDescent="0.2">
      <c r="A16" s="41" t="s">
        <v>15</v>
      </c>
      <c r="B16" s="196">
        <f>SUM(C16:K16)</f>
        <v>3.694822225952521E-13</v>
      </c>
      <c r="C16" s="197">
        <f>ABS('Costs ($2014) Incl Real Esc'!H$743/10^6-C15)</f>
        <v>5.6843418860808015E-14</v>
      </c>
      <c r="D16" s="197">
        <f>ABS('Costs ($2014) Incl Real Esc'!I$743/10^6-D15)</f>
        <v>5.6843418860808015E-14</v>
      </c>
      <c r="E16" s="197">
        <f>ABS('Costs ($2014) Incl Real Esc'!J$743/10^6-E15)</f>
        <v>0</v>
      </c>
      <c r="F16" s="197">
        <f>ABS('Costs ($2014) Incl Real Esc'!K$743/10^6-F15)</f>
        <v>1.1368683772161603E-13</v>
      </c>
      <c r="G16" s="203">
        <f>ABS('Costs ($2014) Incl Real Esc'!L$743/10^6-G15)</f>
        <v>0</v>
      </c>
      <c r="H16" s="198">
        <f>ABS('Costs ($2014) Incl Real Esc'!M$743/10^6-H15)</f>
        <v>2.8421709430404007E-14</v>
      </c>
      <c r="I16" s="198">
        <f>ABS('Costs ($2014) Incl Real Esc'!N$743/10^6-I15)</f>
        <v>5.6843418860808015E-14</v>
      </c>
      <c r="J16" s="198">
        <f>ABS('Costs ($2014) Incl Real Esc'!O$743/10^6-J15)</f>
        <v>2.8421709430404007E-14</v>
      </c>
      <c r="K16" s="204">
        <f>ABS('Costs ($2014) Incl Real Esc'!P$743/10^6-K15)</f>
        <v>2.8421709430404007E-14</v>
      </c>
      <c r="L16" s="305"/>
    </row>
    <row r="17" spans="1:12" x14ac:dyDescent="0.2">
      <c r="A17" s="41"/>
      <c r="B17" s="196"/>
      <c r="C17" s="197"/>
      <c r="D17" s="197"/>
      <c r="E17" s="197"/>
      <c r="F17" s="197"/>
      <c r="G17" s="203"/>
      <c r="H17" s="198"/>
      <c r="I17" s="198"/>
      <c r="J17" s="198"/>
      <c r="K17" s="205"/>
      <c r="L17" s="305"/>
    </row>
    <row r="18" spans="1:12" x14ac:dyDescent="0.2">
      <c r="A18" s="41"/>
      <c r="B18" s="212" t="s">
        <v>124</v>
      </c>
      <c r="C18" s="199">
        <f>('Costs ($2014) Incl Real Esc'!H743-'Costs ($2014) Excl Real Esc'!H743)/10^6</f>
        <v>0</v>
      </c>
      <c r="D18" s="199">
        <f>('Costs ($2014) Incl Real Esc'!I743-'Costs ($2014) Excl Real Esc'!I743)/10^6</f>
        <v>0</v>
      </c>
      <c r="E18" s="199">
        <f>('Costs ($2014) Incl Real Esc'!J743-'Costs ($2014) Excl Real Esc'!J743)/10^6</f>
        <v>0</v>
      </c>
      <c r="F18" s="199">
        <f>('Costs ($2014) Incl Real Esc'!K743-'Costs ($2014) Excl Real Esc'!K743)/10^6</f>
        <v>0</v>
      </c>
      <c r="G18" s="219">
        <f>('Costs ($2014) Incl Real Esc'!L743-'Costs ($2014) Excl Real Esc'!L743)/10^6</f>
        <v>4.5904429631590846E-2</v>
      </c>
      <c r="H18" s="213">
        <f>('Costs ($2014) Incl Real Esc'!M743-'Costs ($2014) Excl Real Esc'!M743)/10^6</f>
        <v>0.80354184718433019</v>
      </c>
      <c r="I18" s="213">
        <f>('Costs ($2014) Incl Real Esc'!N743-'Costs ($2014) Excl Real Esc'!N743)/10^6</f>
        <v>3.9029171175906359</v>
      </c>
      <c r="J18" s="213">
        <f>('Costs ($2014) Incl Real Esc'!O743-'Costs ($2014) Excl Real Esc'!O743)/10^6</f>
        <v>6.162842701654851</v>
      </c>
      <c r="K18" s="214">
        <f>('Costs ($2014) Incl Real Esc'!P743-'Costs ($2014) Excl Real Esc'!P743)/10^6</f>
        <v>8.0530072409231366</v>
      </c>
      <c r="L18" s="306">
        <f t="shared" ref="L18" si="10">SUM(H18:K18)</f>
        <v>18.922308907352953</v>
      </c>
    </row>
    <row r="19" spans="1:12" x14ac:dyDescent="0.2">
      <c r="A19" s="41"/>
      <c r="B19" s="196"/>
      <c r="C19" s="197"/>
      <c r="D19" s="197"/>
      <c r="E19" s="197"/>
      <c r="F19" s="197"/>
      <c r="G19" s="203"/>
      <c r="H19" s="198"/>
      <c r="I19" s="198"/>
      <c r="J19" s="198"/>
      <c r="K19" s="205"/>
      <c r="L19" s="307"/>
    </row>
    <row r="20" spans="1:12" x14ac:dyDescent="0.2">
      <c r="A20" s="41"/>
      <c r="B20" s="216" t="s">
        <v>128</v>
      </c>
      <c r="C20" s="220">
        <f>C15-C18</f>
        <v>443.79805182220417</v>
      </c>
      <c r="D20" s="220">
        <f t="shared" ref="D20:L20" si="11">D15-D18</f>
        <v>388.6848138203319</v>
      </c>
      <c r="E20" s="220">
        <f t="shared" si="11"/>
        <v>372.69350948614601</v>
      </c>
      <c r="F20" s="220">
        <f t="shared" si="11"/>
        <v>495.87631818549539</v>
      </c>
      <c r="G20" s="221">
        <f t="shared" si="11"/>
        <v>549.92854051270456</v>
      </c>
      <c r="H20" s="217">
        <f t="shared" si="11"/>
        <v>240.03806353233634</v>
      </c>
      <c r="I20" s="217">
        <f t="shared" si="11"/>
        <v>235.5020469624782</v>
      </c>
      <c r="J20" s="217">
        <f t="shared" si="11"/>
        <v>216.8267412923469</v>
      </c>
      <c r="K20" s="218">
        <f t="shared" si="11"/>
        <v>211.04772949524875</v>
      </c>
      <c r="L20" s="247">
        <f t="shared" si="11"/>
        <v>903.41458128241015</v>
      </c>
    </row>
    <row r="21" spans="1:12" x14ac:dyDescent="0.2">
      <c r="A21" s="41"/>
      <c r="B21" s="196"/>
      <c r="C21" s="197"/>
      <c r="D21" s="197"/>
      <c r="E21" s="197"/>
      <c r="F21" s="197"/>
      <c r="G21" s="197"/>
      <c r="H21" s="198"/>
      <c r="I21" s="198"/>
      <c r="J21" s="198"/>
      <c r="K21" s="198"/>
    </row>
    <row r="22" spans="1:12" x14ac:dyDescent="0.2">
      <c r="A22" s="41"/>
      <c r="B22" s="196"/>
      <c r="C22" s="197"/>
      <c r="D22" s="197"/>
      <c r="E22" s="197"/>
      <c r="F22" s="197"/>
      <c r="G22" s="197"/>
      <c r="H22" s="198"/>
      <c r="I22" s="198"/>
      <c r="J22" s="198"/>
      <c r="K22" s="198"/>
    </row>
    <row r="24" spans="1:12" x14ac:dyDescent="0.2">
      <c r="B24" s="210" t="s">
        <v>75</v>
      </c>
      <c r="C24" s="36">
        <f t="shared" ref="C24:L24" si="12">C$5</f>
        <v>2010</v>
      </c>
      <c r="D24" s="182">
        <f t="shared" si="12"/>
        <v>2011</v>
      </c>
      <c r="E24" s="182">
        <f t="shared" si="12"/>
        <v>2012</v>
      </c>
      <c r="F24" s="182">
        <f t="shared" si="12"/>
        <v>2013</v>
      </c>
      <c r="G24" s="183">
        <f t="shared" si="12"/>
        <v>2014</v>
      </c>
      <c r="H24" s="182">
        <f t="shared" si="12"/>
        <v>2015</v>
      </c>
      <c r="I24" s="182">
        <f t="shared" si="12"/>
        <v>2016</v>
      </c>
      <c r="J24" s="182">
        <f t="shared" si="12"/>
        <v>2017</v>
      </c>
      <c r="K24" s="183">
        <f t="shared" si="12"/>
        <v>2018</v>
      </c>
      <c r="L24" s="308" t="str">
        <f t="shared" si="12"/>
        <v>2015-18 Total</v>
      </c>
    </row>
    <row r="25" spans="1:12" x14ac:dyDescent="0.2">
      <c r="A25" t="str">
        <f>'Cost Escalators'!B$53</f>
        <v>Load Driven</v>
      </c>
      <c r="B25" s="184" t="str">
        <f>'Cost Escalators'!A$53</f>
        <v>PS Augmentation</v>
      </c>
      <c r="C25" s="190">
        <f>SUMIF('Costs ($2014) Incl Real Esc'!$D$5:$D$729,$B25,'Costs ($2014) Incl Real Esc'!H$5:H$729)/10^6</f>
        <v>245.90128748258687</v>
      </c>
      <c r="D25" s="191">
        <f>SUMIF('Costs ($2014) Incl Real Esc'!$D$5:$D$729,$B25,'Costs ($2014) Incl Real Esc'!I$5:I$729)/10^6</f>
        <v>179.84457585260756</v>
      </c>
      <c r="E25" s="191">
        <f>SUMIF('Costs ($2014) Incl Real Esc'!$D$5:$D$729,$B25,'Costs ($2014) Incl Real Esc'!J$5:J$729)/10^6</f>
        <v>163.35004313683868</v>
      </c>
      <c r="F25" s="191">
        <f>SUMIF('Costs ($2014) Incl Real Esc'!$D$5:$D$729,$B25,'Costs ($2014) Incl Real Esc'!K$5:K$729)/10^6</f>
        <v>251.21239678597772</v>
      </c>
      <c r="G25" s="192">
        <f>SUMIF('Costs ($2014) Incl Real Esc'!$D$5:$D$729,$B25,'Costs ($2014) Incl Real Esc'!L$5:L$729)/10^6</f>
        <v>229.99687757787879</v>
      </c>
      <c r="H25" s="193">
        <f>SUMIF('Costs ($2014) Incl Real Esc'!$D$5:$D$729,$B25,'Costs ($2014) Incl Real Esc'!M$5:M$729)/10^6</f>
        <v>16.924318573531433</v>
      </c>
      <c r="I25" s="193">
        <f>SUMIF('Costs ($2014) Incl Real Esc'!$D$5:$D$729,$B25,'Costs ($2014) Incl Real Esc'!N$5:N$729)/10^6</f>
        <v>4.8227856997787431</v>
      </c>
      <c r="J25" s="193">
        <f>SUMIF('Costs ($2014) Incl Real Esc'!$D$5:$D$729,$B25,'Costs ($2014) Incl Real Esc'!O$5:O$729)/10^6</f>
        <v>22.69067776021538</v>
      </c>
      <c r="K25" s="194">
        <f>SUMIF('Costs ($2014) Incl Real Esc'!$D$5:$D$729,$B25,'Costs ($2014) Incl Real Esc'!P$5:P$729)/10^6</f>
        <v>20.697691558451741</v>
      </c>
      <c r="L25" s="309">
        <f>SUM(H25:K25)</f>
        <v>65.135473591977302</v>
      </c>
    </row>
    <row r="26" spans="1:12" x14ac:dyDescent="0.2">
      <c r="A26" t="str">
        <f>'Cost Escalators'!B$54</f>
        <v>Non-Load Driven</v>
      </c>
      <c r="B26" t="str">
        <f>'Cost Escalators'!A$54</f>
        <v>PS Connections</v>
      </c>
      <c r="C26" s="191">
        <f>SUMIF('Costs ($2014) Incl Real Esc'!$D$5:$D$729,$B26,'Costs ($2014) Incl Real Esc'!H$5:H$729)/10^6</f>
        <v>1.1283578536181782</v>
      </c>
      <c r="D26" s="191">
        <f>SUMIF('Costs ($2014) Incl Real Esc'!$D$5:$D$729,$B26,'Costs ($2014) Incl Real Esc'!I$5:I$729)/10^6</f>
        <v>1.1171681304065733</v>
      </c>
      <c r="E26" s="191">
        <f>SUMIF('Costs ($2014) Incl Real Esc'!$D$5:$D$729,$B26,'Costs ($2014) Incl Real Esc'!J$5:J$729)/10^6</f>
        <v>2.6200969163898007</v>
      </c>
      <c r="F26" s="191">
        <f>SUMIF('Costs ($2014) Incl Real Esc'!$D$5:$D$729,$B26,'Costs ($2014) Incl Real Esc'!K$5:K$729)/10^6</f>
        <v>2.6317486210530787</v>
      </c>
      <c r="G26" s="192">
        <f>SUMIF('Costs ($2014) Incl Real Esc'!$D$5:$D$729,$B26,'Costs ($2014) Incl Real Esc'!L$5:L$729)/10^6</f>
        <v>5.6655850430804895</v>
      </c>
      <c r="H26" s="193">
        <f>SUMIF('Costs ($2014) Incl Real Esc'!$D$5:$D$729,$B26,'Costs ($2014) Incl Real Esc'!M$5:M$729)/10^6</f>
        <v>4.7135599311769996</v>
      </c>
      <c r="I26" s="193">
        <f>SUMIF('Costs ($2014) Incl Real Esc'!$D$5:$D$729,$B26,'Costs ($2014) Incl Real Esc'!N$5:N$729)/10^6</f>
        <v>0.94998134665848633</v>
      </c>
      <c r="J26" s="193">
        <f>SUMIF('Costs ($2014) Incl Real Esc'!$D$5:$D$729,$B26,'Costs ($2014) Incl Real Esc'!O$5:O$729)/10^6</f>
        <v>1.1229785789824347</v>
      </c>
      <c r="K26" s="194">
        <f>SUMIF('Costs ($2014) Incl Real Esc'!$D$5:$D$729,$B26,'Costs ($2014) Incl Real Esc'!P$5:P$729)/10^6</f>
        <v>0.19170810733586757</v>
      </c>
      <c r="L26" s="309">
        <f t="shared" ref="L26:L35" si="13">SUM(H26:K26)</f>
        <v>6.9782279641537874</v>
      </c>
    </row>
    <row r="27" spans="1:12" x14ac:dyDescent="0.2">
      <c r="A27" t="str">
        <f>'Cost Escalators'!B$55</f>
        <v>Load Driven</v>
      </c>
      <c r="B27" t="str">
        <f>'Cost Escalators'!A$55</f>
        <v>PS Easements</v>
      </c>
      <c r="C27" s="191">
        <f>SUMIF('Costs ($2014) Incl Real Esc'!$D$5:$D$729,$B27,'Costs ($2014) Incl Real Esc'!H$5:H$729)/10^6</f>
        <v>10.170891743200269</v>
      </c>
      <c r="D27" s="191">
        <f>SUMIF('Costs ($2014) Incl Real Esc'!$D$5:$D$729,$B27,'Costs ($2014) Incl Real Esc'!I$5:I$729)/10^6</f>
        <v>18.213071298549814</v>
      </c>
      <c r="E27" s="191">
        <f>SUMIF('Costs ($2014) Incl Real Esc'!$D$5:$D$729,$B27,'Costs ($2014) Incl Real Esc'!J$5:J$729)/10^6</f>
        <v>10.025141305930756</v>
      </c>
      <c r="F27" s="191">
        <f>SUMIF('Costs ($2014) Incl Real Esc'!$D$5:$D$729,$B27,'Costs ($2014) Incl Real Esc'!K$5:K$729)/10^6</f>
        <v>17.710854151036546</v>
      </c>
      <c r="G27" s="192">
        <f>SUMIF('Costs ($2014) Incl Real Esc'!$D$5:$D$729,$B27,'Costs ($2014) Incl Real Esc'!L$5:L$729)/10^6</f>
        <v>3.0665148559805568</v>
      </c>
      <c r="H27" s="193">
        <f>SUMIF('Costs ($2014) Incl Real Esc'!$D$5:$D$729,$B27,'Costs ($2014) Incl Real Esc'!M$5:M$729)/10^6</f>
        <v>0.90128006857071952</v>
      </c>
      <c r="I27" s="193">
        <f>SUMIF('Costs ($2014) Incl Real Esc'!$D$5:$D$729,$B27,'Costs ($2014) Incl Real Esc'!N$5:N$729)/10^6</f>
        <v>2.1521988542775534</v>
      </c>
      <c r="J27" s="193">
        <f>SUMIF('Costs ($2014) Incl Real Esc'!$D$5:$D$729,$B27,'Costs ($2014) Incl Real Esc'!O$5:O$729)/10^6</f>
        <v>7.8477449980681806</v>
      </c>
      <c r="K27" s="194">
        <f>SUMIF('Costs ($2014) Incl Real Esc'!$D$5:$D$729,$B27,'Costs ($2014) Incl Real Esc'!P$5:P$729)/10^6</f>
        <v>0</v>
      </c>
      <c r="L27" s="309">
        <f t="shared" si="13"/>
        <v>10.901223920916454</v>
      </c>
    </row>
    <row r="28" spans="1:12" x14ac:dyDescent="0.2">
      <c r="A28" t="str">
        <f>'Cost Escalators'!B$56</f>
        <v>Non-Load Driven</v>
      </c>
      <c r="B28" t="str">
        <f>'Cost Escalators'!A$56</f>
        <v>PS Replacement</v>
      </c>
      <c r="C28" s="191">
        <f>SUMIF('Costs ($2014) Incl Real Esc'!$D$5:$D$729,$B28,'Costs ($2014) Incl Real Esc'!H$5:H$729)/10^6</f>
        <v>94.971383931758282</v>
      </c>
      <c r="D28" s="191">
        <f>SUMIF('Costs ($2014) Incl Real Esc'!$D$5:$D$729,$B28,'Costs ($2014) Incl Real Esc'!I$5:I$729)/10^6</f>
        <v>113.49909125278569</v>
      </c>
      <c r="E28" s="191">
        <f>SUMIF('Costs ($2014) Incl Real Esc'!$D$5:$D$729,$B28,'Costs ($2014) Incl Real Esc'!J$5:J$729)/10^6</f>
        <v>87.089439955443936</v>
      </c>
      <c r="F28" s="191">
        <f>SUMIF('Costs ($2014) Incl Real Esc'!$D$5:$D$729,$B28,'Costs ($2014) Incl Real Esc'!K$5:K$729)/10^6</f>
        <v>100.37590254357521</v>
      </c>
      <c r="G28" s="192">
        <f>SUMIF('Costs ($2014) Incl Real Esc'!$D$5:$D$729,$B28,'Costs ($2014) Incl Real Esc'!L$5:L$729)/10^6</f>
        <v>170.93092714296529</v>
      </c>
      <c r="H28" s="193">
        <f>SUMIF('Costs ($2014) Incl Real Esc'!$D$5:$D$729,$B28,'Costs ($2014) Incl Real Esc'!M$5:M$729)/10^6</f>
        <v>136.59637577552456</v>
      </c>
      <c r="I28" s="193">
        <f>SUMIF('Costs ($2014) Incl Real Esc'!$D$5:$D$729,$B28,'Costs ($2014) Incl Real Esc'!N$5:N$729)/10^6</f>
        <v>158.47069404834764</v>
      </c>
      <c r="J28" s="193">
        <f>SUMIF('Costs ($2014) Incl Real Esc'!$D$5:$D$729,$B28,'Costs ($2014) Incl Real Esc'!O$5:O$729)/10^6</f>
        <v>127.49700047999598</v>
      </c>
      <c r="K28" s="194">
        <f>SUMIF('Costs ($2014) Incl Real Esc'!$D$5:$D$729,$B28,'Costs ($2014) Incl Real Esc'!P$5:P$729)/10^6</f>
        <v>134.56229142022576</v>
      </c>
      <c r="L28" s="309">
        <f t="shared" si="13"/>
        <v>557.12636172409395</v>
      </c>
    </row>
    <row r="29" spans="1:12" x14ac:dyDescent="0.2">
      <c r="A29" t="str">
        <f>'Cost Escalators'!B$57</f>
        <v>Non-Load Driven</v>
      </c>
      <c r="B29" t="str">
        <f>'Cost Escalators'!A$57</f>
        <v>PS Network Asset Replacement</v>
      </c>
      <c r="C29" s="191">
        <f>SUMIF('Costs ($2014) Incl Real Esc'!$D$5:$D$729,$B29,'Costs ($2014) Incl Real Esc'!H$5:H$729)/10^6</f>
        <v>45.514181289360621</v>
      </c>
      <c r="D29" s="191">
        <f>SUMIF('Costs ($2014) Incl Real Esc'!$D$5:$D$729,$B29,'Costs ($2014) Incl Real Esc'!I$5:I$729)/10^6</f>
        <v>34.776572378200072</v>
      </c>
      <c r="E29" s="191">
        <f>SUMIF('Costs ($2014) Incl Real Esc'!$D$5:$D$729,$B29,'Costs ($2014) Incl Real Esc'!J$5:J$729)/10^6</f>
        <v>40.573354463992835</v>
      </c>
      <c r="F29" s="191">
        <f>SUMIF('Costs ($2014) Incl Real Esc'!$D$5:$D$729,$B29,'Costs ($2014) Incl Real Esc'!K$5:K$729)/10^6</f>
        <v>49.737447591155103</v>
      </c>
      <c r="G29" s="192">
        <f>SUMIF('Costs ($2014) Incl Real Esc'!$D$5:$D$729,$B29,'Costs ($2014) Incl Real Esc'!L$5:L$729)/10^6</f>
        <v>41.729873101179898</v>
      </c>
      <c r="H29" s="193">
        <f>SUMIF('Costs ($2014) Incl Real Esc'!$D$5:$D$729,$B29,'Costs ($2014) Incl Real Esc'!M$5:M$729)/10^6</f>
        <v>24.275373602191525</v>
      </c>
      <c r="I29" s="193">
        <f>SUMIF('Costs ($2014) Incl Real Esc'!$D$5:$D$729,$B29,'Costs ($2014) Incl Real Esc'!N$5:N$729)/10^6</f>
        <v>22.993968799017523</v>
      </c>
      <c r="J29" s="193">
        <f>SUMIF('Costs ($2014) Incl Real Esc'!$D$5:$D$729,$B29,'Costs ($2014) Incl Real Esc'!O$5:O$729)/10^6</f>
        <v>22.520595700652468</v>
      </c>
      <c r="K29" s="194">
        <f>SUMIF('Costs ($2014) Incl Real Esc'!$D$5:$D$729,$B29,'Costs ($2014) Incl Real Esc'!P$5:P$729)/10^6</f>
        <v>20.708091294202077</v>
      </c>
      <c r="L29" s="309">
        <f t="shared" si="13"/>
        <v>90.498029396063586</v>
      </c>
    </row>
    <row r="30" spans="1:12" x14ac:dyDescent="0.2">
      <c r="A30" t="str">
        <f>'Cost Escalators'!B$58</f>
        <v>Non-Load Driven</v>
      </c>
      <c r="B30" t="str">
        <f>'Cost Escalators'!A$58</f>
        <v>PS Network-Other</v>
      </c>
      <c r="C30" s="191">
        <f>SUMIF('Costs ($2014) Incl Real Esc'!$D$5:$D$729,$B30,'Costs ($2014) Incl Real Esc'!H$5:H$729)/10^6</f>
        <v>0</v>
      </c>
      <c r="D30" s="191">
        <f>SUMIF('Costs ($2014) Incl Real Esc'!$D$5:$D$729,$B30,'Costs ($2014) Incl Real Esc'!I$5:I$729)/10^6</f>
        <v>0</v>
      </c>
      <c r="E30" s="191">
        <f>SUMIF('Costs ($2014) Incl Real Esc'!$D$5:$D$729,$B30,'Costs ($2014) Incl Real Esc'!J$5:J$729)/10^6</f>
        <v>0</v>
      </c>
      <c r="F30" s="191">
        <f>SUMIF('Costs ($2014) Incl Real Esc'!$D$5:$D$729,$B30,'Costs ($2014) Incl Real Esc'!K$5:K$729)/10^6</f>
        <v>0</v>
      </c>
      <c r="G30" s="192">
        <f>SUMIF('Costs ($2014) Incl Real Esc'!$D$5:$D$729,$B30,'Costs ($2014) Incl Real Esc'!L$5:L$729)/10^6</f>
        <v>2.0702539999999998</v>
      </c>
      <c r="H30" s="193">
        <f>SUMIF('Costs ($2014) Incl Real Esc'!$D$5:$D$729,$B30,'Costs ($2014) Incl Real Esc'!M$5:M$729)/10^6</f>
        <v>2.5027309999999998</v>
      </c>
      <c r="I30" s="193">
        <f>SUMIF('Costs ($2014) Incl Real Esc'!$D$5:$D$729,$B30,'Costs ($2014) Incl Real Esc'!N$5:N$729)/10^6</f>
        <v>1.4450000000000001</v>
      </c>
      <c r="J30" s="193">
        <f>SUMIF('Costs ($2014) Incl Real Esc'!$D$5:$D$729,$B30,'Costs ($2014) Incl Real Esc'!O$5:O$729)/10^6</f>
        <v>1.5109999999999999</v>
      </c>
      <c r="K30" s="194">
        <f>SUMIF('Costs ($2014) Incl Real Esc'!$D$5:$D$729,$B30,'Costs ($2014) Incl Real Esc'!P$5:P$729)/10^6</f>
        <v>1.165</v>
      </c>
      <c r="L30" s="309">
        <f t="shared" si="13"/>
        <v>6.6237310000000003</v>
      </c>
    </row>
    <row r="31" spans="1:12" x14ac:dyDescent="0.2">
      <c r="A31" t="str">
        <f>'Cost Escalators'!B$59</f>
        <v>Non-Load Driven</v>
      </c>
      <c r="B31" t="str">
        <f>'Cost Escalators'!A$59</f>
        <v>PS Security/Compliance</v>
      </c>
      <c r="C31" s="191">
        <f>SUMIF('Costs ($2014) Incl Real Esc'!$D$5:$D$729,$B31,'Costs ($2014) Incl Real Esc'!H$5:H$729)/10^6</f>
        <v>15.261556329147998</v>
      </c>
      <c r="D31" s="191">
        <f>SUMIF('Costs ($2014) Incl Real Esc'!$D$5:$D$729,$B31,'Costs ($2014) Incl Real Esc'!I$5:I$729)/10^6</f>
        <v>10.355777136779574</v>
      </c>
      <c r="E31" s="191">
        <f>SUMIF('Costs ($2014) Incl Real Esc'!$D$5:$D$729,$B31,'Costs ($2014) Incl Real Esc'!J$5:J$729)/10^6</f>
        <v>22.507504829146029</v>
      </c>
      <c r="F31" s="191">
        <f>SUMIF('Costs ($2014) Incl Real Esc'!$D$5:$D$729,$B31,'Costs ($2014) Incl Real Esc'!K$5:K$729)/10^6</f>
        <v>17.541223592374322</v>
      </c>
      <c r="G31" s="192">
        <f>SUMIF('Costs ($2014) Incl Real Esc'!$D$5:$D$729,$B31,'Costs ($2014) Incl Real Esc'!L$5:L$729)/10^6</f>
        <v>24.318360263194286</v>
      </c>
      <c r="H31" s="193">
        <f>SUMIF('Costs ($2014) Incl Real Esc'!$D$5:$D$729,$B31,'Costs ($2014) Incl Real Esc'!M$5:M$729)/10^6</f>
        <v>17.984712498623175</v>
      </c>
      <c r="I31" s="193">
        <f>SUMIF('Costs ($2014) Incl Real Esc'!$D$5:$D$729,$B31,'Costs ($2014) Incl Real Esc'!N$5:N$729)/10^6</f>
        <v>10.196792265582644</v>
      </c>
      <c r="J31" s="193">
        <f>SUMIF('Costs ($2014) Incl Real Esc'!$D$5:$D$729,$B31,'Costs ($2014) Incl Real Esc'!O$5:O$729)/10^6</f>
        <v>7.5805911642479398</v>
      </c>
      <c r="K31" s="194">
        <f>SUMIF('Costs ($2014) Incl Real Esc'!$D$5:$D$729,$B31,'Costs ($2014) Incl Real Esc'!P$5:P$729)/10^6</f>
        <v>10.377304749754105</v>
      </c>
      <c r="L31" s="309">
        <f t="shared" si="13"/>
        <v>46.139400678207863</v>
      </c>
    </row>
    <row r="32" spans="1:12" x14ac:dyDescent="0.2">
      <c r="A32" t="str">
        <f>'Cost Escalators'!B$60</f>
        <v>Business IT</v>
      </c>
      <c r="B32" t="str">
        <f>'Cost Escalators'!A$60</f>
        <v>PS Information Technology</v>
      </c>
      <c r="C32" s="191">
        <f>SUMIF('Costs ($2014) Incl Real Esc'!$D$5:$D$729,$B32,'Costs ($2014) Incl Real Esc'!H$5:H$729)/10^6</f>
        <v>15.4387068004044</v>
      </c>
      <c r="D32" s="191">
        <f>SUMIF('Costs ($2014) Incl Real Esc'!$D$5:$D$729,$B32,'Costs ($2014) Incl Real Esc'!I$5:I$729)/10^6</f>
        <v>15.824877110910256</v>
      </c>
      <c r="E32" s="191">
        <f>SUMIF('Costs ($2014) Incl Real Esc'!$D$5:$D$729,$B32,'Costs ($2014) Incl Real Esc'!J$5:J$729)/10^6</f>
        <v>20.165947953968143</v>
      </c>
      <c r="F32" s="191">
        <f>SUMIF('Costs ($2014) Incl Real Esc'!$D$5:$D$729,$B32,'Costs ($2014) Incl Real Esc'!K$5:K$729)/10^6</f>
        <v>25.218932776412377</v>
      </c>
      <c r="G32" s="192">
        <f>SUMIF('Costs ($2014) Incl Real Esc'!$D$5:$D$729,$B32,'Costs ($2014) Incl Real Esc'!L$5:L$729)/10^6</f>
        <v>20.917371093749999</v>
      </c>
      <c r="H32" s="193">
        <f>SUMIF('Costs ($2014) Incl Real Esc'!$D$5:$D$729,$B32,'Costs ($2014) Incl Real Esc'!M$5:M$729)/10^6</f>
        <v>19.350781250000001</v>
      </c>
      <c r="I32" s="193">
        <f>SUMIF('Costs ($2014) Incl Real Esc'!$D$5:$D$729,$B32,'Costs ($2014) Incl Real Esc'!N$5:N$729)/10^6</f>
        <v>19.659570312500001</v>
      </c>
      <c r="J32" s="193">
        <f>SUMIF('Costs ($2014) Incl Real Esc'!$D$5:$D$729,$B32,'Costs ($2014) Incl Real Esc'!O$5:O$729)/10^6</f>
        <v>18.115625000000001</v>
      </c>
      <c r="K32" s="194">
        <f>SUMIF('Costs ($2014) Incl Real Esc'!$D$5:$D$729,$B32,'Costs ($2014) Incl Real Esc'!P$5:P$729)/10^6</f>
        <v>20.791796874999999</v>
      </c>
      <c r="L32" s="309">
        <f t="shared" si="13"/>
        <v>77.917773437500003</v>
      </c>
    </row>
    <row r="33" spans="1:12" x14ac:dyDescent="0.2">
      <c r="A33" t="str">
        <f>'Cost Escalators'!B$61</f>
        <v>Support the Business</v>
      </c>
      <c r="B33" t="str">
        <f>'Cost Escalators'!A$61</f>
        <v>PS Facilities</v>
      </c>
      <c r="C33" s="191">
        <f>SUMIF('Costs ($2014) Incl Real Esc'!$D$5:$D$729,$B33,'Costs ($2014) Incl Real Esc'!H$5:H$729)/10^6</f>
        <v>1.7923077641620637</v>
      </c>
      <c r="D33" s="191">
        <f>SUMIF('Costs ($2014) Incl Real Esc'!$D$5:$D$729,$B33,'Costs ($2014) Incl Real Esc'!I$5:I$729)/10^6</f>
        <v>4.411471917893147</v>
      </c>
      <c r="E33" s="191">
        <f>SUMIF('Costs ($2014) Incl Real Esc'!$D$5:$D$729,$B33,'Costs ($2014) Incl Real Esc'!J$5:J$729)/10^6</f>
        <v>12.534698721130733</v>
      </c>
      <c r="F33" s="191">
        <f>SUMIF('Costs ($2014) Incl Real Esc'!$D$5:$D$729,$B33,'Costs ($2014) Incl Real Esc'!K$5:K$729)/10^6</f>
        <v>21.200949358242489</v>
      </c>
      <c r="G33" s="192">
        <f>SUMIF('Costs ($2014) Incl Real Esc'!$D$5:$D$729,$B33,'Costs ($2014) Incl Real Esc'!L$5:L$729)/10^6</f>
        <v>37.737535212861701</v>
      </c>
      <c r="H33" s="193">
        <f>SUMIF('Costs ($2014) Incl Real Esc'!$D$5:$D$729,$B33,'Costs ($2014) Incl Real Esc'!M$5:M$729)/10^6</f>
        <v>8.6120149999999995</v>
      </c>
      <c r="I33" s="193">
        <f>SUMIF('Costs ($2014) Incl Real Esc'!$D$5:$D$729,$B33,'Costs ($2014) Incl Real Esc'!N$5:N$729)/10^6</f>
        <v>10.9733</v>
      </c>
      <c r="J33" s="193">
        <f>SUMIF('Costs ($2014) Incl Real Esc'!$D$5:$D$729,$B33,'Costs ($2014) Incl Real Esc'!O$5:O$729)/10^6</f>
        <v>4.8327</v>
      </c>
      <c r="K33" s="194">
        <f>SUMIF('Costs ($2014) Incl Real Esc'!$D$5:$D$729,$B33,'Costs ($2014) Incl Real Esc'!P$5:P$729)/10^6</f>
        <v>0</v>
      </c>
      <c r="L33" s="309">
        <f t="shared" si="13"/>
        <v>24.418015</v>
      </c>
    </row>
    <row r="34" spans="1:12" x14ac:dyDescent="0.2">
      <c r="A34" t="str">
        <f>'Cost Escalators'!B$62</f>
        <v>Support the Business</v>
      </c>
      <c r="B34" t="str">
        <f>'Cost Escalators'!A$62</f>
        <v>PS Motor Vehicles</v>
      </c>
      <c r="C34" s="191">
        <f>SUMIF('Costs ($2014) Incl Real Esc'!$D$5:$D$729,$B34,'Costs ($2014) Incl Real Esc'!H$5:H$729)/10^6</f>
        <v>13.61937862796554</v>
      </c>
      <c r="D34" s="191">
        <f>SUMIF('Costs ($2014) Incl Real Esc'!$D$5:$D$729,$B34,'Costs ($2014) Incl Real Esc'!I$5:I$729)/10^6</f>
        <v>10.642208742199101</v>
      </c>
      <c r="E34" s="191">
        <f>SUMIF('Costs ($2014) Incl Real Esc'!$D$5:$D$729,$B34,'Costs ($2014) Incl Real Esc'!J$5:J$729)/10^6</f>
        <v>13.827282203305185</v>
      </c>
      <c r="F34" s="191">
        <f>SUMIF('Costs ($2014) Incl Real Esc'!$D$5:$D$729,$B34,'Costs ($2014) Incl Real Esc'!K$5:K$729)/10^6</f>
        <v>10.246862765668585</v>
      </c>
      <c r="G34" s="192">
        <f>SUMIF('Costs ($2014) Incl Real Esc'!$D$5:$D$729,$B34,'Costs ($2014) Incl Real Esc'!L$5:L$729)/10^6</f>
        <v>13.541146651445313</v>
      </c>
      <c r="H34" s="193">
        <f>SUMIF('Costs ($2014) Incl Real Esc'!$D$5:$D$729,$B34,'Costs ($2014) Incl Real Esc'!M$5:M$729)/10^6</f>
        <v>8.9804576799023437</v>
      </c>
      <c r="I34" s="193">
        <f>SUMIF('Costs ($2014) Incl Real Esc'!$D$5:$D$729,$B34,'Costs ($2014) Incl Real Esc'!N$5:N$729)/10^6</f>
        <v>7.7406727539062503</v>
      </c>
      <c r="J34" s="193">
        <f>SUMIF('Costs ($2014) Incl Real Esc'!$D$5:$D$729,$B34,'Costs ($2014) Incl Real Esc'!O$5:O$729)/10^6</f>
        <v>9.270670311839309</v>
      </c>
      <c r="K34" s="194">
        <f>SUMIF('Costs ($2014) Incl Real Esc'!$D$5:$D$729,$B34,'Costs ($2014) Incl Real Esc'!P$5:P$729)/10^6</f>
        <v>10.606852731202368</v>
      </c>
      <c r="L34" s="309">
        <f t="shared" si="13"/>
        <v>36.598653476850266</v>
      </c>
    </row>
    <row r="35" spans="1:12" x14ac:dyDescent="0.2">
      <c r="A35" t="str">
        <f>'Cost Escalators'!B$63</f>
        <v>Non-Load Driven</v>
      </c>
      <c r="B35" t="str">
        <f>'Cost Escalators'!A$63</f>
        <v>PS Western Sydney Supply</v>
      </c>
      <c r="C35" s="191">
        <f>SUMIF('Costs ($2014) Incl Real Esc'!$D$5:$D$729,$B35,'Costs ($2014) Incl Real Esc'!H$5:H$729)/10^6</f>
        <v>0</v>
      </c>
      <c r="D35" s="191">
        <f>SUMIF('Costs ($2014) Incl Real Esc'!$D$5:$D$729,$B35,'Costs ($2014) Incl Real Esc'!I$5:I$729)/10^6</f>
        <v>0</v>
      </c>
      <c r="E35" s="191">
        <f>SUMIF('Costs ($2014) Incl Real Esc'!$D$5:$D$729,$B35,'Costs ($2014) Incl Real Esc'!J$5:J$729)/10^6</f>
        <v>0</v>
      </c>
      <c r="F35" s="191">
        <f>SUMIF('Costs ($2014) Incl Real Esc'!$D$5:$D$729,$B35,'Costs ($2014) Incl Real Esc'!K$5:K$729)/10^6</f>
        <v>0</v>
      </c>
      <c r="G35" s="192">
        <f>SUMIF('Costs ($2014) Incl Real Esc'!$D$5:$D$729,$B35,'Costs ($2014) Incl Real Esc'!L$5:L$729)/10^6</f>
        <v>0</v>
      </c>
      <c r="H35" s="193">
        <f>SUMIF('Costs ($2014) Incl Real Esc'!$D$5:$D$729,$B35,'Costs ($2014) Incl Real Esc'!M$5:M$729)/10^6</f>
        <v>0</v>
      </c>
      <c r="I35" s="193">
        <f>SUMIF('Costs ($2014) Incl Real Esc'!$D$5:$D$729,$B35,'Costs ($2014) Incl Real Esc'!N$5:N$729)/10^6</f>
        <v>0</v>
      </c>
      <c r="J35" s="193">
        <f>SUMIF('Costs ($2014) Incl Real Esc'!$D$5:$D$729,$B35,'Costs ($2014) Incl Real Esc'!O$5:O$729)/10^6</f>
        <v>0</v>
      </c>
      <c r="K35" s="194">
        <f>SUMIF('Costs ($2014) Incl Real Esc'!$D$5:$D$729,$B35,'Costs ($2014) Incl Real Esc'!P$5:P$729)/10^6</f>
        <v>0</v>
      </c>
      <c r="L35" s="309">
        <f t="shared" si="13"/>
        <v>0</v>
      </c>
    </row>
    <row r="36" spans="1:12" x14ac:dyDescent="0.2">
      <c r="B36" s="206" t="s">
        <v>118</v>
      </c>
      <c r="C36" s="207">
        <f>SUM(C25:C35)</f>
        <v>443.79805182220423</v>
      </c>
      <c r="D36" s="207">
        <f t="shared" ref="D36" si="14">SUM(D25:D35)</f>
        <v>388.68481382033178</v>
      </c>
      <c r="E36" s="207">
        <f t="shared" ref="E36" si="15">SUM(E25:E35)</f>
        <v>372.69350948614601</v>
      </c>
      <c r="F36" s="207">
        <f t="shared" ref="F36" si="16">SUM(F25:F35)</f>
        <v>495.87631818549539</v>
      </c>
      <c r="G36" s="208">
        <f t="shared" ref="G36" si="17">SUM(G25:G35)</f>
        <v>549.97444494233616</v>
      </c>
      <c r="H36" s="195">
        <f t="shared" ref="H36" si="18">SUM(H25:H35)</f>
        <v>240.84160537952081</v>
      </c>
      <c r="I36" s="195">
        <f t="shared" ref="I36" si="19">SUM(I25:I35)</f>
        <v>239.40496408006882</v>
      </c>
      <c r="J36" s="195">
        <f t="shared" ref="J36" si="20">SUM(J25:J35)</f>
        <v>222.98958399400166</v>
      </c>
      <c r="K36" s="209">
        <f t="shared" ref="K36" si="21">SUM(K25:K35)</f>
        <v>219.10073673617191</v>
      </c>
      <c r="L36" s="310">
        <f t="shared" ref="L36" si="22">SUM(L25:L35)</f>
        <v>922.33689018976315</v>
      </c>
    </row>
    <row r="37" spans="1:12" x14ac:dyDescent="0.2">
      <c r="A37" s="41" t="s">
        <v>15</v>
      </c>
      <c r="B37" s="196">
        <f>SUM(C37:L37)</f>
        <v>4.5474735088646412E-13</v>
      </c>
      <c r="C37" s="197">
        <f t="shared" ref="C37:L37" si="23">ABS(C15-C36)</f>
        <v>5.6843418860808015E-14</v>
      </c>
      <c r="D37" s="197">
        <f t="shared" si="23"/>
        <v>1.1368683772161603E-13</v>
      </c>
      <c r="E37" s="197">
        <f t="shared" si="23"/>
        <v>0</v>
      </c>
      <c r="F37" s="197">
        <f t="shared" si="23"/>
        <v>0</v>
      </c>
      <c r="G37" s="197">
        <f t="shared" si="23"/>
        <v>0</v>
      </c>
      <c r="H37" s="198">
        <f t="shared" si="23"/>
        <v>1.4210854715202004E-13</v>
      </c>
      <c r="I37" s="198">
        <f t="shared" si="23"/>
        <v>2.8421709430404007E-14</v>
      </c>
      <c r="J37" s="198">
        <f t="shared" si="23"/>
        <v>8.5265128291212022E-14</v>
      </c>
      <c r="K37" s="198">
        <f t="shared" si="23"/>
        <v>2.8421709430404007E-14</v>
      </c>
      <c r="L37" s="198">
        <f t="shared" si="23"/>
        <v>0</v>
      </c>
    </row>
    <row r="38" spans="1:12" x14ac:dyDescent="0.2">
      <c r="A38" s="41"/>
      <c r="B38" s="196"/>
      <c r="C38" s="197"/>
      <c r="D38" s="197"/>
      <c r="E38" s="197"/>
      <c r="F38" s="197"/>
      <c r="G38" s="197"/>
      <c r="H38" s="198"/>
      <c r="I38" s="198"/>
      <c r="J38" s="198"/>
      <c r="K38" s="198"/>
      <c r="L38" s="198"/>
    </row>
    <row r="39" spans="1:12" x14ac:dyDescent="0.2">
      <c r="F39" s="238"/>
      <c r="G39" s="237"/>
      <c r="H39" s="237"/>
      <c r="I39" s="237"/>
      <c r="J39" s="239"/>
    </row>
    <row r="40" spans="1:12" x14ac:dyDescent="0.2">
      <c r="F40" s="238"/>
      <c r="G40" s="237"/>
      <c r="H40" s="237"/>
      <c r="I40" s="237"/>
      <c r="J40" s="239"/>
    </row>
    <row r="41" spans="1:12" x14ac:dyDescent="0.2">
      <c r="B41" s="210" t="s">
        <v>856</v>
      </c>
      <c r="C41" s="36">
        <f t="shared" ref="C41:L41" si="24">C$5</f>
        <v>2010</v>
      </c>
      <c r="D41" s="182">
        <f t="shared" si="24"/>
        <v>2011</v>
      </c>
      <c r="E41" s="182">
        <f t="shared" si="24"/>
        <v>2012</v>
      </c>
      <c r="F41" s="182">
        <f t="shared" si="24"/>
        <v>2013</v>
      </c>
      <c r="G41" s="183">
        <f t="shared" si="24"/>
        <v>2014</v>
      </c>
      <c r="H41" s="182">
        <f t="shared" si="24"/>
        <v>2015</v>
      </c>
      <c r="I41" s="182">
        <f t="shared" si="24"/>
        <v>2016</v>
      </c>
      <c r="J41" s="182">
        <f t="shared" si="24"/>
        <v>2017</v>
      </c>
      <c r="K41" s="183">
        <f t="shared" si="24"/>
        <v>2018</v>
      </c>
      <c r="L41" s="308" t="str">
        <f t="shared" si="24"/>
        <v>2015-18 Total</v>
      </c>
    </row>
    <row r="42" spans="1:12" x14ac:dyDescent="0.2">
      <c r="B42" s="184" t="str">
        <f>'Cost Escalators'!B38</f>
        <v>CPI Only</v>
      </c>
      <c r="C42" s="190">
        <f>SUMPRODUCT('Costs ($2014) Incl Real Esc'!H$5:H$729,'Input Data'!$AA$5:$AA$729)/10^6</f>
        <v>443.798051822204</v>
      </c>
      <c r="D42" s="191">
        <f>SUMPRODUCT('Costs ($2014) Incl Real Esc'!I$5:I$729,'Input Data'!$AA$5:$AA$729)/10^6</f>
        <v>388.68481382033207</v>
      </c>
      <c r="E42" s="191">
        <f>SUMPRODUCT('Costs ($2014) Incl Real Esc'!J$5:J$729,'Input Data'!$AA$5:$AA$729)/10^6</f>
        <v>372.69350948614601</v>
      </c>
      <c r="F42" s="191">
        <f>SUMPRODUCT('Costs ($2014) Incl Real Esc'!K$5:K$729,'Input Data'!$AA$5:$AA$729)/10^6</f>
        <v>495.05465962225253</v>
      </c>
      <c r="G42" s="192">
        <f>SUMPRODUCT('Costs ($2014) Incl Real Esc'!L$5:L$729,'Input Data'!$AA$5:$AA$729)/10^6</f>
        <v>538.52467881753591</v>
      </c>
      <c r="H42" s="187">
        <f>SUMPRODUCT('Costs ($2014) Incl Real Esc'!M$5:M$729,'Input Data'!$AA$5:$AA$729)/10^6</f>
        <v>205.42847761949696</v>
      </c>
      <c r="I42" s="193">
        <f>SUMPRODUCT('Costs ($2014) Incl Real Esc'!N$5:N$729,'Input Data'!$AA$5:$AA$729)/10^6</f>
        <v>141.68524635457024</v>
      </c>
      <c r="J42" s="193">
        <f>SUMPRODUCT('Costs ($2014) Incl Real Esc'!O$5:O$729,'Input Data'!$AA$5:$AA$729)/10^6</f>
        <v>108.18783804534282</v>
      </c>
      <c r="K42" s="194">
        <f>SUMPRODUCT('Costs ($2014) Incl Real Esc'!P$5:P$729,'Input Data'!$AA$5:$AA$729)/10^6</f>
        <v>111.97743671936693</v>
      </c>
      <c r="L42" s="309">
        <f>SUM(H42:K42)</f>
        <v>567.27899873877686</v>
      </c>
    </row>
    <row r="43" spans="1:12" x14ac:dyDescent="0.2">
      <c r="B43" s="184" t="str">
        <f>'Cost Escalators'!B39</f>
        <v>EGW Wages</v>
      </c>
      <c r="C43" s="191">
        <f>SUMPRODUCT('Costs ($2014) Incl Real Esc'!H$5:H$729,'Input Data'!$AB$5:$AB$729)/10^6</f>
        <v>0</v>
      </c>
      <c r="D43" s="191">
        <f>SUMPRODUCT('Costs ($2014) Incl Real Esc'!I$5:I$729,'Input Data'!$AB$5:$AB$729)/10^6</f>
        <v>0</v>
      </c>
      <c r="E43" s="191">
        <f>SUMPRODUCT('Costs ($2014) Incl Real Esc'!J$5:J$729,'Input Data'!$AB$5:$AB$729)/10^6</f>
        <v>0</v>
      </c>
      <c r="F43" s="191">
        <f>SUMPRODUCT('Costs ($2014) Incl Real Esc'!K$5:K$729,'Input Data'!$AB$5:$AB$729)/10^6</f>
        <v>0.5638255477387939</v>
      </c>
      <c r="G43" s="192">
        <f>SUMPRODUCT('Costs ($2014) Incl Real Esc'!L$5:L$729,'Input Data'!$AB$5:$AB$729)/10^6</f>
        <v>4.7315490956147945</v>
      </c>
      <c r="H43" s="187">
        <f>SUMPRODUCT('Costs ($2014) Incl Real Esc'!M$5:M$729,'Input Data'!$AB$5:$AB$729)/10^6</f>
        <v>13.680087823902774</v>
      </c>
      <c r="I43" s="193">
        <f>SUMPRODUCT('Costs ($2014) Incl Real Esc'!N$5:N$729,'Input Data'!$AB$5:$AB$729)/10^6</f>
        <v>31.723921816905911</v>
      </c>
      <c r="J43" s="193">
        <f>SUMPRODUCT('Costs ($2014) Incl Real Esc'!O$5:O$729,'Input Data'!$AB$5:$AB$729)/10^6</f>
        <v>35.741121880257879</v>
      </c>
      <c r="K43" s="194">
        <f>SUMPRODUCT('Costs ($2014) Incl Real Esc'!P$5:P$729,'Input Data'!$AB$5:$AB$729)/10^6</f>
        <v>34.897161461972551</v>
      </c>
      <c r="L43" s="309">
        <f t="shared" ref="L43:L53" si="25">SUM(H43:K43)</f>
        <v>116.04229298303912</v>
      </c>
    </row>
    <row r="44" spans="1:12" x14ac:dyDescent="0.2">
      <c r="B44" s="184" t="str">
        <f>'Cost Escalators'!B40</f>
        <v>Wages General</v>
      </c>
      <c r="C44" s="191">
        <f>SUMPRODUCT('Costs ($2014) Incl Real Esc'!H$5:H$729,'Input Data'!$AC$5:$AC$729)/10^6</f>
        <v>0</v>
      </c>
      <c r="D44" s="191">
        <f>SUMPRODUCT('Costs ($2014) Incl Real Esc'!I$5:I$729,'Input Data'!$AC$5:$AC$729)/10^6</f>
        <v>0</v>
      </c>
      <c r="E44" s="191">
        <f>SUMPRODUCT('Costs ($2014) Incl Real Esc'!J$5:J$729,'Input Data'!$AC$5:$AC$729)/10^6</f>
        <v>0</v>
      </c>
      <c r="F44" s="191">
        <f>SUMPRODUCT('Costs ($2014) Incl Real Esc'!K$5:K$729,'Input Data'!$AC$5:$AC$729)/10^6</f>
        <v>0</v>
      </c>
      <c r="G44" s="192">
        <f>SUMPRODUCT('Costs ($2014) Incl Real Esc'!L$5:L$729,'Input Data'!$AC$5:$AC$729)/10^6</f>
        <v>8.9195946952125918E-3</v>
      </c>
      <c r="H44" s="187">
        <f>SUMPRODUCT('Costs ($2014) Incl Real Esc'!M$5:M$729,'Input Data'!$AC$5:$AC$729)/10^6</f>
        <v>7.5717724531848371E-2</v>
      </c>
      <c r="I44" s="193">
        <f>SUMPRODUCT('Costs ($2014) Incl Real Esc'!N$5:N$729,'Input Data'!$AC$5:$AC$729)/10^6</f>
        <v>0.21100190443951605</v>
      </c>
      <c r="J44" s="193">
        <f>SUMPRODUCT('Costs ($2014) Incl Real Esc'!O$5:O$729,'Input Data'!$AC$5:$AC$729)/10^6</f>
        <v>0.36100207280665786</v>
      </c>
      <c r="K44" s="194">
        <f>SUMPRODUCT('Costs ($2014) Incl Real Esc'!P$5:P$729,'Input Data'!$AC$5:$AC$729)/10^6</f>
        <v>4.1938240658246979E-2</v>
      </c>
      <c r="L44" s="309">
        <f t="shared" si="25"/>
        <v>0.68965994243626938</v>
      </c>
    </row>
    <row r="45" spans="1:12" x14ac:dyDescent="0.2">
      <c r="B45" s="184" t="str">
        <f>'Cost Escalators'!B41</f>
        <v>Copper</v>
      </c>
      <c r="C45" s="191">
        <f>SUMPRODUCT('Costs ($2014) Incl Real Esc'!H$5:H$729,'Input Data'!$AD$5:$AD$729)/10^6</f>
        <v>0</v>
      </c>
      <c r="D45" s="191">
        <f>SUMPRODUCT('Costs ($2014) Incl Real Esc'!I$5:I$729,'Input Data'!$AD$5:$AD$729)/10^6</f>
        <v>0</v>
      </c>
      <c r="E45" s="191">
        <f>SUMPRODUCT('Costs ($2014) Incl Real Esc'!J$5:J$729,'Input Data'!$AD$5:$AD$729)/10^6</f>
        <v>0</v>
      </c>
      <c r="F45" s="191">
        <f>SUMPRODUCT('Costs ($2014) Incl Real Esc'!K$5:K$729,'Input Data'!$AD$5:$AD$729)/10^6</f>
        <v>1.3300769056201244E-2</v>
      </c>
      <c r="G45" s="192">
        <f>SUMPRODUCT('Costs ($2014) Incl Real Esc'!L$5:L$729,'Input Data'!$AD$5:$AD$729)/10^6</f>
        <v>0.14844702580923383</v>
      </c>
      <c r="H45" s="187">
        <f>SUMPRODUCT('Costs ($2014) Incl Real Esc'!M$5:M$729,'Input Data'!$AD$5:$AD$729)/10^6</f>
        <v>0.76117137901694487</v>
      </c>
      <c r="I45" s="193">
        <f>SUMPRODUCT('Costs ($2014) Incl Real Esc'!N$5:N$729,'Input Data'!$AD$5:$AD$729)/10^6</f>
        <v>1.1992060818545012</v>
      </c>
      <c r="J45" s="193">
        <f>SUMPRODUCT('Costs ($2014) Incl Real Esc'!O$5:O$729,'Input Data'!$AD$5:$AD$729)/10^6</f>
        <v>2.6605150465616982</v>
      </c>
      <c r="K45" s="194">
        <f>SUMPRODUCT('Costs ($2014) Incl Real Esc'!P$5:P$729,'Input Data'!$AD$5:$AD$729)/10^6</f>
        <v>2.7135787299564056</v>
      </c>
      <c r="L45" s="309">
        <f t="shared" si="25"/>
        <v>7.3344712373895495</v>
      </c>
    </row>
    <row r="46" spans="1:12" x14ac:dyDescent="0.2">
      <c r="B46" s="184" t="str">
        <f>'Cost Escalators'!B42</f>
        <v>Aluminium</v>
      </c>
      <c r="C46" s="191">
        <f>SUMPRODUCT('Costs ($2014) Incl Real Esc'!H$5:H$729,'Input Data'!$AE$5:$AE$729)/10^6</f>
        <v>0</v>
      </c>
      <c r="D46" s="191">
        <f>SUMPRODUCT('Costs ($2014) Incl Real Esc'!I$5:I$729,'Input Data'!$AE$5:$AE$729)/10^6</f>
        <v>0</v>
      </c>
      <c r="E46" s="191">
        <f>SUMPRODUCT('Costs ($2014) Incl Real Esc'!J$5:J$729,'Input Data'!$AE$5:$AE$729)/10^6</f>
        <v>0</v>
      </c>
      <c r="F46" s="191">
        <f>SUMPRODUCT('Costs ($2014) Incl Real Esc'!K$5:K$729,'Input Data'!$AE$5:$AE$729)/10^6</f>
        <v>4.1851577001782905E-3</v>
      </c>
      <c r="G46" s="192">
        <f>SUMPRODUCT('Costs ($2014) Incl Real Esc'!L$5:L$729,'Input Data'!$AE$5:$AE$729)/10^6</f>
        <v>2.9462648539144806E-2</v>
      </c>
      <c r="H46" s="187">
        <f>SUMPRODUCT('Costs ($2014) Incl Real Esc'!M$5:M$729,'Input Data'!$AE$5:$AE$729)/10^6</f>
        <v>0.12076970290840422</v>
      </c>
      <c r="I46" s="193">
        <f>SUMPRODUCT('Costs ($2014) Incl Real Esc'!N$5:N$729,'Input Data'!$AE$5:$AE$729)/10^6</f>
        <v>0.33702469840855548</v>
      </c>
      <c r="J46" s="193">
        <f>SUMPRODUCT('Costs ($2014) Incl Real Esc'!O$5:O$729,'Input Data'!$AE$5:$AE$729)/10^6</f>
        <v>0.637050771293449</v>
      </c>
      <c r="K46" s="194">
        <f>SUMPRODUCT('Costs ($2014) Incl Real Esc'!P$5:P$729,'Input Data'!$AE$5:$AE$729)/10^6</f>
        <v>0.47729074482846939</v>
      </c>
      <c r="L46" s="309">
        <f t="shared" si="25"/>
        <v>1.572135917438878</v>
      </c>
    </row>
    <row r="47" spans="1:12" x14ac:dyDescent="0.2">
      <c r="B47" s="184" t="str">
        <f>'Cost Escalators'!B43</f>
        <v>Steel</v>
      </c>
      <c r="C47" s="191">
        <f>SUMPRODUCT('Costs ($2014) Incl Real Esc'!H$5:H$729,'Input Data'!$AF$5:$AF$729)/10^6</f>
        <v>0</v>
      </c>
      <c r="D47" s="191">
        <f>SUMPRODUCT('Costs ($2014) Incl Real Esc'!I$5:I$729,'Input Data'!$AF$5:$AF$729)/10^6</f>
        <v>0</v>
      </c>
      <c r="E47" s="191">
        <f>SUMPRODUCT('Costs ($2014) Incl Real Esc'!J$5:J$729,'Input Data'!$AF$5:$AF$729)/10^6</f>
        <v>0</v>
      </c>
      <c r="F47" s="191">
        <f>SUMPRODUCT('Costs ($2014) Incl Real Esc'!K$5:K$729,'Input Data'!$AF$5:$AF$729)/10^6</f>
        <v>1.8012936576614767E-3</v>
      </c>
      <c r="G47" s="192">
        <f>SUMPRODUCT('Costs ($2014) Incl Real Esc'!L$5:L$729,'Input Data'!$AF$5:$AF$729)/10^6</f>
        <v>4.1704240547581484E-2</v>
      </c>
      <c r="H47" s="187">
        <f>SUMPRODUCT('Costs ($2014) Incl Real Esc'!M$5:M$729,'Input Data'!$AF$5:$AF$729)/10^6</f>
        <v>0.26558636633627647</v>
      </c>
      <c r="I47" s="193">
        <f>SUMPRODUCT('Costs ($2014) Incl Real Esc'!N$5:N$729,'Input Data'!$AF$5:$AF$729)/10^6</f>
        <v>0.46628342958381619</v>
      </c>
      <c r="J47" s="193">
        <f>SUMPRODUCT('Costs ($2014) Incl Real Esc'!O$5:O$729,'Input Data'!$AF$5:$AF$729)/10^6</f>
        <v>1.3587974224604973</v>
      </c>
      <c r="K47" s="194">
        <f>SUMPRODUCT('Costs ($2014) Incl Real Esc'!P$5:P$729,'Input Data'!$AF$5:$AF$729)/10^6</f>
        <v>1.5393753261259802</v>
      </c>
      <c r="L47" s="309">
        <f t="shared" si="25"/>
        <v>3.63004254450657</v>
      </c>
    </row>
    <row r="48" spans="1:12" x14ac:dyDescent="0.2">
      <c r="B48" s="184" t="str">
        <f>'Cost Escalators'!B44</f>
        <v>Oil</v>
      </c>
      <c r="C48" s="191">
        <f>SUMPRODUCT('Costs ($2014) Incl Real Esc'!H$5:H$729,'Input Data'!$AG$5:$AG$729)/10^6</f>
        <v>0</v>
      </c>
      <c r="D48" s="191">
        <f>SUMPRODUCT('Costs ($2014) Incl Real Esc'!I$5:I$729,'Input Data'!$AG$5:$AG$729)/10^6</f>
        <v>0</v>
      </c>
      <c r="E48" s="191">
        <f>SUMPRODUCT('Costs ($2014) Incl Real Esc'!J$5:J$729,'Input Data'!$AG$5:$AG$729)/10^6</f>
        <v>0</v>
      </c>
      <c r="F48" s="191">
        <f>SUMPRODUCT('Costs ($2014) Incl Real Esc'!K$5:K$729,'Input Data'!$AG$5:$AG$729)/10^6</f>
        <v>6.2785481417122248E-4</v>
      </c>
      <c r="G48" s="192">
        <f>SUMPRODUCT('Costs ($2014) Incl Real Esc'!L$5:L$729,'Input Data'!$AG$5:$AG$729)/10^6</f>
        <v>1.6428423060181427E-2</v>
      </c>
      <c r="H48" s="187">
        <f>SUMPRODUCT('Costs ($2014) Incl Real Esc'!M$5:M$729,'Input Data'!$AG$5:$AG$729)/10^6</f>
        <v>0.1171399241543794</v>
      </c>
      <c r="I48" s="193">
        <f>SUMPRODUCT('Costs ($2014) Incl Real Esc'!N$5:N$729,'Input Data'!$AG$5:$AG$729)/10^6</f>
        <v>0.17504935485197273</v>
      </c>
      <c r="J48" s="193">
        <f>SUMPRODUCT('Costs ($2014) Incl Real Esc'!O$5:O$729,'Input Data'!$AG$5:$AG$729)/10^6</f>
        <v>0.39592534503160159</v>
      </c>
      <c r="K48" s="194">
        <f>SUMPRODUCT('Costs ($2014) Incl Real Esc'!P$5:P$729,'Input Data'!$AG$5:$AG$729)/10^6</f>
        <v>0.58583142975777258</v>
      </c>
      <c r="L48" s="309">
        <f t="shared" si="25"/>
        <v>1.2739460537957263</v>
      </c>
    </row>
    <row r="49" spans="1:12" x14ac:dyDescent="0.2">
      <c r="B49" s="184" t="str">
        <f>'Cost Escalators'!B45</f>
        <v>Construction</v>
      </c>
      <c r="C49" s="191">
        <f>SUMPRODUCT('Costs ($2014) Incl Real Esc'!H$5:H$729,'Input Data'!$AH$5:$AH$729)/10^6</f>
        <v>0</v>
      </c>
      <c r="D49" s="191">
        <f>SUMPRODUCT('Costs ($2014) Incl Real Esc'!I$5:I$729,'Input Data'!$AH$5:$AH$729)/10^6</f>
        <v>0</v>
      </c>
      <c r="E49" s="191">
        <f>SUMPRODUCT('Costs ($2014) Incl Real Esc'!J$5:J$729,'Input Data'!$AH$5:$AH$729)/10^6</f>
        <v>0</v>
      </c>
      <c r="F49" s="191">
        <f>SUMPRODUCT('Costs ($2014) Incl Real Esc'!K$5:K$729,'Input Data'!$AH$5:$AH$729)/10^6</f>
        <v>0.23791794027564869</v>
      </c>
      <c r="G49" s="192">
        <f>SUMPRODUCT('Costs ($2014) Incl Real Esc'!L$5:L$729,'Input Data'!$AH$5:$AH$729)/10^6</f>
        <v>5.6274441411218108</v>
      </c>
      <c r="H49" s="187">
        <f>SUMPRODUCT('Costs ($2014) Incl Real Esc'!M$5:M$729,'Input Data'!$AH$5:$AH$729)/10^6</f>
        <v>20.066948361180682</v>
      </c>
      <c r="I49" s="193">
        <f>SUMPRODUCT('Costs ($2014) Incl Real Esc'!N$5:N$729,'Input Data'!$AH$5:$AH$729)/10^6</f>
        <v>60.969319791290665</v>
      </c>
      <c r="J49" s="193">
        <f>SUMPRODUCT('Costs ($2014) Incl Real Esc'!O$5:O$729,'Input Data'!$AH$5:$AH$729)/10^6</f>
        <v>64.960448570497562</v>
      </c>
      <c r="K49" s="194">
        <f>SUMPRODUCT('Costs ($2014) Incl Real Esc'!P$5:P$729,'Input Data'!$AH$5:$AH$729)/10^6</f>
        <v>66.464831111554446</v>
      </c>
      <c r="L49" s="309">
        <f t="shared" si="25"/>
        <v>212.46154783452337</v>
      </c>
    </row>
    <row r="50" spans="1:12" x14ac:dyDescent="0.2">
      <c r="B50" s="184" t="str">
        <f>'Cost Escalators'!B46</f>
        <v>Property - Res.</v>
      </c>
      <c r="C50" s="191">
        <f>SUMPRODUCT('Costs ($2014) Incl Real Esc'!H$5:H$729,'Input Data'!$AI$5:$AI$729)/10^6</f>
        <v>0</v>
      </c>
      <c r="D50" s="191">
        <f>SUMPRODUCT('Costs ($2014) Incl Real Esc'!I$5:I$729,'Input Data'!$AI$5:$AI$729)/10^6</f>
        <v>0</v>
      </c>
      <c r="E50" s="191">
        <f>SUMPRODUCT('Costs ($2014) Incl Real Esc'!J$5:J$729,'Input Data'!$AI$5:$AI$729)/10^6</f>
        <v>0</v>
      </c>
      <c r="F50" s="191">
        <f>SUMPRODUCT('Costs ($2014) Incl Real Esc'!K$5:K$729,'Input Data'!$AI$5:$AI$729)/10^6</f>
        <v>0</v>
      </c>
      <c r="G50" s="192">
        <f>SUMPRODUCT('Costs ($2014) Incl Real Esc'!L$5:L$729,'Input Data'!$AI$5:$AI$729)/10^6</f>
        <v>4.5463049235612233E-3</v>
      </c>
      <c r="H50" s="187">
        <f>SUMPRODUCT('Costs ($2014) Incl Real Esc'!M$5:M$729,'Input Data'!$AI$5:$AI$729)/10^6</f>
        <v>0</v>
      </c>
      <c r="I50" s="193">
        <f>SUMPRODUCT('Costs ($2014) Incl Real Esc'!N$5:N$729,'Input Data'!$AI$5:$AI$729)/10^6</f>
        <v>0</v>
      </c>
      <c r="J50" s="193">
        <f>SUMPRODUCT('Costs ($2014) Incl Real Esc'!O$5:O$729,'Input Data'!$AI$5:$AI$729)/10^6</f>
        <v>0</v>
      </c>
      <c r="K50" s="194">
        <f>SUMPRODUCT('Costs ($2014) Incl Real Esc'!P$5:P$729,'Input Data'!$AI$5:$AI$729)/10^6</f>
        <v>0</v>
      </c>
      <c r="L50" s="309">
        <f t="shared" si="25"/>
        <v>0</v>
      </c>
    </row>
    <row r="51" spans="1:12" x14ac:dyDescent="0.2">
      <c r="B51" s="184" t="str">
        <f>'Cost Escalators'!B47</f>
        <v>Property - Ind.</v>
      </c>
      <c r="C51" s="191">
        <f>SUMPRODUCT('Costs ($2014) Incl Real Esc'!H$5:H$729,'Input Data'!$AJ$5:$AJ$729)/10^6</f>
        <v>0</v>
      </c>
      <c r="D51" s="191">
        <f>SUMPRODUCT('Costs ($2014) Incl Real Esc'!I$5:I$729,'Input Data'!$AJ$5:$AJ$729)/10^6</f>
        <v>0</v>
      </c>
      <c r="E51" s="191">
        <f>SUMPRODUCT('Costs ($2014) Incl Real Esc'!J$5:J$729,'Input Data'!$AJ$5:$AJ$729)/10^6</f>
        <v>0</v>
      </c>
      <c r="F51" s="191">
        <f>SUMPRODUCT('Costs ($2014) Incl Real Esc'!K$5:K$729,'Input Data'!$AJ$5:$AJ$729)/10^6</f>
        <v>0</v>
      </c>
      <c r="G51" s="192">
        <f>SUMPRODUCT('Costs ($2014) Incl Real Esc'!L$5:L$729,'Input Data'!$AJ$5:$AJ$729)/10^6</f>
        <v>0.8319738010117057</v>
      </c>
      <c r="H51" s="187">
        <f>SUMPRODUCT('Costs ($2014) Incl Real Esc'!M$5:M$729,'Input Data'!$AJ$5:$AJ$729)/10^6</f>
        <v>6.5211653468086772E-2</v>
      </c>
      <c r="I51" s="193">
        <f>SUMPRODUCT('Costs ($2014) Incl Real Esc'!N$5:N$729,'Input Data'!$AJ$5:$AJ$729)/10^6</f>
        <v>0.12723664127559653</v>
      </c>
      <c r="J51" s="193">
        <f>SUMPRODUCT('Costs ($2014) Incl Real Esc'!O$5:O$729,'Input Data'!$AJ$5:$AJ$729)/10^6</f>
        <v>1.606270436316402E-2</v>
      </c>
      <c r="K51" s="194">
        <f>SUMPRODUCT('Costs ($2014) Incl Real Esc'!P$5:P$729,'Input Data'!$AJ$5:$AJ$729)/10^6</f>
        <v>0</v>
      </c>
      <c r="L51" s="309">
        <f t="shared" si="25"/>
        <v>0.20851099910684731</v>
      </c>
    </row>
    <row r="52" spans="1:12" x14ac:dyDescent="0.2">
      <c r="B52" s="184" t="str">
        <f>'Cost Escalators'!B48</f>
        <v>Property - Rural</v>
      </c>
      <c r="C52" s="191">
        <f>SUMPRODUCT('Costs ($2014) Incl Real Esc'!H$5:H$729,'Input Data'!$AK$5:$AK$729)/10^6</f>
        <v>0</v>
      </c>
      <c r="D52" s="191">
        <f>SUMPRODUCT('Costs ($2014) Incl Real Esc'!I$5:I$729,'Input Data'!$AK$5:$AK$729)/10^6</f>
        <v>0</v>
      </c>
      <c r="E52" s="191">
        <f>SUMPRODUCT('Costs ($2014) Incl Real Esc'!J$5:J$729,'Input Data'!$AK$5:$AK$729)/10^6</f>
        <v>0</v>
      </c>
      <c r="F52" s="191">
        <f>SUMPRODUCT('Costs ($2014) Incl Real Esc'!K$5:K$729,'Input Data'!$AK$5:$AK$729)/10^6</f>
        <v>0</v>
      </c>
      <c r="G52" s="192">
        <f>SUMPRODUCT('Costs ($2014) Incl Real Esc'!L$5:L$729,'Input Data'!$AK$5:$AK$729)/10^6</f>
        <v>0</v>
      </c>
      <c r="H52" s="187">
        <f>SUMPRODUCT('Costs ($2014) Incl Real Esc'!M$5:M$729,'Input Data'!$AK$5:$AK$729)/10^6</f>
        <v>3.9769896335558295E-2</v>
      </c>
      <c r="I52" s="193">
        <f>SUMPRODUCT('Costs ($2014) Incl Real Esc'!N$5:N$729,'Input Data'!$AK$5:$AK$729)/10^6</f>
        <v>0.47348374794106179</v>
      </c>
      <c r="J52" s="193">
        <f>SUMPRODUCT('Costs ($2014) Incl Real Esc'!O$5:O$729,'Input Data'!$AK$5:$AK$729)/10^6</f>
        <v>1.7265038995749997</v>
      </c>
      <c r="K52" s="194">
        <f>SUMPRODUCT('Costs ($2014) Incl Real Esc'!P$5:P$729,'Input Data'!$AK$5:$AK$729)/10^6</f>
        <v>0</v>
      </c>
      <c r="L52" s="309">
        <f t="shared" ref="L52" si="26">SUM(H52:K52)</f>
        <v>2.2397575438516197</v>
      </c>
    </row>
    <row r="53" spans="1:12" x14ac:dyDescent="0.2">
      <c r="B53" s="184" t="str">
        <f>'Cost Escalators'!B49</f>
        <v>Property - Agr.</v>
      </c>
      <c r="C53" s="191">
        <f>SUMPRODUCT('Costs ($2014) Incl Real Esc'!H$5:H$729,'Input Data'!$AL$5:$AL$729)/10^6</f>
        <v>0</v>
      </c>
      <c r="D53" s="191">
        <f>SUMPRODUCT('Costs ($2014) Incl Real Esc'!I$5:I$729,'Input Data'!$AL$5:$AL$729)/10^6</f>
        <v>0</v>
      </c>
      <c r="E53" s="191">
        <f>SUMPRODUCT('Costs ($2014) Incl Real Esc'!J$5:J$729,'Input Data'!$AL$5:$AL$729)/10^6</f>
        <v>0</v>
      </c>
      <c r="F53" s="191">
        <f>SUMPRODUCT('Costs ($2014) Incl Real Esc'!K$5:K$729,'Input Data'!$AL$5:$AL$729)/10^6</f>
        <v>0</v>
      </c>
      <c r="G53" s="192">
        <f>SUMPRODUCT('Costs ($2014) Incl Real Esc'!L$5:L$729,'Input Data'!$AL$5:$AL$729)/10^6</f>
        <v>9.2908494772711708E-3</v>
      </c>
      <c r="H53" s="187">
        <f>SUMPRODUCT('Costs ($2014) Incl Real Esc'!M$5:M$729,'Input Data'!$AL$5:$AL$729)/10^6</f>
        <v>0.22072492818878359</v>
      </c>
      <c r="I53" s="193">
        <f>SUMPRODUCT('Costs ($2014) Incl Real Esc'!N$5:N$729,'Input Data'!$AL$5:$AL$729)/10^6</f>
        <v>2.0371902589471262</v>
      </c>
      <c r="J53" s="193">
        <f>SUMPRODUCT('Costs ($2014) Incl Real Esc'!O$5:O$729,'Input Data'!$AL$5:$AL$729)/10^6</f>
        <v>6.9443182358113438</v>
      </c>
      <c r="K53" s="194">
        <f>SUMPRODUCT('Costs ($2014) Incl Real Esc'!P$5:P$729,'Input Data'!$AL$5:$AL$729)/10^6</f>
        <v>0.40329297195108516</v>
      </c>
      <c r="L53" s="309">
        <f t="shared" si="25"/>
        <v>9.6055263948983391</v>
      </c>
    </row>
    <row r="54" spans="1:12" x14ac:dyDescent="0.2">
      <c r="B54" s="206" t="s">
        <v>118</v>
      </c>
      <c r="C54" s="207">
        <f>SUM(C42:C53)</f>
        <v>443.798051822204</v>
      </c>
      <c r="D54" s="207">
        <f t="shared" ref="D54:L54" si="27">SUM(D42:D53)</f>
        <v>388.68481382033207</v>
      </c>
      <c r="E54" s="207">
        <f t="shared" si="27"/>
        <v>372.69350948614601</v>
      </c>
      <c r="F54" s="207">
        <f t="shared" si="27"/>
        <v>495.87631818549522</v>
      </c>
      <c r="G54" s="208">
        <f t="shared" si="27"/>
        <v>549.97444494233639</v>
      </c>
      <c r="H54" s="195">
        <f t="shared" si="27"/>
        <v>240.8416053795207</v>
      </c>
      <c r="I54" s="195">
        <f t="shared" si="27"/>
        <v>239.40496408006899</v>
      </c>
      <c r="J54" s="195">
        <f t="shared" si="27"/>
        <v>222.98958399400163</v>
      </c>
      <c r="K54" s="209">
        <f t="shared" si="27"/>
        <v>219.10073673617191</v>
      </c>
      <c r="L54" s="310">
        <f t="shared" si="27"/>
        <v>922.33689018976304</v>
      </c>
    </row>
    <row r="55" spans="1:12" x14ac:dyDescent="0.2">
      <c r="A55" s="41" t="s">
        <v>15</v>
      </c>
      <c r="B55" s="196">
        <f>SUM(C55:L55)</f>
        <v>1.3358203432289883E-12</v>
      </c>
      <c r="C55" s="197">
        <f>ABS(C36-C54)</f>
        <v>2.2737367544323206E-13</v>
      </c>
      <c r="D55" s="197">
        <f t="shared" ref="D55:L55" si="28">ABS(D36-D54)</f>
        <v>2.8421709430404007E-13</v>
      </c>
      <c r="E55" s="197">
        <f t="shared" si="28"/>
        <v>0</v>
      </c>
      <c r="F55" s="197">
        <f t="shared" si="28"/>
        <v>1.7053025658242404E-13</v>
      </c>
      <c r="G55" s="197">
        <f t="shared" si="28"/>
        <v>2.2737367544323206E-13</v>
      </c>
      <c r="H55" s="198">
        <f t="shared" si="28"/>
        <v>1.1368683772161603E-13</v>
      </c>
      <c r="I55" s="198">
        <f t="shared" si="28"/>
        <v>1.7053025658242404E-13</v>
      </c>
      <c r="J55" s="198">
        <f t="shared" si="28"/>
        <v>2.8421709430404007E-14</v>
      </c>
      <c r="K55" s="198">
        <f t="shared" si="28"/>
        <v>0</v>
      </c>
      <c r="L55" s="198">
        <f t="shared" si="28"/>
        <v>1.1368683772161603E-13</v>
      </c>
    </row>
  </sheetData>
  <mergeCells count="1">
    <mergeCell ref="C2:L2"/>
  </mergeCells>
  <printOptions gridLines="1"/>
  <pageMargins left="0.23622047244094491" right="0.23622047244094491" top="0.35433070866141736" bottom="0.35433070866141736" header="0.31496062992125984" footer="0.31496062992125984"/>
  <pageSetup paperSize="9" scale="77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8"/>
  <sheetViews>
    <sheetView zoomScale="80" zoomScaleNormal="80" workbookViewId="0">
      <selection activeCell="C1" sqref="C1"/>
    </sheetView>
  </sheetViews>
  <sheetFormatPr defaultRowHeight="12.75" x14ac:dyDescent="0.2"/>
  <cols>
    <col min="1" max="1" width="20.28515625" customWidth="1"/>
    <col min="2" max="2" width="43.85546875" customWidth="1"/>
    <col min="3" max="8" width="14.28515625" customWidth="1"/>
    <col min="9" max="9" width="15.7109375" customWidth="1"/>
    <col min="10" max="10" width="7.140625" customWidth="1"/>
  </cols>
  <sheetData>
    <row r="2" spans="1:9" ht="15.75" x14ac:dyDescent="0.25">
      <c r="B2" s="211" t="s">
        <v>123</v>
      </c>
      <c r="C2" s="334" t="s">
        <v>118</v>
      </c>
      <c r="D2" s="337"/>
      <c r="E2" s="337"/>
      <c r="F2" s="335"/>
      <c r="G2" s="335"/>
      <c r="H2" s="335"/>
      <c r="I2" s="336"/>
    </row>
    <row r="3" spans="1:9" ht="15.75" x14ac:dyDescent="0.25">
      <c r="B3" s="181"/>
    </row>
    <row r="4" spans="1:9" ht="15.75" x14ac:dyDescent="0.25">
      <c r="B4" s="181"/>
      <c r="C4" s="278"/>
      <c r="D4" s="279" t="s">
        <v>138</v>
      </c>
    </row>
    <row r="5" spans="1:9" x14ac:dyDescent="0.2">
      <c r="C5" s="280" t="s">
        <v>136</v>
      </c>
      <c r="D5" s="281" t="s">
        <v>137</v>
      </c>
      <c r="E5" s="292" t="s">
        <v>139</v>
      </c>
    </row>
    <row r="6" spans="1:9" x14ac:dyDescent="0.2">
      <c r="B6" s="210" t="s">
        <v>117</v>
      </c>
      <c r="C6" s="282">
        <f>'Costs ($2014) Incl Real Esc'!M$4</f>
        <v>2015</v>
      </c>
      <c r="D6" s="283">
        <f>C6</f>
        <v>2015</v>
      </c>
      <c r="E6" s="293">
        <f>D6</f>
        <v>2015</v>
      </c>
      <c r="F6" s="36">
        <f>'Costs ($2014) Incl Real Esc'!N$4</f>
        <v>2016</v>
      </c>
      <c r="G6" s="36">
        <f>'Costs ($2014) Incl Real Esc'!O$4</f>
        <v>2017</v>
      </c>
      <c r="H6" s="39">
        <f>'Costs ($2014) Incl Real Esc'!P$4</f>
        <v>2018</v>
      </c>
      <c r="I6" s="303" t="s">
        <v>121</v>
      </c>
    </row>
    <row r="7" spans="1:9" x14ac:dyDescent="0.2">
      <c r="A7" t="str">
        <f>'Cost Escalators'!B26</f>
        <v>TL</v>
      </c>
      <c r="B7" t="str">
        <f>'Cost Escalators'!C$26</f>
        <v>Transmission Lines</v>
      </c>
      <c r="C7" s="284">
        <f>SUMPRODUCT('Costs ($2014) Incl Real Esc'!R$5:R$729,'Input Data'!$Q$5:$Q$729)/10^6</f>
        <v>15.850272713859026</v>
      </c>
      <c r="D7" s="285">
        <f>SUMPRODUCT('Costs ($2014) Incl Real Esc'!AC$5:AC$729,'Input Data'!$Q$5:$Q$729)/10^6</f>
        <v>5.0125123144141384</v>
      </c>
      <c r="E7" s="294">
        <f>C7-D7</f>
        <v>10.837760399444887</v>
      </c>
      <c r="F7" s="187">
        <f>SUMPRODUCT('Costs ($2014) Incl Real Esc'!S$5:S$729,'Input Data'!$Q$5:$Q$729)/10^6</f>
        <v>40.151697676698504</v>
      </c>
      <c r="G7" s="187">
        <f>SUMPRODUCT('Costs ($2014) Incl Real Esc'!T$5:T$729,'Input Data'!$Q$5:$Q$729)/10^6</f>
        <v>24.194842229086454</v>
      </c>
      <c r="H7" s="188">
        <f>SUMPRODUCT('Costs ($2014) Incl Real Esc'!U$5:U$729,'Input Data'!$Q$5:$Q$729)/10^6</f>
        <v>50.338447404606981</v>
      </c>
      <c r="I7" s="304">
        <f>SUM(E7:H7)</f>
        <v>125.52274770983682</v>
      </c>
    </row>
    <row r="8" spans="1:9" x14ac:dyDescent="0.2">
      <c r="A8" t="str">
        <f>'Cost Escalators'!B27</f>
        <v>Subs</v>
      </c>
      <c r="B8" t="str">
        <f>'Cost Escalators'!C$27</f>
        <v>Substations</v>
      </c>
      <c r="C8" s="284">
        <f>SUMPRODUCT('Costs ($2014) Incl Real Esc'!R$5:R$729,'Input Data'!$R$5:$R$729)/10^6</f>
        <v>284.34005429189261</v>
      </c>
      <c r="D8" s="285">
        <f>SUMPRODUCT('Costs ($2014) Incl Real Esc'!AC$5:AC$729,'Input Data'!$R$5:$R$729)/10^6</f>
        <v>124.37250951315731</v>
      </c>
      <c r="E8" s="294">
        <f t="shared" ref="E8:E15" si="0">C8-D8</f>
        <v>159.96754477873532</v>
      </c>
      <c r="F8" s="187">
        <f>SUMPRODUCT('Costs ($2014) Incl Real Esc'!S$5:S$729,'Input Data'!$R$5:$R$729)/10^6</f>
        <v>100.10568180375788</v>
      </c>
      <c r="G8" s="187">
        <f>SUMPRODUCT('Costs ($2014) Incl Real Esc'!T$5:T$729,'Input Data'!$R$5:$R$729)/10^6</f>
        <v>111.67708095743467</v>
      </c>
      <c r="H8" s="188">
        <f>SUMPRODUCT('Costs ($2014) Incl Real Esc'!U$5:U$729,'Input Data'!$R$5:$R$729)/10^6</f>
        <v>158.87998574171561</v>
      </c>
      <c r="I8" s="304">
        <f t="shared" ref="I8:I15" si="1">SUM(E8:H8)</f>
        <v>530.6302932816435</v>
      </c>
    </row>
    <row r="9" spans="1:9" x14ac:dyDescent="0.2">
      <c r="A9" t="str">
        <f>'Cost Escalators'!B28</f>
        <v>Sec Sys</v>
      </c>
      <c r="B9" t="str">
        <f>'Cost Escalators'!C$28</f>
        <v>Secondary Systems</v>
      </c>
      <c r="C9" s="284">
        <f>SUMPRODUCT('Costs ($2014) Incl Real Esc'!R$5:R$729,'Input Data'!$S$5:$S$729)/10^6</f>
        <v>23.236505936400455</v>
      </c>
      <c r="D9" s="285">
        <f>SUMPRODUCT('Costs ($2014) Incl Real Esc'!AC$5:AC$729,'Input Data'!$S$5:$S$729)/10^6</f>
        <v>4.5264153270958447</v>
      </c>
      <c r="E9" s="294">
        <f t="shared" si="0"/>
        <v>18.710090609304611</v>
      </c>
      <c r="F9" s="187">
        <f>SUMPRODUCT('Costs ($2014) Incl Real Esc'!S$5:S$729,'Input Data'!$S$5:$S$729)/10^6</f>
        <v>39.791880698308795</v>
      </c>
      <c r="G9" s="187">
        <f>SUMPRODUCT('Costs ($2014) Incl Real Esc'!T$5:T$729,'Input Data'!$S$5:$S$729)/10^6</f>
        <v>15.932836144534393</v>
      </c>
      <c r="H9" s="188">
        <f>SUMPRODUCT('Costs ($2014) Incl Real Esc'!U$5:U$729,'Input Data'!$S$5:$S$729)/10^6</f>
        <v>38.389169929585144</v>
      </c>
      <c r="I9" s="304">
        <f t="shared" si="1"/>
        <v>112.82397738173293</v>
      </c>
    </row>
    <row r="10" spans="1:9" x14ac:dyDescent="0.2">
      <c r="A10" t="str">
        <f>'Cost Escalators'!B29</f>
        <v>Comms</v>
      </c>
      <c r="B10" t="str">
        <f>'Cost Escalators'!C$29</f>
        <v>Communications</v>
      </c>
      <c r="C10" s="284">
        <f>SUMPRODUCT('Costs ($2014) Incl Real Esc'!R$5:R$729,'Input Data'!$T$5:$T$729)/10^6</f>
        <v>33.175729720432471</v>
      </c>
      <c r="D10" s="285">
        <f>SUMPRODUCT('Costs ($2014) Incl Real Esc'!AC$5:AC$729,'Input Data'!$T$5:$T$729)/10^6</f>
        <v>4.5112040876751243</v>
      </c>
      <c r="E10" s="294">
        <f t="shared" si="0"/>
        <v>28.664525632757346</v>
      </c>
      <c r="F10" s="187">
        <f>SUMPRODUCT('Costs ($2014) Incl Real Esc'!S$5:S$729,'Input Data'!$T$5:$T$729)/10^6</f>
        <v>40.719556285355004</v>
      </c>
      <c r="G10" s="187">
        <f>SUMPRODUCT('Costs ($2014) Incl Real Esc'!T$5:T$729,'Input Data'!$T$5:$T$729)/10^6</f>
        <v>10.949073959934847</v>
      </c>
      <c r="H10" s="188">
        <f>SUMPRODUCT('Costs ($2014) Incl Real Esc'!U$5:U$729,'Input Data'!$T$5:$T$729)/10^6</f>
        <v>9.2720955466853034</v>
      </c>
      <c r="I10" s="304">
        <f t="shared" si="1"/>
        <v>89.605251424732501</v>
      </c>
    </row>
    <row r="11" spans="1:9" x14ac:dyDescent="0.2">
      <c r="A11" t="str">
        <f>'Cost Escalators'!B30</f>
        <v>Land</v>
      </c>
      <c r="B11" t="str">
        <f>'Cost Escalators'!C$30</f>
        <v>Land and Easements</v>
      </c>
      <c r="C11" s="284">
        <f>SUMPRODUCT('Costs ($2014) Incl Real Esc'!R$5:R$729,'Input Data'!$U$5:$U$729)/10^6</f>
        <v>58.760248059179254</v>
      </c>
      <c r="D11" s="285">
        <f>SUMPRODUCT('Costs ($2014) Incl Real Esc'!AC$5:AC$729,'Input Data'!$U$5:$U$729)/10^6</f>
        <v>39.985070215620581</v>
      </c>
      <c r="E11" s="294">
        <f t="shared" si="0"/>
        <v>18.775177843558673</v>
      </c>
      <c r="F11" s="187">
        <f>SUMPRODUCT('Costs ($2014) Incl Real Esc'!S$5:S$729,'Input Data'!$U$5:$U$729)/10^6</f>
        <v>1.8899059211242808</v>
      </c>
      <c r="G11" s="187">
        <f>SUMPRODUCT('Costs ($2014) Incl Real Esc'!T$5:T$729,'Input Data'!$U$5:$U$729)/10^6</f>
        <v>16.064456394330463</v>
      </c>
      <c r="H11" s="188">
        <f>SUMPRODUCT('Costs ($2014) Incl Real Esc'!U$5:U$729,'Input Data'!$U$5:$U$729)/10^6</f>
        <v>2.4265246817483237</v>
      </c>
      <c r="I11" s="304">
        <f t="shared" si="1"/>
        <v>39.156064840761744</v>
      </c>
    </row>
    <row r="12" spans="1:9" x14ac:dyDescent="0.2">
      <c r="A12" t="str">
        <f>'Cost Escalators'!B31</f>
        <v>Cables</v>
      </c>
      <c r="B12" t="str">
        <f>'Cost Escalators'!C$31</f>
        <v>Underground Cables</v>
      </c>
      <c r="C12" s="284">
        <f>SUMPRODUCT('Costs ($2014) Incl Real Esc'!R$5:R$729,'Input Data'!$V$5:$V$729)/10^6</f>
        <v>113.57374761062748</v>
      </c>
      <c r="D12" s="285">
        <f>SUMPRODUCT('Costs ($2014) Incl Real Esc'!AC$5:AC$729,'Input Data'!$V$5:$V$729)/10^6</f>
        <v>112.35017095047122</v>
      </c>
      <c r="E12" s="294">
        <f t="shared" si="0"/>
        <v>1.2235766601562545</v>
      </c>
      <c r="F12" s="187">
        <f>SUMPRODUCT('Costs ($2014) Incl Real Esc'!S$5:S$729,'Input Data'!$V$5:$V$729)/10^6</f>
        <v>0</v>
      </c>
      <c r="G12" s="187">
        <f>SUMPRODUCT('Costs ($2014) Incl Real Esc'!T$5:T$729,'Input Data'!$V$5:$V$729)/10^6</f>
        <v>5.1130652743748088</v>
      </c>
      <c r="H12" s="188">
        <f>SUMPRODUCT('Costs ($2014) Incl Real Esc'!U$5:U$729,'Input Data'!$V$5:$V$729)/10^6</f>
        <v>0.54038085937500002</v>
      </c>
      <c r="I12" s="304">
        <f t="shared" si="1"/>
        <v>6.8770227939060637</v>
      </c>
    </row>
    <row r="13" spans="1:9" x14ac:dyDescent="0.2">
      <c r="A13" t="str">
        <f>'Cost Escalators'!B32</f>
        <v>TL Life Ext</v>
      </c>
      <c r="B13" t="str">
        <f>'Cost Escalators'!C$32</f>
        <v>Transmission Line Life Extension</v>
      </c>
      <c r="C13" s="284">
        <f>SUMPRODUCT('Costs ($2014) Incl Real Esc'!R$5:R$729,'Input Data'!$W$5:$W$729)/10^6</f>
        <v>3.5521035156249998</v>
      </c>
      <c r="D13" s="285">
        <f>SUMPRODUCT('Costs ($2014) Incl Real Esc'!AC$5:AC$729,'Input Data'!$W$5:$W$729)/10^6</f>
        <v>0</v>
      </c>
      <c r="E13" s="294">
        <f t="shared" si="0"/>
        <v>3.5521035156249998</v>
      </c>
      <c r="F13" s="187">
        <f>SUMPRODUCT('Costs ($2014) Incl Real Esc'!S$5:S$729,'Input Data'!$W$5:$W$729)/10^6</f>
        <v>4.3007111328125003</v>
      </c>
      <c r="G13" s="187">
        <f>SUMPRODUCT('Costs ($2014) Incl Real Esc'!T$5:T$729,'Input Data'!$W$5:$W$729)/10^6</f>
        <v>7.7007874999999997</v>
      </c>
      <c r="H13" s="188">
        <f>SUMPRODUCT('Costs ($2014) Incl Real Esc'!U$5:U$729,'Input Data'!$W$5:$W$729)/10^6</f>
        <v>0.79255859375000004</v>
      </c>
      <c r="I13" s="304">
        <f t="shared" si="1"/>
        <v>16.3461607421875</v>
      </c>
    </row>
    <row r="14" spans="1:9" x14ac:dyDescent="0.2">
      <c r="A14" t="str">
        <f>'Cost Escalators'!B33</f>
        <v>MV &amp; MP</v>
      </c>
      <c r="B14" t="str">
        <f>'Cost Escalators'!C$33</f>
        <v>Motor Vehicles, Moveable Plant and Minor Plant</v>
      </c>
      <c r="C14" s="284">
        <f>SUMPRODUCT('Costs ($2014) Incl Real Esc'!R$5:R$729,'Input Data'!$X$5:$X$729)/10^6</f>
        <v>11.483188679902343</v>
      </c>
      <c r="D14" s="285">
        <f>SUMPRODUCT('Costs ($2014) Incl Real Esc'!AC$5:AC$729,'Input Data'!$X$5:$X$729)/10^6</f>
        <v>0</v>
      </c>
      <c r="E14" s="294">
        <f t="shared" si="0"/>
        <v>11.483188679902343</v>
      </c>
      <c r="F14" s="187">
        <f>SUMPRODUCT('Costs ($2014) Incl Real Esc'!S$5:S$729,'Input Data'!$X$5:$X$729)/10^6</f>
        <v>9.1856727539062497</v>
      </c>
      <c r="G14" s="187">
        <f>SUMPRODUCT('Costs ($2014) Incl Real Esc'!T$5:T$729,'Input Data'!$X$5:$X$729)/10^6</f>
        <v>10.781670311839308</v>
      </c>
      <c r="H14" s="188">
        <f>SUMPRODUCT('Costs ($2014) Incl Real Esc'!U$5:U$729,'Input Data'!$X$5:$X$729)/10^6</f>
        <v>11.771852731202367</v>
      </c>
      <c r="I14" s="304">
        <f t="shared" si="1"/>
        <v>43.222384476850266</v>
      </c>
    </row>
    <row r="15" spans="1:9" x14ac:dyDescent="0.2">
      <c r="A15" t="str">
        <f>'Cost Escalators'!B34</f>
        <v>Bus. IT</v>
      </c>
      <c r="B15" t="str">
        <f>'Cost Escalators'!C$34</f>
        <v>Business and Information Technology</v>
      </c>
      <c r="C15" s="284">
        <f>SUMPRODUCT('Costs ($2014) Incl Real Esc'!R$5:R$729,'Input Data'!$Y$5:$Y$729)/10^6</f>
        <v>21.11478125</v>
      </c>
      <c r="D15" s="285">
        <f>SUMPRODUCT('Costs ($2014) Incl Real Esc'!AC$5:AC$729,'Input Data'!$Y$5:$Y$729)/10^6</f>
        <v>0</v>
      </c>
      <c r="E15" s="294">
        <f t="shared" si="0"/>
        <v>21.11478125</v>
      </c>
      <c r="F15" s="187">
        <f>SUMPRODUCT('Costs ($2014) Incl Real Esc'!S$5:S$729,'Input Data'!$Y$5:$Y$729)/10^6</f>
        <v>19.659570312500001</v>
      </c>
      <c r="G15" s="187">
        <f>SUMPRODUCT('Costs ($2014) Incl Real Esc'!T$5:T$729,'Input Data'!$Y$5:$Y$729)/10^6</f>
        <v>18.115625000000001</v>
      </c>
      <c r="H15" s="188">
        <f>SUMPRODUCT('Costs ($2014) Incl Real Esc'!U$5:U$729,'Input Data'!$Y$5:$Y$729)/10^6</f>
        <v>20.791796874999999</v>
      </c>
      <c r="I15" s="304">
        <f t="shared" si="1"/>
        <v>79.681773437499999</v>
      </c>
    </row>
    <row r="16" spans="1:9" x14ac:dyDescent="0.2">
      <c r="B16" s="206" t="s">
        <v>118</v>
      </c>
      <c r="C16" s="286">
        <f>SUM(C7:C15)</f>
        <v>565.08663177791868</v>
      </c>
      <c r="D16" s="287">
        <f t="shared" ref="D16:E16" si="2">SUM(D7:D15)</f>
        <v>290.75788240843423</v>
      </c>
      <c r="E16" s="295">
        <f t="shared" si="2"/>
        <v>274.32874936948446</v>
      </c>
      <c r="F16" s="189">
        <f t="shared" ref="F16" si="3">SUM(F7:F15)</f>
        <v>255.80467658446321</v>
      </c>
      <c r="G16" s="189">
        <f t="shared" ref="G16" si="4">SUM(G7:G15)</f>
        <v>220.52943777153496</v>
      </c>
      <c r="H16" s="202">
        <f t="shared" ref="H16" si="5">SUM(H7:H15)</f>
        <v>293.20281236366873</v>
      </c>
      <c r="I16" s="246">
        <f t="shared" ref="I16" si="6">SUM(I7:I15)</f>
        <v>1043.8656760891513</v>
      </c>
    </row>
    <row r="17" spans="1:9" x14ac:dyDescent="0.2">
      <c r="A17" s="41" t="s">
        <v>15</v>
      </c>
      <c r="B17" s="196">
        <f>SUM(C17:H17)</f>
        <v>1.9895196601282805E-13</v>
      </c>
      <c r="C17" s="288">
        <f>ABS('Costs ($2014) Incl Real Esc'!R$743/10^6-C16)</f>
        <v>1.1368683772161603E-13</v>
      </c>
      <c r="D17" s="289">
        <f>ABS('Costs ($2014) Incl Real Esc'!AC$743/10^6-D16)</f>
        <v>0</v>
      </c>
      <c r="E17" s="198">
        <f>ABS(C16-D16-E16)</f>
        <v>0</v>
      </c>
      <c r="F17" s="198">
        <f>ABS('Costs ($2014) Incl Real Esc'!S$743/10^6-F16)</f>
        <v>0</v>
      </c>
      <c r="G17" s="198">
        <f>ABS('Costs ($2014) Incl Real Esc'!T$743/10^6-G16)</f>
        <v>2.8421709430404007E-14</v>
      </c>
      <c r="H17" s="204">
        <f>ABS('Costs ($2014) Incl Real Esc'!U$743/10^6-H16)</f>
        <v>5.6843418860808015E-14</v>
      </c>
      <c r="I17" s="305"/>
    </row>
    <row r="18" spans="1:9" x14ac:dyDescent="0.2">
      <c r="A18" s="41"/>
      <c r="B18" s="196"/>
      <c r="C18" s="288"/>
      <c r="D18" s="289"/>
      <c r="E18" s="198"/>
      <c r="F18" s="198"/>
      <c r="G18" s="198"/>
      <c r="H18" s="205"/>
      <c r="I18" s="305"/>
    </row>
    <row r="19" spans="1:9" x14ac:dyDescent="0.2">
      <c r="A19" s="41"/>
      <c r="B19" s="212" t="s">
        <v>119</v>
      </c>
      <c r="C19" s="290">
        <f>('Costs ($2014) Incl Real Esc'!M743-'Costs ($2014) Excl Real Esc'!M743)/10^6</f>
        <v>0.80354184718433019</v>
      </c>
      <c r="D19" s="290">
        <f>('Costs ($2014) Incl Real Esc'!AC743-'Costs ($2014) Excl Real Esc'!W743)/10^6</f>
        <v>0</v>
      </c>
      <c r="E19" s="187">
        <f>C19-D19</f>
        <v>0.80354184718433019</v>
      </c>
      <c r="F19" s="213">
        <f>('Costs ($2014) Incl Real Esc'!N743-'Costs ($2014) Excl Real Esc'!N743)/10^6</f>
        <v>3.9029171175906359</v>
      </c>
      <c r="G19" s="213">
        <f>('Costs ($2014) Incl Real Esc'!O743-'Costs ($2014) Excl Real Esc'!O743)/10^6</f>
        <v>6.162842701654851</v>
      </c>
      <c r="H19" s="214">
        <f>('Costs ($2014) Incl Real Esc'!P743-'Costs ($2014) Excl Real Esc'!P743)/10^6</f>
        <v>8.0530072409231366</v>
      </c>
      <c r="I19" s="306">
        <f>SUM(D19:H19)</f>
        <v>18.922308907352953</v>
      </c>
    </row>
    <row r="20" spans="1:9" x14ac:dyDescent="0.2">
      <c r="A20" s="41"/>
      <c r="B20" s="196"/>
      <c r="C20" s="288"/>
      <c r="D20" s="289"/>
      <c r="E20" s="198"/>
      <c r="F20" s="198"/>
      <c r="G20" s="198"/>
      <c r="H20" s="205"/>
      <c r="I20" s="307"/>
    </row>
    <row r="21" spans="1:9" x14ac:dyDescent="0.2">
      <c r="A21" s="41"/>
      <c r="B21" s="216" t="s">
        <v>128</v>
      </c>
      <c r="C21" s="291">
        <f>C16-C19</f>
        <v>564.28308993073438</v>
      </c>
      <c r="D21" s="291">
        <f>D16-D19</f>
        <v>290.75788240843423</v>
      </c>
      <c r="E21" s="217">
        <f t="shared" ref="E21:I21" si="7">E16-E19</f>
        <v>273.52520752230015</v>
      </c>
      <c r="F21" s="217">
        <f t="shared" si="7"/>
        <v>251.90175946687256</v>
      </c>
      <c r="G21" s="217">
        <f t="shared" si="7"/>
        <v>214.36659506988011</v>
      </c>
      <c r="H21" s="218">
        <f t="shared" si="7"/>
        <v>285.14980512274559</v>
      </c>
      <c r="I21" s="247">
        <f t="shared" si="7"/>
        <v>1024.9433671817983</v>
      </c>
    </row>
    <row r="22" spans="1:9" x14ac:dyDescent="0.2">
      <c r="A22" s="41"/>
      <c r="B22" s="196"/>
      <c r="C22" s="198"/>
      <c r="D22" s="198"/>
      <c r="E22" s="198"/>
      <c r="F22" s="198"/>
      <c r="G22" s="198"/>
      <c r="H22" s="198"/>
    </row>
    <row r="23" spans="1:9" x14ac:dyDescent="0.2">
      <c r="A23" s="41"/>
      <c r="B23" s="196"/>
      <c r="C23" s="198"/>
      <c r="D23" s="198"/>
      <c r="E23" s="198"/>
      <c r="F23" s="198"/>
      <c r="G23" s="198"/>
      <c r="H23" s="198"/>
    </row>
    <row r="24" spans="1:9" x14ac:dyDescent="0.2">
      <c r="A24" s="41"/>
      <c r="B24" s="196"/>
      <c r="C24" s="278"/>
      <c r="D24" s="279" t="s">
        <v>138</v>
      </c>
      <c r="E24" s="198"/>
      <c r="F24" s="198"/>
      <c r="G24" s="198"/>
      <c r="H24" s="198"/>
    </row>
    <row r="25" spans="1:9" x14ac:dyDescent="0.2">
      <c r="C25" s="280" t="s">
        <v>136</v>
      </c>
      <c r="D25" s="281" t="s">
        <v>137</v>
      </c>
      <c r="E25" s="301" t="s">
        <v>139</v>
      </c>
    </row>
    <row r="26" spans="1:9" x14ac:dyDescent="0.2">
      <c r="B26" s="210" t="s">
        <v>75</v>
      </c>
      <c r="C26" s="323">
        <f>C$6</f>
        <v>2015</v>
      </c>
      <c r="D26" s="296">
        <f t="shared" ref="D26:E26" si="8">D$6</f>
        <v>2015</v>
      </c>
      <c r="E26" s="182">
        <f t="shared" si="8"/>
        <v>2015</v>
      </c>
      <c r="F26" s="182">
        <f>F$6</f>
        <v>2016</v>
      </c>
      <c r="G26" s="182">
        <f>G$6</f>
        <v>2017</v>
      </c>
      <c r="H26" s="183">
        <f>H$6</f>
        <v>2018</v>
      </c>
      <c r="I26" s="308" t="str">
        <f>I$6</f>
        <v>2015-18 Total</v>
      </c>
    </row>
    <row r="27" spans="1:9" x14ac:dyDescent="0.2">
      <c r="A27" t="str">
        <f>'Cost Escalators'!B$53</f>
        <v>Load Driven</v>
      </c>
      <c r="B27" s="184" t="str">
        <f>'Cost Escalators'!A$53</f>
        <v>PS Augmentation</v>
      </c>
      <c r="C27" s="297">
        <f>SUMIF('Costs ($2014) Incl Real Esc'!$D$5:$D$729,$B27,'Costs ($2014) Incl Real Esc'!R$5:R$729)/10^6</f>
        <v>270.65375061085609</v>
      </c>
      <c r="D27" s="298">
        <f>SUMIF('Costs ($2014) Incl Real Esc'!$D$5:$D$729,$B27,'Costs ($2014) Incl Real Esc'!AC$5:AC$729)/10^6</f>
        <v>250.05047422224445</v>
      </c>
      <c r="E27" s="213">
        <f t="shared" ref="E27:E37" si="9">C27-D27</f>
        <v>20.603276388611647</v>
      </c>
      <c r="F27" s="193">
        <f>SUMIF('Costs ($2014) Incl Real Esc'!$D$5:$D$729,$B27,'Costs ($2014) Incl Real Esc'!S$5:S$729)/10^6</f>
        <v>0</v>
      </c>
      <c r="G27" s="193">
        <f>SUMIF('Costs ($2014) Incl Real Esc'!$D$5:$D$729,$B27,'Costs ($2014) Incl Real Esc'!T$5:T$729)/10^6</f>
        <v>0</v>
      </c>
      <c r="H27" s="194">
        <f>SUMIF('Costs ($2014) Incl Real Esc'!$D$5:$D$729,$B27,'Costs ($2014) Incl Real Esc'!U$5:U$729)/10^6</f>
        <v>51.79708683990647</v>
      </c>
      <c r="I27" s="309">
        <f t="shared" ref="I27:I37" si="10">SUM(E27:H27)</f>
        <v>72.400363228518117</v>
      </c>
    </row>
    <row r="28" spans="1:9" x14ac:dyDescent="0.2">
      <c r="A28" t="str">
        <f>'Cost Escalators'!B$54</f>
        <v>Non-Load Driven</v>
      </c>
      <c r="B28" t="str">
        <f>'Cost Escalators'!A$54</f>
        <v>PS Connections</v>
      </c>
      <c r="C28" s="297">
        <f>SUMIF('Costs ($2014) Incl Real Esc'!$D$5:$D$729,$B28,'Costs ($2014) Incl Real Esc'!R$5:R$729)/10^6</f>
        <v>5.8679444074453508</v>
      </c>
      <c r="D28" s="299">
        <f>SUMIF('Costs ($2014) Incl Real Esc'!$D$5:$D$729,$B28,'Costs ($2014) Incl Real Esc'!AC$5:AC$729)/10^6</f>
        <v>0</v>
      </c>
      <c r="E28" s="213">
        <f t="shared" si="9"/>
        <v>5.8679444074453508</v>
      </c>
      <c r="F28" s="193">
        <f>SUMIF('Costs ($2014) Incl Real Esc'!$D$5:$D$729,$B28,'Costs ($2014) Incl Real Esc'!S$5:S$729)/10^6</f>
        <v>2.9524073604504966</v>
      </c>
      <c r="G28" s="193">
        <f>SUMIF('Costs ($2014) Incl Real Esc'!$D$5:$D$729,$B28,'Costs ($2014) Incl Real Esc'!T$5:T$729)/10^6</f>
        <v>0.9598856803814737</v>
      </c>
      <c r="H28" s="194">
        <f>SUMIF('Costs ($2014) Incl Real Esc'!$D$5:$D$729,$B28,'Costs ($2014) Incl Real Esc'!U$5:U$729)/10^6</f>
        <v>1.4711917838238642</v>
      </c>
      <c r="I28" s="309">
        <f t="shared" si="10"/>
        <v>11.251429232101184</v>
      </c>
    </row>
    <row r="29" spans="1:9" x14ac:dyDescent="0.2">
      <c r="A29" t="str">
        <f>'Cost Escalators'!B$55</f>
        <v>Load Driven</v>
      </c>
      <c r="B29" t="str">
        <f>'Cost Escalators'!A$55</f>
        <v>PS Easements</v>
      </c>
      <c r="C29" s="297">
        <f>SUMIF('Costs ($2014) Incl Real Esc'!$D$5:$D$729,$B29,'Costs ($2014) Incl Real Esc'!R$5:R$729)/10^6</f>
        <v>13.814061234280818</v>
      </c>
      <c r="D29" s="299">
        <f>SUMIF('Costs ($2014) Incl Real Esc'!$D$5:$D$729,$B29,'Costs ($2014) Incl Real Esc'!AC$5:AC$729)/10^6</f>
        <v>0</v>
      </c>
      <c r="E29" s="213">
        <f t="shared" si="9"/>
        <v>13.814061234280818</v>
      </c>
      <c r="F29" s="193">
        <f>SUMIF('Costs ($2014) Incl Real Esc'!$D$5:$D$729,$B29,'Costs ($2014) Incl Real Esc'!S$5:S$729)/10^6</f>
        <v>0.36555352139365999</v>
      </c>
      <c r="G29" s="193">
        <f>SUMIF('Costs ($2014) Incl Real Esc'!$D$5:$D$729,$B29,'Costs ($2014) Incl Real Esc'!T$5:T$729)/10^6</f>
        <v>12.411136183956572</v>
      </c>
      <c r="H29" s="194">
        <f>SUMIF('Costs ($2014) Incl Real Esc'!$D$5:$D$729,$B29,'Costs ($2014) Incl Real Esc'!U$5:U$729)/10^6</f>
        <v>0</v>
      </c>
      <c r="I29" s="309">
        <f t="shared" si="10"/>
        <v>26.59075093963105</v>
      </c>
    </row>
    <row r="30" spans="1:9" x14ac:dyDescent="0.2">
      <c r="A30" t="str">
        <f>'Cost Escalators'!B$56</f>
        <v>Non-Load Driven</v>
      </c>
      <c r="B30" t="str">
        <f>'Cost Escalators'!A$56</f>
        <v>PS Replacement</v>
      </c>
      <c r="C30" s="297">
        <f>SUMIF('Costs ($2014) Incl Real Esc'!$D$5:$D$729,$B30,'Costs ($2014) Incl Real Esc'!R$5:R$729)/10^6</f>
        <v>196.78401109113787</v>
      </c>
      <c r="D30" s="299">
        <f>SUMIF('Costs ($2014) Incl Real Esc'!$D$5:$D$729,$B30,'Costs ($2014) Incl Real Esc'!AC$5:AC$729)/10^6</f>
        <v>40.707408186189781</v>
      </c>
      <c r="E30" s="213">
        <f t="shared" si="9"/>
        <v>156.07660290494809</v>
      </c>
      <c r="F30" s="193">
        <f>SUMIF('Costs ($2014) Incl Real Esc'!$D$5:$D$729,$B30,'Costs ($2014) Incl Real Esc'!S$5:S$729)/10^6</f>
        <v>167.7322840187332</v>
      </c>
      <c r="G30" s="193">
        <f>SUMIF('Costs ($2014) Incl Real Esc'!$D$5:$D$729,$B30,'Costs ($2014) Incl Real Esc'!T$5:T$729)/10^6</f>
        <v>149.60952411847811</v>
      </c>
      <c r="H30" s="194">
        <f>SUMIF('Costs ($2014) Incl Real Esc'!$D$5:$D$729,$B30,'Costs ($2014) Incl Real Esc'!U$5:U$729)/10^6</f>
        <v>176.41538924314838</v>
      </c>
      <c r="I30" s="309">
        <f t="shared" si="10"/>
        <v>649.8338002853078</v>
      </c>
    </row>
    <row r="31" spans="1:9" x14ac:dyDescent="0.2">
      <c r="A31" t="str">
        <f>'Cost Escalators'!B$57</f>
        <v>Non-Load Driven</v>
      </c>
      <c r="B31" t="str">
        <f>'Cost Escalators'!A$57</f>
        <v>PS Network Asset Replacement</v>
      </c>
      <c r="C31" s="297">
        <f>SUMIF('Costs ($2014) Incl Real Esc'!$D$5:$D$729,$B31,'Costs ($2014) Incl Real Esc'!R$5:R$729)/10^6</f>
        <v>24.275373602191525</v>
      </c>
      <c r="D31" s="299">
        <f>SUMIF('Costs ($2014) Incl Real Esc'!$D$5:$D$729,$B31,'Costs ($2014) Incl Real Esc'!AC$5:AC$729)/10^6</f>
        <v>0</v>
      </c>
      <c r="E31" s="213">
        <f t="shared" si="9"/>
        <v>24.275373602191525</v>
      </c>
      <c r="F31" s="193">
        <f>SUMIF('Costs ($2014) Incl Real Esc'!$D$5:$D$729,$B31,'Costs ($2014) Incl Real Esc'!S$5:S$729)/10^6</f>
        <v>22.993968799017523</v>
      </c>
      <c r="G31" s="193">
        <f>SUMIF('Costs ($2014) Incl Real Esc'!$D$5:$D$729,$B31,'Costs ($2014) Incl Real Esc'!T$5:T$729)/10^6</f>
        <v>22.520595700652468</v>
      </c>
      <c r="H31" s="194">
        <f>SUMIF('Costs ($2014) Incl Real Esc'!$D$5:$D$729,$B31,'Costs ($2014) Incl Real Esc'!U$5:U$729)/10^6</f>
        <v>20.708091294202077</v>
      </c>
      <c r="I31" s="309">
        <f t="shared" si="10"/>
        <v>90.498029396063586</v>
      </c>
    </row>
    <row r="32" spans="1:9" x14ac:dyDescent="0.2">
      <c r="A32" t="str">
        <f>'Cost Escalators'!B$58</f>
        <v>Non-Load Driven</v>
      </c>
      <c r="B32" t="str">
        <f>'Cost Escalators'!A$58</f>
        <v>PS Network-Other</v>
      </c>
      <c r="C32" s="297">
        <f>SUMIF('Costs ($2014) Incl Real Esc'!$D$5:$D$729,$B32,'Costs ($2014) Incl Real Esc'!R$5:R$729)/10^6</f>
        <v>2.5027309999999998</v>
      </c>
      <c r="D32" s="299">
        <f>SUMIF('Costs ($2014) Incl Real Esc'!$D$5:$D$729,$B32,'Costs ($2014) Incl Real Esc'!AC$5:AC$729)/10^6</f>
        <v>0</v>
      </c>
      <c r="E32" s="213">
        <f t="shared" si="9"/>
        <v>2.5027309999999998</v>
      </c>
      <c r="F32" s="193">
        <f>SUMIF('Costs ($2014) Incl Real Esc'!$D$5:$D$729,$B32,'Costs ($2014) Incl Real Esc'!S$5:S$729)/10^6</f>
        <v>1.4450000000000001</v>
      </c>
      <c r="G32" s="193">
        <f>SUMIF('Costs ($2014) Incl Real Esc'!$D$5:$D$729,$B32,'Costs ($2014) Incl Real Esc'!T$5:T$729)/10^6</f>
        <v>1.5109999999999999</v>
      </c>
      <c r="H32" s="194">
        <f>SUMIF('Costs ($2014) Incl Real Esc'!$D$5:$D$729,$B32,'Costs ($2014) Incl Real Esc'!U$5:U$729)/10^6</f>
        <v>1.165</v>
      </c>
      <c r="I32" s="309">
        <f t="shared" si="10"/>
        <v>6.6237310000000003</v>
      </c>
    </row>
    <row r="33" spans="1:9" x14ac:dyDescent="0.2">
      <c r="A33" t="str">
        <f>'Cost Escalators'!B$59</f>
        <v>Non-Load Driven</v>
      </c>
      <c r="B33" t="str">
        <f>'Cost Escalators'!A$59</f>
        <v>PS Security/Compliance</v>
      </c>
      <c r="C33" s="297">
        <f>SUMIF('Costs ($2014) Incl Real Esc'!$D$5:$D$729,$B33,'Costs ($2014) Incl Real Esc'!R$5:R$729)/10^6</f>
        <v>14.24550590210457</v>
      </c>
      <c r="D33" s="299">
        <f>SUMIF('Costs ($2014) Incl Real Esc'!$D$5:$D$729,$B33,'Costs ($2014) Incl Real Esc'!AC$5:AC$729)/10^6</f>
        <v>0</v>
      </c>
      <c r="E33" s="213">
        <f t="shared" si="9"/>
        <v>14.24550590210457</v>
      </c>
      <c r="F33" s="193">
        <f>SUMIF('Costs ($2014) Incl Real Esc'!$D$5:$D$729,$B33,'Costs ($2014) Incl Real Esc'!S$5:S$729)/10^6</f>
        <v>21.941919818462132</v>
      </c>
      <c r="G33" s="193">
        <f>SUMIF('Costs ($2014) Incl Real Esc'!$D$5:$D$729,$B33,'Costs ($2014) Incl Real Esc'!T$5:T$729)/10^6</f>
        <v>1.2983007762269676</v>
      </c>
      <c r="H33" s="194">
        <f>SUMIF('Costs ($2014) Incl Real Esc'!$D$5:$D$729,$B33,'Costs ($2014) Incl Real Esc'!U$5:U$729)/10^6</f>
        <v>10.247403596385539</v>
      </c>
      <c r="I33" s="309">
        <f t="shared" si="10"/>
        <v>47.733130093179206</v>
      </c>
    </row>
    <row r="34" spans="1:9" x14ac:dyDescent="0.2">
      <c r="A34" t="str">
        <f>'Cost Escalators'!B$60</f>
        <v>Business IT</v>
      </c>
      <c r="B34" t="str">
        <f>'Cost Escalators'!A$60</f>
        <v>PS Information Technology</v>
      </c>
      <c r="C34" s="297">
        <f>SUMIF('Costs ($2014) Incl Real Esc'!$D$5:$D$729,$B34,'Costs ($2014) Incl Real Esc'!R$5:R$729)/10^6</f>
        <v>19.350781250000001</v>
      </c>
      <c r="D34" s="299">
        <f>SUMIF('Costs ($2014) Incl Real Esc'!$D$5:$D$729,$B34,'Costs ($2014) Incl Real Esc'!AC$5:AC$729)/10^6</f>
        <v>0</v>
      </c>
      <c r="E34" s="213">
        <f t="shared" si="9"/>
        <v>19.350781250000001</v>
      </c>
      <c r="F34" s="193">
        <f>SUMIF('Costs ($2014) Incl Real Esc'!$D$5:$D$729,$B34,'Costs ($2014) Incl Real Esc'!S$5:S$729)/10^6</f>
        <v>19.659570312500001</v>
      </c>
      <c r="G34" s="193">
        <f>SUMIF('Costs ($2014) Incl Real Esc'!$D$5:$D$729,$B34,'Costs ($2014) Incl Real Esc'!T$5:T$729)/10^6</f>
        <v>18.115625000000001</v>
      </c>
      <c r="H34" s="194">
        <f>SUMIF('Costs ($2014) Incl Real Esc'!$D$5:$D$729,$B34,'Costs ($2014) Incl Real Esc'!U$5:U$729)/10^6</f>
        <v>20.791796874999999</v>
      </c>
      <c r="I34" s="309">
        <f t="shared" si="10"/>
        <v>77.917773437500003</v>
      </c>
    </row>
    <row r="35" spans="1:9" x14ac:dyDescent="0.2">
      <c r="A35" t="str">
        <f>'Cost Escalators'!B$61</f>
        <v>Support the Business</v>
      </c>
      <c r="B35" t="str">
        <f>'Cost Escalators'!A$61</f>
        <v>PS Facilities</v>
      </c>
      <c r="C35" s="297">
        <f>SUMIF('Costs ($2014) Incl Real Esc'!$D$5:$D$729,$B35,'Costs ($2014) Incl Real Esc'!R$5:R$729)/10^6</f>
        <v>8.6120149999999995</v>
      </c>
      <c r="D35" s="299">
        <f>SUMIF('Costs ($2014) Incl Real Esc'!$D$5:$D$729,$B35,'Costs ($2014) Incl Real Esc'!AC$5:AC$729)/10^6</f>
        <v>0</v>
      </c>
      <c r="E35" s="213">
        <f t="shared" si="9"/>
        <v>8.6120149999999995</v>
      </c>
      <c r="F35" s="193">
        <f>SUMIF('Costs ($2014) Incl Real Esc'!$D$5:$D$729,$B35,'Costs ($2014) Incl Real Esc'!S$5:S$729)/10^6</f>
        <v>10.9733</v>
      </c>
      <c r="G35" s="193">
        <f>SUMIF('Costs ($2014) Incl Real Esc'!$D$5:$D$729,$B35,'Costs ($2014) Incl Real Esc'!T$5:T$729)/10^6</f>
        <v>4.8327</v>
      </c>
      <c r="H35" s="194">
        <f>SUMIF('Costs ($2014) Incl Real Esc'!$D$5:$D$729,$B35,'Costs ($2014) Incl Real Esc'!U$5:U$729)/10^6</f>
        <v>0</v>
      </c>
      <c r="I35" s="309">
        <f t="shared" si="10"/>
        <v>24.418015</v>
      </c>
    </row>
    <row r="36" spans="1:9" x14ac:dyDescent="0.2">
      <c r="A36" t="str">
        <f>'Cost Escalators'!B$62</f>
        <v>Support the Business</v>
      </c>
      <c r="B36" t="str">
        <f>'Cost Escalators'!A$62</f>
        <v>PS Motor Vehicles</v>
      </c>
      <c r="C36" s="297">
        <f>SUMIF('Costs ($2014) Incl Real Esc'!$D$5:$D$729,$B36,'Costs ($2014) Incl Real Esc'!R$5:R$729)/10^6</f>
        <v>8.9804576799023437</v>
      </c>
      <c r="D36" s="299">
        <f>SUMIF('Costs ($2014) Incl Real Esc'!$D$5:$D$729,$B36,'Costs ($2014) Incl Real Esc'!AC$5:AC$729)/10^6</f>
        <v>0</v>
      </c>
      <c r="E36" s="213">
        <f t="shared" si="9"/>
        <v>8.9804576799023437</v>
      </c>
      <c r="F36" s="193">
        <f>SUMIF('Costs ($2014) Incl Real Esc'!$D$5:$D$729,$B36,'Costs ($2014) Incl Real Esc'!S$5:S$729)/10^6</f>
        <v>7.7406727539062503</v>
      </c>
      <c r="G36" s="193">
        <f>SUMIF('Costs ($2014) Incl Real Esc'!$D$5:$D$729,$B36,'Costs ($2014) Incl Real Esc'!T$5:T$729)/10^6</f>
        <v>9.270670311839309</v>
      </c>
      <c r="H36" s="194">
        <f>SUMIF('Costs ($2014) Incl Real Esc'!$D$5:$D$729,$B36,'Costs ($2014) Incl Real Esc'!U$5:U$729)/10^6</f>
        <v>10.606852731202368</v>
      </c>
      <c r="I36" s="309">
        <f t="shared" si="10"/>
        <v>36.598653476850266</v>
      </c>
    </row>
    <row r="37" spans="1:9" x14ac:dyDescent="0.2">
      <c r="A37" t="str">
        <f>'Cost Escalators'!B$63</f>
        <v>Non-Load Driven</v>
      </c>
      <c r="B37" t="str">
        <f>'Cost Escalators'!A$63</f>
        <v>PS Western Sydney Supply</v>
      </c>
      <c r="C37" s="297">
        <f>SUMIF('Costs ($2014) Incl Real Esc'!$D$5:$D$729,$B37,'Costs ($2014) Incl Real Esc'!R$5:R$729)/10^6</f>
        <v>0</v>
      </c>
      <c r="D37" s="299">
        <f>SUMIF('Costs ($2014) Incl Real Esc'!$D$5:$D$729,$B37,'Costs ($2014) Incl Real Esc'!AC$5:AC$729)/10^6</f>
        <v>0</v>
      </c>
      <c r="E37" s="213">
        <f t="shared" si="9"/>
        <v>0</v>
      </c>
      <c r="F37" s="193">
        <f>SUMIF('Costs ($2014) Incl Real Esc'!$D$5:$D$729,$B37,'Costs ($2014) Incl Real Esc'!S$5:S$729)/10^6</f>
        <v>0</v>
      </c>
      <c r="G37" s="193">
        <f>SUMIF('Costs ($2014) Incl Real Esc'!$D$5:$D$729,$B37,'Costs ($2014) Incl Real Esc'!T$5:T$729)/10^6</f>
        <v>0</v>
      </c>
      <c r="H37" s="194">
        <f>SUMIF('Costs ($2014) Incl Real Esc'!$D$5:$D$729,$B37,'Costs ($2014) Incl Real Esc'!U$5:U$729)/10^6</f>
        <v>0</v>
      </c>
      <c r="I37" s="309">
        <f t="shared" si="10"/>
        <v>0</v>
      </c>
    </row>
    <row r="38" spans="1:9" x14ac:dyDescent="0.2">
      <c r="B38" s="206" t="s">
        <v>118</v>
      </c>
      <c r="C38" s="322">
        <f>SUM(C27:C37)</f>
        <v>565.08663177791857</v>
      </c>
      <c r="D38" s="300">
        <f t="shared" ref="D38:E38" si="11">SUM(D27:D37)</f>
        <v>290.75788240843423</v>
      </c>
      <c r="E38" s="302">
        <f t="shared" si="11"/>
        <v>274.3287493694844</v>
      </c>
      <c r="F38" s="195">
        <f t="shared" ref="F38:I38" si="12">SUM(F27:F37)</f>
        <v>255.80467658446324</v>
      </c>
      <c r="G38" s="195">
        <f t="shared" si="12"/>
        <v>220.52943777153487</v>
      </c>
      <c r="H38" s="209">
        <f t="shared" si="12"/>
        <v>293.20281236366867</v>
      </c>
      <c r="I38" s="310">
        <f t="shared" si="12"/>
        <v>1043.8656760891513</v>
      </c>
    </row>
    <row r="39" spans="1:9" x14ac:dyDescent="0.2">
      <c r="A39" s="41" t="s">
        <v>15</v>
      </c>
      <c r="B39" s="196">
        <f>SUM(C39:H39)</f>
        <v>3.4106051316484809E-13</v>
      </c>
      <c r="C39" s="198">
        <f t="shared" ref="C39:I39" si="13">ABS(C16-C38)</f>
        <v>1.1368683772161603E-13</v>
      </c>
      <c r="D39" s="198">
        <f t="shared" si="13"/>
        <v>0</v>
      </c>
      <c r="E39" s="198">
        <f t="shared" si="13"/>
        <v>5.6843418860808015E-14</v>
      </c>
      <c r="F39" s="198">
        <f t="shared" si="13"/>
        <v>2.8421709430404007E-14</v>
      </c>
      <c r="G39" s="198">
        <f t="shared" si="13"/>
        <v>8.5265128291212022E-14</v>
      </c>
      <c r="H39" s="198">
        <f t="shared" si="13"/>
        <v>5.6843418860808015E-14</v>
      </c>
      <c r="I39" s="198">
        <f t="shared" si="13"/>
        <v>0</v>
      </c>
    </row>
    <row r="40" spans="1:9" x14ac:dyDescent="0.2">
      <c r="A40" s="41"/>
      <c r="B40" s="196"/>
      <c r="C40" s="198"/>
      <c r="D40" s="198"/>
      <c r="E40" s="198"/>
      <c r="F40" s="198"/>
      <c r="G40" s="198"/>
      <c r="H40" s="198"/>
      <c r="I40" s="198"/>
    </row>
    <row r="41" spans="1:9" x14ac:dyDescent="0.2">
      <c r="A41" s="41"/>
      <c r="B41" s="196"/>
      <c r="C41" s="198"/>
      <c r="D41" s="198"/>
      <c r="E41" s="198"/>
      <c r="F41" s="198"/>
      <c r="G41" s="198"/>
      <c r="H41" s="198"/>
      <c r="I41" s="198"/>
    </row>
    <row r="42" spans="1:9" x14ac:dyDescent="0.2">
      <c r="B42" s="196"/>
      <c r="C42" s="278"/>
      <c r="D42" s="279" t="s">
        <v>138</v>
      </c>
      <c r="E42" s="198"/>
      <c r="F42" s="198"/>
      <c r="G42" s="198"/>
      <c r="H42" s="198"/>
    </row>
    <row r="43" spans="1:9" x14ac:dyDescent="0.2">
      <c r="C43" s="280" t="s">
        <v>136</v>
      </c>
      <c r="D43" s="281" t="s">
        <v>137</v>
      </c>
      <c r="E43" s="301" t="s">
        <v>139</v>
      </c>
    </row>
    <row r="44" spans="1:9" x14ac:dyDescent="0.2">
      <c r="B44" s="210" t="s">
        <v>856</v>
      </c>
      <c r="C44" s="323">
        <f>C$6</f>
        <v>2015</v>
      </c>
      <c r="D44" s="296">
        <f t="shared" ref="D44:E44" si="14">D$6</f>
        <v>2015</v>
      </c>
      <c r="E44" s="182">
        <f t="shared" si="14"/>
        <v>2015</v>
      </c>
      <c r="F44" s="182">
        <f>F$6</f>
        <v>2016</v>
      </c>
      <c r="G44" s="182">
        <f>G$6</f>
        <v>2017</v>
      </c>
      <c r="H44" s="183">
        <f>H$6</f>
        <v>2018</v>
      </c>
      <c r="I44" s="308" t="str">
        <f>I$6</f>
        <v>2015-18 Total</v>
      </c>
    </row>
    <row r="45" spans="1:9" x14ac:dyDescent="0.2">
      <c r="B45" s="184" t="str">
        <f>'Cost Escalators'!B38</f>
        <v>CPI Only</v>
      </c>
      <c r="C45" s="297">
        <f>SUMPRODUCT('Costs ($2014) Incl Real Esc'!R$5:R$729,'Input Data'!$AA$5:$AA$729)/10^6</f>
        <v>556.39870556142318</v>
      </c>
      <c r="D45" s="299">
        <f>SUMPRODUCT('Costs ($2014) Incl Real Esc'!AC$5:AC$729,'Input Data'!$AA$5:$AA$729)/10^6</f>
        <v>290.75788240843423</v>
      </c>
      <c r="E45" s="213">
        <f t="shared" ref="E45:E56" si="15">C45-D45</f>
        <v>265.64082315298896</v>
      </c>
      <c r="F45" s="324">
        <f>SUMPRODUCT('Costs ($2014) Incl Real Esc'!S$5:S$729,'Input Data'!$AA$5:$AA$729)/10^6</f>
        <v>193.8471728474791</v>
      </c>
      <c r="G45" s="193">
        <f>SUMPRODUCT('Costs ($2014) Incl Real Esc'!T$5:T$729,'Input Data'!$AA$5:$AA$729)/10^6</f>
        <v>156.34258966305615</v>
      </c>
      <c r="H45" s="194">
        <f>SUMPRODUCT('Costs ($2014) Incl Real Esc'!U$5:U$729,'Input Data'!$AA$5:$AA$729)/10^6</f>
        <v>127.88755784738946</v>
      </c>
      <c r="I45" s="309">
        <f t="shared" ref="I45:I56" si="16">SUM(E45:H45)</f>
        <v>743.71814351091359</v>
      </c>
    </row>
    <row r="46" spans="1:9" x14ac:dyDescent="0.2">
      <c r="B46" s="184" t="str">
        <f>'Cost Escalators'!B39</f>
        <v>EGW Wages</v>
      </c>
      <c r="C46" s="297">
        <f>SUMPRODUCT('Costs ($2014) Incl Real Esc'!R$5:R$729,'Input Data'!$AB$5:$AB$729)/10^6</f>
        <v>3.4455964678222499</v>
      </c>
      <c r="D46" s="299">
        <f>SUMPRODUCT('Costs ($2014) Incl Real Esc'!AC$5:AC$729,'Input Data'!$AB$5:$AB$729)/10^6</f>
        <v>0</v>
      </c>
      <c r="E46" s="213">
        <f t="shared" si="15"/>
        <v>3.4455964678222499</v>
      </c>
      <c r="F46" s="324">
        <f>SUMPRODUCT('Costs ($2014) Incl Real Esc'!S$5:S$729,'Input Data'!$AB$5:$AB$729)/10^6</f>
        <v>21.483094711345956</v>
      </c>
      <c r="G46" s="193">
        <f>SUMPRODUCT('Costs ($2014) Incl Real Esc'!T$5:T$729,'Input Data'!$AB$5:$AB$729)/10^6</f>
        <v>14.920840617394852</v>
      </c>
      <c r="H46" s="194">
        <f>SUMPRODUCT('Costs ($2014) Incl Real Esc'!U$5:U$729,'Input Data'!$AB$5:$AB$729)/10^6</f>
        <v>56.199304419124282</v>
      </c>
      <c r="I46" s="309">
        <f t="shared" si="16"/>
        <v>96.048836215687345</v>
      </c>
    </row>
    <row r="47" spans="1:9" x14ac:dyDescent="0.2">
      <c r="B47" s="184" t="str">
        <f>'Cost Escalators'!B40</f>
        <v>Wages General</v>
      </c>
      <c r="C47" s="297">
        <f>SUMPRODUCT('Costs ($2014) Incl Real Esc'!R$5:R$729,'Input Data'!$AC$5:$AC$729)/10^6</f>
        <v>0</v>
      </c>
      <c r="D47" s="299">
        <f>SUMPRODUCT('Costs ($2014) Incl Real Esc'!AC$5:AC$729,'Input Data'!$AC$5:$AC$729)/10^6</f>
        <v>0</v>
      </c>
      <c r="E47" s="213">
        <f t="shared" si="15"/>
        <v>0</v>
      </c>
      <c r="F47" s="324">
        <f>SUMPRODUCT('Costs ($2014) Incl Real Esc'!S$5:S$729,'Input Data'!$AC$5:$AC$729)/10^6</f>
        <v>0.11267878998845768</v>
      </c>
      <c r="G47" s="193">
        <f>SUMPRODUCT('Costs ($2014) Incl Real Esc'!T$5:T$729,'Input Data'!$AC$5:$AC$729)/10^6</f>
        <v>0.38056800272671082</v>
      </c>
      <c r="H47" s="194">
        <f>SUMPRODUCT('Costs ($2014) Incl Real Esc'!U$5:U$729,'Input Data'!$AC$5:$AC$729)/10^6</f>
        <v>0.11653215233416087</v>
      </c>
      <c r="I47" s="309">
        <f t="shared" si="16"/>
        <v>0.60977894504932939</v>
      </c>
    </row>
    <row r="48" spans="1:9" x14ac:dyDescent="0.2">
      <c r="B48" s="184" t="str">
        <f>'Cost Escalators'!B41</f>
        <v>Copper</v>
      </c>
      <c r="C48" s="297">
        <f>SUMPRODUCT('Costs ($2014) Incl Real Esc'!R$5:R$729,'Input Data'!$AD$5:$AD$729)/10^6</f>
        <v>0.19521759832375044</v>
      </c>
      <c r="D48" s="299">
        <f>SUMPRODUCT('Costs ($2014) Incl Real Esc'!AC$5:AC$729,'Input Data'!$AD$5:$AD$729)/10^6</f>
        <v>0</v>
      </c>
      <c r="E48" s="213">
        <f t="shared" si="15"/>
        <v>0.19521759832375044</v>
      </c>
      <c r="F48" s="324">
        <f>SUMPRODUCT('Costs ($2014) Incl Real Esc'!S$5:S$729,'Input Data'!$AD$5:$AD$729)/10^6</f>
        <v>0.6441283761092953</v>
      </c>
      <c r="G48" s="193">
        <f>SUMPRODUCT('Costs ($2014) Incl Real Esc'!T$5:T$729,'Input Data'!$AD$5:$AD$729)/10^6</f>
        <v>0.46185504452517268</v>
      </c>
      <c r="H48" s="194">
        <f>SUMPRODUCT('Costs ($2014) Incl Real Esc'!U$5:U$729,'Input Data'!$AD$5:$AD$729)/10^6</f>
        <v>4.5118526947051523</v>
      </c>
      <c r="I48" s="309">
        <f t="shared" si="16"/>
        <v>5.8130537136633702</v>
      </c>
    </row>
    <row r="49" spans="1:9" x14ac:dyDescent="0.2">
      <c r="B49" s="184" t="str">
        <f>'Cost Escalators'!B42</f>
        <v>Aluminium</v>
      </c>
      <c r="C49" s="297">
        <f>SUMPRODUCT('Costs ($2014) Incl Real Esc'!R$5:R$729,'Input Data'!$AE$5:$AE$729)/10^6</f>
        <v>2.968936281750835E-2</v>
      </c>
      <c r="D49" s="299">
        <f>SUMPRODUCT('Costs ($2014) Incl Real Esc'!AC$5:AC$729,'Input Data'!$AE$5:$AE$729)/10^6</f>
        <v>0</v>
      </c>
      <c r="E49" s="213">
        <f t="shared" si="15"/>
        <v>2.968936281750835E-2</v>
      </c>
      <c r="F49" s="324">
        <f>SUMPRODUCT('Costs ($2014) Incl Real Esc'!S$5:S$729,'Input Data'!$AE$5:$AE$729)/10^6</f>
        <v>0.26657834612593029</v>
      </c>
      <c r="G49" s="193">
        <f>SUMPRODUCT('Costs ($2014) Incl Real Esc'!T$5:T$729,'Input Data'!$AE$5:$AE$729)/10^6</f>
        <v>2.5599961128658068E-2</v>
      </c>
      <c r="H49" s="194">
        <f>SUMPRODUCT('Costs ($2014) Incl Real Esc'!U$5:U$729,'Input Data'!$AE$5:$AE$729)/10^6</f>
        <v>1.0217116784259954</v>
      </c>
      <c r="I49" s="309">
        <f t="shared" si="16"/>
        <v>1.3435793484980922</v>
      </c>
    </row>
    <row r="50" spans="1:9" x14ac:dyDescent="0.2">
      <c r="B50" s="184" t="str">
        <f>'Cost Escalators'!B43</f>
        <v>Steel</v>
      </c>
      <c r="C50" s="297">
        <f>SUMPRODUCT('Costs ($2014) Incl Real Esc'!R$5:R$729,'Input Data'!$AF$5:$AF$729)/10^6</f>
        <v>4.0884574957746139E-2</v>
      </c>
      <c r="D50" s="299">
        <f>SUMPRODUCT('Costs ($2014) Incl Real Esc'!AC$5:AC$729,'Input Data'!$AF$5:$AF$729)/10^6</f>
        <v>0</v>
      </c>
      <c r="E50" s="213">
        <f t="shared" si="15"/>
        <v>4.0884574957746139E-2</v>
      </c>
      <c r="F50" s="324">
        <f>SUMPRODUCT('Costs ($2014) Incl Real Esc'!S$5:S$729,'Input Data'!$AF$5:$AF$729)/10^6</f>
        <v>0.25981193758251142</v>
      </c>
      <c r="G50" s="193">
        <f>SUMPRODUCT('Costs ($2014) Incl Real Esc'!T$5:T$729,'Input Data'!$AF$5:$AF$729)/10^6</f>
        <v>5.5040859285103529E-2</v>
      </c>
      <c r="H50" s="194">
        <f>SUMPRODUCT('Costs ($2014) Incl Real Esc'!U$5:U$729,'Input Data'!$AF$5:$AF$729)/10^6</f>
        <v>2.7607540626137062</v>
      </c>
      <c r="I50" s="309">
        <f t="shared" si="16"/>
        <v>3.1164914344390673</v>
      </c>
    </row>
    <row r="51" spans="1:9" x14ac:dyDescent="0.2">
      <c r="B51" s="184" t="str">
        <f>'Cost Escalators'!B44</f>
        <v>Oil</v>
      </c>
      <c r="C51" s="297">
        <f>SUMPRODUCT('Costs ($2014) Incl Real Esc'!R$5:R$729,'Input Data'!$AG$5:$AG$729)/10^6</f>
        <v>2.3605706029231673E-2</v>
      </c>
      <c r="D51" s="299">
        <f>SUMPRODUCT('Costs ($2014) Incl Real Esc'!AC$5:AC$729,'Input Data'!$AG$5:$AG$729)/10^6</f>
        <v>0</v>
      </c>
      <c r="E51" s="213">
        <f t="shared" si="15"/>
        <v>2.3605706029231673E-2</v>
      </c>
      <c r="F51" s="324">
        <f>SUMPRODUCT('Costs ($2014) Incl Real Esc'!S$5:S$729,'Input Data'!$AG$5:$AG$729)/10^6</f>
        <v>0.10585434631229072</v>
      </c>
      <c r="G51" s="193">
        <f>SUMPRODUCT('Costs ($2014) Incl Real Esc'!T$5:T$729,'Input Data'!$AG$5:$AG$729)/10^6</f>
        <v>3.3395251705256174E-2</v>
      </c>
      <c r="H51" s="194">
        <f>SUMPRODUCT('Costs ($2014) Incl Real Esc'!U$5:U$729,'Input Data'!$AG$5:$AG$729)/10^6</f>
        <v>0.87139214763295536</v>
      </c>
      <c r="I51" s="309">
        <f t="shared" si="16"/>
        <v>1.034247451679734</v>
      </c>
    </row>
    <row r="52" spans="1:9" x14ac:dyDescent="0.2">
      <c r="B52" s="184" t="str">
        <f>'Cost Escalators'!B45</f>
        <v>Construction</v>
      </c>
      <c r="C52" s="297">
        <f>SUMPRODUCT('Costs ($2014) Incl Real Esc'!R$5:R$729,'Input Data'!$AH$5:$AH$729)/10^6</f>
        <v>4.8933935742560122</v>
      </c>
      <c r="D52" s="299">
        <f>SUMPRODUCT('Costs ($2014) Incl Real Esc'!AC$5:AC$729,'Input Data'!$AH$5:$AH$729)/10^6</f>
        <v>0</v>
      </c>
      <c r="E52" s="213">
        <f t="shared" si="15"/>
        <v>4.8933935742560122</v>
      </c>
      <c r="F52" s="324">
        <f>SUMPRODUCT('Costs ($2014) Incl Real Esc'!S$5:S$729,'Input Data'!$AH$5:$AH$729)/10^6</f>
        <v>38.870809160619025</v>
      </c>
      <c r="G52" s="193">
        <f>SUMPRODUCT('Costs ($2014) Incl Real Esc'!T$5:T$729,'Input Data'!$AH$5:$AH$729)/10^6</f>
        <v>36.915662638181445</v>
      </c>
      <c r="H52" s="194">
        <f>SUMPRODUCT('Costs ($2014) Incl Real Esc'!U$5:U$729,'Input Data'!$AH$5:$AH$729)/10^6</f>
        <v>98.602074202894698</v>
      </c>
      <c r="I52" s="309">
        <f t="shared" si="16"/>
        <v>179.28193957595118</v>
      </c>
    </row>
    <row r="53" spans="1:9" x14ac:dyDescent="0.2">
      <c r="B53" s="184" t="str">
        <f>'Cost Escalators'!B46</f>
        <v>Property - Res.</v>
      </c>
      <c r="C53" s="297">
        <f>SUMPRODUCT('Costs ($2014) Incl Real Esc'!R$5:R$729,'Input Data'!$AI$5:$AI$729)/10^6</f>
        <v>0</v>
      </c>
      <c r="D53" s="299">
        <f>SUMPRODUCT('Costs ($2014) Incl Real Esc'!AC$5:AC$729,'Input Data'!$AI$5:$AI$729)/10^6</f>
        <v>0</v>
      </c>
      <c r="E53" s="213">
        <f t="shared" si="15"/>
        <v>0</v>
      </c>
      <c r="F53" s="324">
        <f>SUMPRODUCT('Costs ($2014) Incl Real Esc'!S$5:S$729,'Input Data'!$AI$5:$AI$729)/10^6</f>
        <v>0</v>
      </c>
      <c r="G53" s="193">
        <f>SUMPRODUCT('Costs ($2014) Incl Real Esc'!T$5:T$729,'Input Data'!$AI$5:$AI$729)/10^6</f>
        <v>4.5463049235612233E-3</v>
      </c>
      <c r="H53" s="194">
        <f>SUMPRODUCT('Costs ($2014) Incl Real Esc'!U$5:U$729,'Input Data'!$AI$5:$AI$729)/10^6</f>
        <v>0</v>
      </c>
      <c r="I53" s="309">
        <f t="shared" si="16"/>
        <v>4.5463049235612233E-3</v>
      </c>
    </row>
    <row r="54" spans="1:9" x14ac:dyDescent="0.2">
      <c r="B54" s="184" t="str">
        <f>'Cost Escalators'!B47</f>
        <v>Property - Ind.</v>
      </c>
      <c r="C54" s="297">
        <f>SUMPRODUCT('Costs ($2014) Incl Real Esc'!R$5:R$729,'Input Data'!$AJ$5:$AJ$729)/10^6</f>
        <v>5.9538932288915651E-2</v>
      </c>
      <c r="D54" s="299">
        <f>SUMPRODUCT('Costs ($2014) Incl Real Esc'!AC$5:AC$729,'Input Data'!$AJ$5:$AJ$729)/10^6</f>
        <v>0</v>
      </c>
      <c r="E54" s="213">
        <f t="shared" si="15"/>
        <v>5.9538932288915651E-2</v>
      </c>
      <c r="F54" s="324">
        <f>SUMPRODUCT('Costs ($2014) Incl Real Esc'!S$5:S$729,'Input Data'!$AJ$5:$AJ$729)/10^6</f>
        <v>0</v>
      </c>
      <c r="G54" s="193">
        <f>SUMPRODUCT('Costs ($2014) Incl Real Esc'!T$5:T$729,'Input Data'!$AJ$5:$AJ$729)/10^6</f>
        <v>0.98094586782963733</v>
      </c>
      <c r="H54" s="194">
        <f>SUMPRODUCT('Costs ($2014) Incl Real Esc'!U$5:U$729,'Input Data'!$AJ$5:$AJ$729)/10^6</f>
        <v>0</v>
      </c>
      <c r="I54" s="309">
        <f t="shared" si="16"/>
        <v>1.0404848001185529</v>
      </c>
    </row>
    <row r="55" spans="1:9" x14ac:dyDescent="0.2">
      <c r="B55" s="184" t="str">
        <f>'Cost Escalators'!B48</f>
        <v>Property - Rural</v>
      </c>
      <c r="C55" s="297">
        <f>SUMPRODUCT('Costs ($2014) Incl Real Esc'!R$5:R$729,'Input Data'!$AK$5:$AK$729)/10^6</f>
        <v>0</v>
      </c>
      <c r="D55" s="299">
        <f>SUMPRODUCT('Costs ($2014) Incl Real Esc'!AC$5:AC$729,'Input Data'!$AK$5:$AK$729)/10^6</f>
        <v>0</v>
      </c>
      <c r="E55" s="213">
        <f t="shared" si="15"/>
        <v>0</v>
      </c>
      <c r="F55" s="324">
        <f>SUMPRODUCT('Costs ($2014) Incl Real Esc'!S$5:S$729,'Input Data'!$AK$5:$AK$729)/10^6</f>
        <v>0</v>
      </c>
      <c r="G55" s="193">
        <f>SUMPRODUCT('Costs ($2014) Incl Real Esc'!T$5:T$729,'Input Data'!$AK$5:$AK$729)/10^6</f>
        <v>2.2397575438516197</v>
      </c>
      <c r="H55" s="194">
        <f>SUMPRODUCT('Costs ($2014) Incl Real Esc'!U$5:U$729,'Input Data'!$AK$5:$AK$729)/10^6</f>
        <v>0</v>
      </c>
      <c r="I55" s="309">
        <f t="shared" si="16"/>
        <v>2.2397575438516197</v>
      </c>
    </row>
    <row r="56" spans="1:9" x14ac:dyDescent="0.2">
      <c r="B56" s="184" t="str">
        <f>'Cost Escalators'!B49</f>
        <v>Property - Agr.</v>
      </c>
      <c r="C56" s="297">
        <f>SUMPRODUCT('Costs ($2014) Incl Real Esc'!R$5:R$729,'Input Data'!$AL$5:$AL$729)/10^6</f>
        <v>0</v>
      </c>
      <c r="D56" s="299">
        <f>SUMPRODUCT('Costs ($2014) Incl Real Esc'!AC$5:AC$729,'Input Data'!$AL$5:$AL$729)/10^6</f>
        <v>0</v>
      </c>
      <c r="E56" s="213">
        <f t="shared" si="15"/>
        <v>0</v>
      </c>
      <c r="F56" s="324">
        <f>SUMPRODUCT('Costs ($2014) Incl Real Esc'!S$5:S$729,'Input Data'!$AL$5:$AL$729)/10^6</f>
        <v>0.21454806890060213</v>
      </c>
      <c r="G56" s="193">
        <f>SUMPRODUCT('Costs ($2014) Incl Real Esc'!T$5:T$729,'Input Data'!$AL$5:$AL$729)/10^6</f>
        <v>8.1686360169267527</v>
      </c>
      <c r="H56" s="194">
        <f>SUMPRODUCT('Costs ($2014) Incl Real Esc'!U$5:U$729,'Input Data'!$AL$5:$AL$729)/10^6</f>
        <v>1.2316331585482543</v>
      </c>
      <c r="I56" s="309">
        <f t="shared" si="16"/>
        <v>9.6148172443756081</v>
      </c>
    </row>
    <row r="57" spans="1:9" x14ac:dyDescent="0.2">
      <c r="B57" s="206" t="s">
        <v>118</v>
      </c>
      <c r="C57" s="322">
        <f>SUM(C45:C56)</f>
        <v>565.08663177791868</v>
      </c>
      <c r="D57" s="300">
        <f t="shared" ref="D57:I57" si="17">SUM(D45:D56)</f>
        <v>290.75788240843423</v>
      </c>
      <c r="E57" s="302">
        <f t="shared" si="17"/>
        <v>274.3287493694844</v>
      </c>
      <c r="F57" s="195">
        <f t="shared" si="17"/>
        <v>255.80467658446315</v>
      </c>
      <c r="G57" s="195">
        <f t="shared" si="17"/>
        <v>220.52943777153487</v>
      </c>
      <c r="H57" s="209">
        <f t="shared" si="17"/>
        <v>293.20281236366867</v>
      </c>
      <c r="I57" s="310">
        <f t="shared" si="17"/>
        <v>1043.8656760891511</v>
      </c>
    </row>
    <row r="58" spans="1:9" x14ac:dyDescent="0.2">
      <c r="A58" s="41" t="s">
        <v>15</v>
      </c>
      <c r="B58" s="196">
        <f>SUM(C58:H58)</f>
        <v>1.9895196601282805E-13</v>
      </c>
      <c r="C58" s="198">
        <f>ABS(C38-C57)</f>
        <v>1.1368683772161603E-13</v>
      </c>
      <c r="D58" s="198">
        <f t="shared" ref="D58:I58" si="18">ABS(D38-D57)</f>
        <v>0</v>
      </c>
      <c r="E58" s="198">
        <f t="shared" si="18"/>
        <v>0</v>
      </c>
      <c r="F58" s="198">
        <f t="shared" si="18"/>
        <v>8.5265128291212022E-14</v>
      </c>
      <c r="G58" s="198">
        <f t="shared" si="18"/>
        <v>0</v>
      </c>
      <c r="H58" s="198">
        <f t="shared" si="18"/>
        <v>0</v>
      </c>
      <c r="I58" s="198">
        <f t="shared" si="18"/>
        <v>2.2737367544323206E-13</v>
      </c>
    </row>
  </sheetData>
  <mergeCells count="1">
    <mergeCell ref="C2:I2"/>
  </mergeCells>
  <printOptions gridLines="1"/>
  <pageMargins left="0.23622047244094491" right="0.23622047244094491" top="0.35433070866141736" bottom="0.35433070866141736" header="0.31496062992125984" footer="0.31496062992125984"/>
  <pageSetup paperSize="9" scale="76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66"/>
  </sheetPr>
  <dimension ref="A1:BI71"/>
  <sheetViews>
    <sheetView zoomScaleNormal="100" workbookViewId="0">
      <selection activeCell="B1" sqref="B1"/>
    </sheetView>
  </sheetViews>
  <sheetFormatPr defaultColWidth="9.140625" defaultRowHeight="11.25" x14ac:dyDescent="0.2"/>
  <cols>
    <col min="1" max="1" width="27" style="17" customWidth="1"/>
    <col min="2" max="2" width="16.5703125" style="17" customWidth="1"/>
    <col min="3" max="3" width="14" style="17" customWidth="1"/>
    <col min="4" max="4" width="9.7109375" style="17" customWidth="1"/>
    <col min="5" max="5" width="10" style="8" customWidth="1"/>
    <col min="6" max="6" width="9.85546875" style="8" customWidth="1"/>
    <col min="7" max="8" width="7.7109375" style="8" customWidth="1"/>
    <col min="9" max="9" width="11.28515625" style="8" customWidth="1"/>
    <col min="10" max="10" width="7.7109375" style="8" customWidth="1"/>
    <col min="11" max="11" width="9.42578125" style="8" customWidth="1"/>
    <col min="12" max="13" width="7.7109375" style="8" customWidth="1"/>
    <col min="14" max="14" width="3.85546875" style="8" customWidth="1"/>
    <col min="15" max="15" width="6.7109375" style="9" customWidth="1"/>
    <col min="16" max="16" width="7.85546875" style="17" customWidth="1"/>
    <col min="17" max="17" width="8" style="17" customWidth="1"/>
    <col min="18" max="19" width="7.85546875" style="17" customWidth="1"/>
    <col min="20" max="21" width="6.5703125" style="17" customWidth="1"/>
    <col min="22" max="22" width="2.28515625" style="17" customWidth="1"/>
    <col min="23" max="24" width="9.140625" style="17" customWidth="1"/>
    <col min="25" max="26" width="9.7109375" style="17" customWidth="1"/>
    <col min="27" max="29" width="10" style="17" customWidth="1"/>
    <col min="30" max="30" width="10" style="9" customWidth="1"/>
    <col min="31" max="31" width="10" style="7" customWidth="1"/>
    <col min="32" max="32" width="10" style="9" customWidth="1"/>
    <col min="33" max="33" width="10" style="17" customWidth="1"/>
    <col min="34" max="50" width="9.140625" style="17"/>
    <col min="51" max="51" width="2.85546875" style="9" customWidth="1"/>
    <col min="52" max="61" width="9.42578125" style="18" customWidth="1"/>
    <col min="62" max="16384" width="9.140625" style="17"/>
  </cols>
  <sheetData>
    <row r="1" spans="1:61" s="112" customFormat="1" ht="20.25" x14ac:dyDescent="0.3">
      <c r="A1" s="170" t="s">
        <v>113</v>
      </c>
    </row>
    <row r="2" spans="1:61" s="7" customFormat="1" ht="12" thickBot="1" x14ac:dyDescent="0.25"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10"/>
      <c r="Q2" s="10"/>
      <c r="R2" s="10"/>
      <c r="S2" s="10"/>
      <c r="T2" s="10"/>
      <c r="U2" s="10"/>
      <c r="V2" s="10"/>
      <c r="W2" s="10"/>
      <c r="X2" s="10"/>
      <c r="Y2" s="11"/>
      <c r="Z2" s="11"/>
      <c r="AA2" s="11"/>
      <c r="AB2" s="11"/>
      <c r="AC2" s="11"/>
      <c r="AD2" s="11"/>
      <c r="AE2" s="11"/>
      <c r="AF2" s="11"/>
    </row>
    <row r="3" spans="1:61" s="7" customFormat="1" ht="12" thickBot="1" x14ac:dyDescent="0.25">
      <c r="A3" s="12" t="s">
        <v>112</v>
      </c>
      <c r="B3" s="12"/>
      <c r="C3" s="12"/>
      <c r="D3" s="8"/>
      <c r="E3" s="8"/>
      <c r="F3" s="8"/>
      <c r="G3" s="8"/>
      <c r="L3" s="17"/>
      <c r="M3" s="17"/>
      <c r="N3" s="17"/>
      <c r="O3" s="17"/>
      <c r="P3" s="17"/>
      <c r="Q3" s="17"/>
      <c r="R3" s="17"/>
      <c r="S3" s="17"/>
      <c r="T3" s="17"/>
      <c r="U3" s="17"/>
      <c r="V3" s="13"/>
      <c r="AW3" s="14"/>
    </row>
    <row r="4" spans="1:61" s="13" customFormat="1" x14ac:dyDescent="0.2">
      <c r="A4" s="106" t="s">
        <v>16</v>
      </c>
      <c r="B4" s="15">
        <v>2013</v>
      </c>
      <c r="C4" s="15">
        <v>2014</v>
      </c>
      <c r="D4" s="8"/>
      <c r="E4" s="8"/>
      <c r="F4" s="8"/>
      <c r="G4" s="8"/>
      <c r="L4" s="17"/>
      <c r="M4" s="17"/>
      <c r="N4" s="17"/>
      <c r="O4" s="17"/>
      <c r="P4" s="17"/>
      <c r="Q4" s="17"/>
      <c r="R4" s="17"/>
      <c r="S4" s="17"/>
      <c r="T4" s="17"/>
      <c r="U4" s="17"/>
      <c r="AW4" s="16"/>
    </row>
    <row r="5" spans="1:61" x14ac:dyDescent="0.2">
      <c r="A5" s="107" t="s">
        <v>17</v>
      </c>
      <c r="B5" s="113">
        <v>2.5025025025025016E-2</v>
      </c>
      <c r="C5" s="113">
        <v>2.9296875E-2</v>
      </c>
      <c r="D5" s="8"/>
      <c r="L5" s="17"/>
      <c r="M5" s="17"/>
      <c r="N5" s="17"/>
      <c r="O5" s="17"/>
      <c r="AB5" s="9"/>
      <c r="AC5" s="7"/>
      <c r="AE5" s="17"/>
      <c r="AF5" s="17"/>
      <c r="AW5" s="14"/>
      <c r="AX5" s="18"/>
      <c r="AY5" s="18"/>
      <c r="BH5" s="17"/>
      <c r="BI5" s="17"/>
    </row>
    <row r="6" spans="1:61" ht="23.25" thickBot="1" x14ac:dyDescent="0.25">
      <c r="A6" s="108" t="s">
        <v>18</v>
      </c>
      <c r="B6" s="271">
        <f>C6*(1+C5)</f>
        <v>1.029296875</v>
      </c>
      <c r="C6" s="114">
        <v>1</v>
      </c>
      <c r="D6" s="8"/>
      <c r="L6" s="17"/>
      <c r="M6" s="17"/>
      <c r="N6" s="17"/>
      <c r="O6" s="17"/>
      <c r="AB6" s="9"/>
      <c r="AC6" s="7"/>
      <c r="AE6" s="17"/>
      <c r="AF6" s="1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14"/>
      <c r="AX6" s="18"/>
      <c r="AY6" s="18"/>
      <c r="BH6" s="17"/>
      <c r="BI6" s="17"/>
    </row>
    <row r="7" spans="1:61" ht="13.5" thickBot="1" x14ac:dyDescent="0.25">
      <c r="B7" s="115"/>
      <c r="C7" s="115"/>
      <c r="O7" s="14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14"/>
    </row>
    <row r="8" spans="1:61" x14ac:dyDescent="0.2">
      <c r="A8" s="22" t="s">
        <v>19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T8" s="7"/>
      <c r="U8" s="7"/>
      <c r="V8" s="7"/>
      <c r="AY8" s="14"/>
    </row>
    <row r="9" spans="1:61" ht="22.5" x14ac:dyDescent="0.2">
      <c r="A9" s="109" t="str">
        <f>A4</f>
        <v>Financial Year:</v>
      </c>
      <c r="B9" s="25" t="str">
        <f>$B38</f>
        <v>CPI Only</v>
      </c>
      <c r="C9" s="26" t="str">
        <f>$B39</f>
        <v>EGW Wages</v>
      </c>
      <c r="D9" s="26" t="str">
        <f>$B40</f>
        <v>Wages General</v>
      </c>
      <c r="E9" s="26" t="str">
        <f>$B41</f>
        <v>Copper</v>
      </c>
      <c r="F9" s="26" t="str">
        <f>$B42</f>
        <v>Aluminium</v>
      </c>
      <c r="G9" s="26" t="str">
        <f>$B43</f>
        <v>Steel</v>
      </c>
      <c r="H9" s="26" t="str">
        <f>$B44</f>
        <v>Oil</v>
      </c>
      <c r="I9" s="26" t="str">
        <f>$B45</f>
        <v>Construction</v>
      </c>
      <c r="J9" s="26" t="str">
        <f>$B46</f>
        <v>Property - Res.</v>
      </c>
      <c r="K9" s="26" t="str">
        <f>$B47</f>
        <v>Property - Ind.</v>
      </c>
      <c r="L9" s="26" t="str">
        <f>$B48</f>
        <v>Property - Rural</v>
      </c>
      <c r="M9" s="27" t="str">
        <f>$B49</f>
        <v>Property - Agr.</v>
      </c>
      <c r="T9" s="14"/>
      <c r="AD9" s="17"/>
      <c r="AE9" s="17"/>
      <c r="AF9" s="17"/>
      <c r="AY9" s="14"/>
    </row>
    <row r="10" spans="1:61" x14ac:dyDescent="0.2">
      <c r="A10" s="110">
        <v>2014</v>
      </c>
      <c r="B10" s="172">
        <v>0</v>
      </c>
      <c r="C10" s="175">
        <v>-2.4672991777358044E-3</v>
      </c>
      <c r="D10" s="175">
        <v>1.0999999999999999E-2</v>
      </c>
      <c r="E10" s="175">
        <v>1.1999999999999999E-3</v>
      </c>
      <c r="F10" s="175">
        <v>7.1999999999999998E-3</v>
      </c>
      <c r="G10" s="175">
        <v>7.7399999999999997E-2</v>
      </c>
      <c r="H10" s="175">
        <v>0.18609999999999999</v>
      </c>
      <c r="I10" s="175">
        <v>1.2999999999999999E-2</v>
      </c>
      <c r="J10" s="173">
        <v>5.5999999999999994E-2</v>
      </c>
      <c r="K10" s="173">
        <v>-2.6000000000000002E-2</v>
      </c>
      <c r="L10" s="173">
        <v>4.5999999999999999E-2</v>
      </c>
      <c r="M10" s="174">
        <v>-1.1000000000000001E-2</v>
      </c>
      <c r="T10" s="14"/>
      <c r="AD10" s="17"/>
      <c r="AE10" s="17"/>
      <c r="AF10" s="17"/>
      <c r="AY10" s="14"/>
    </row>
    <row r="11" spans="1:61" x14ac:dyDescent="0.2">
      <c r="A11" s="110">
        <v>2015</v>
      </c>
      <c r="B11" s="19">
        <v>0</v>
      </c>
      <c r="C11" s="272">
        <v>7.9000000000000008E-3</v>
      </c>
      <c r="D11" s="272">
        <v>7.9000000000000008E-3</v>
      </c>
      <c r="E11" s="272">
        <v>0</v>
      </c>
      <c r="F11" s="272">
        <v>0</v>
      </c>
      <c r="G11" s="272">
        <v>0</v>
      </c>
      <c r="H11" s="272">
        <v>0</v>
      </c>
      <c r="I11" s="272">
        <v>2.1700000000000001E-2</v>
      </c>
      <c r="J11" s="273">
        <v>6.2E-2</v>
      </c>
      <c r="K11" s="273">
        <v>-8.0000000000000002E-3</v>
      </c>
      <c r="L11" s="273">
        <v>4.4000000000000004E-2</v>
      </c>
      <c r="M11" s="274">
        <v>-1.2E-2</v>
      </c>
      <c r="T11" s="14"/>
      <c r="AD11" s="17"/>
      <c r="AE11" s="17"/>
      <c r="AF11" s="17"/>
      <c r="AY11" s="14"/>
    </row>
    <row r="12" spans="1:61" x14ac:dyDescent="0.2">
      <c r="A12" s="110">
        <v>2016</v>
      </c>
      <c r="B12" s="19">
        <v>0</v>
      </c>
      <c r="C12" s="272">
        <v>7.4999999999999997E-3</v>
      </c>
      <c r="D12" s="272">
        <v>7.4999999999999997E-3</v>
      </c>
      <c r="E12" s="272">
        <v>0</v>
      </c>
      <c r="F12" s="272">
        <v>0</v>
      </c>
      <c r="G12" s="272">
        <v>0</v>
      </c>
      <c r="H12" s="272">
        <v>0</v>
      </c>
      <c r="I12" s="272">
        <v>2.2499999999999999E-2</v>
      </c>
      <c r="J12" s="273">
        <v>5.0999999999999997E-2</v>
      </c>
      <c r="K12" s="273">
        <v>-1E-3</v>
      </c>
      <c r="L12" s="273">
        <v>3.9E-2</v>
      </c>
      <c r="M12" s="274">
        <v>-2E-3</v>
      </c>
      <c r="T12" s="14"/>
      <c r="AD12" s="17"/>
      <c r="AE12" s="17"/>
      <c r="AF12" s="17"/>
      <c r="AY12" s="14"/>
    </row>
    <row r="13" spans="1:61" x14ac:dyDescent="0.2">
      <c r="A13" s="110">
        <v>2017</v>
      </c>
      <c r="B13" s="19">
        <v>0</v>
      </c>
      <c r="C13" s="272">
        <v>1.2200000000000001E-2</v>
      </c>
      <c r="D13" s="272">
        <v>1.2200000000000001E-2</v>
      </c>
      <c r="E13" s="272">
        <v>0</v>
      </c>
      <c r="F13" s="272">
        <v>0</v>
      </c>
      <c r="G13" s="272">
        <v>0</v>
      </c>
      <c r="H13" s="272">
        <v>0</v>
      </c>
      <c r="I13" s="272">
        <v>2.1999999999999999E-2</v>
      </c>
      <c r="J13" s="273">
        <v>1.3000000000000001E-2</v>
      </c>
      <c r="K13" s="273">
        <v>0.01</v>
      </c>
      <c r="L13" s="273">
        <v>1.7000000000000001E-2</v>
      </c>
      <c r="M13" s="274">
        <v>-6.9999999999999993E-3</v>
      </c>
      <c r="T13" s="14"/>
      <c r="AD13" s="17"/>
      <c r="AE13" s="17"/>
      <c r="AF13" s="17"/>
      <c r="AY13" s="14"/>
    </row>
    <row r="14" spans="1:61" ht="12" thickBot="1" x14ac:dyDescent="0.25">
      <c r="A14" s="111">
        <v>2018</v>
      </c>
      <c r="B14" s="29">
        <v>0</v>
      </c>
      <c r="C14" s="275">
        <v>1.43E-2</v>
      </c>
      <c r="D14" s="275">
        <v>1.43E-2</v>
      </c>
      <c r="E14" s="275">
        <v>0</v>
      </c>
      <c r="F14" s="275">
        <v>0</v>
      </c>
      <c r="G14" s="275">
        <v>0</v>
      </c>
      <c r="H14" s="275">
        <v>0</v>
      </c>
      <c r="I14" s="275">
        <v>2.12E-2</v>
      </c>
      <c r="J14" s="276">
        <v>-6.0000000000000001E-3</v>
      </c>
      <c r="K14" s="276">
        <v>2.3E-2</v>
      </c>
      <c r="L14" s="276">
        <v>1.1000000000000001E-2</v>
      </c>
      <c r="M14" s="277">
        <v>0.02</v>
      </c>
      <c r="T14" s="14"/>
      <c r="AD14" s="17"/>
      <c r="AE14" s="17"/>
      <c r="AF14" s="17"/>
      <c r="AY14" s="14"/>
      <c r="AZ14" s="28"/>
      <c r="BA14" s="28"/>
      <c r="BB14" s="28"/>
      <c r="BC14" s="28"/>
      <c r="BD14" s="28"/>
      <c r="BE14" s="28"/>
      <c r="BF14" s="28"/>
      <c r="BG14" s="28"/>
      <c r="BH14" s="28"/>
      <c r="BI14" s="28"/>
    </row>
    <row r="15" spans="1:61" ht="12" thickBot="1" x14ac:dyDescent="0.25"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T15" s="14"/>
      <c r="AD15" s="17"/>
      <c r="AE15" s="17"/>
      <c r="AF15" s="17"/>
      <c r="AZ15" s="28"/>
      <c r="BA15" s="28"/>
      <c r="BB15" s="28"/>
      <c r="BC15" s="28"/>
      <c r="BD15" s="28"/>
      <c r="BE15" s="28"/>
      <c r="BF15" s="28"/>
      <c r="BG15" s="28"/>
      <c r="BH15" s="28"/>
      <c r="BI15" s="28"/>
    </row>
    <row r="16" spans="1:61" x14ac:dyDescent="0.2">
      <c r="A16" s="22" t="s">
        <v>114</v>
      </c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T16" s="7"/>
      <c r="U16" s="7"/>
      <c r="V16" s="7"/>
      <c r="AY16" s="14"/>
    </row>
    <row r="17" spans="1:61" ht="22.5" x14ac:dyDescent="0.2">
      <c r="A17" s="109" t="str">
        <f t="shared" ref="A17:M17" si="0">A9</f>
        <v>Financial Year:</v>
      </c>
      <c r="B17" s="25" t="str">
        <f t="shared" si="0"/>
        <v>CPI Only</v>
      </c>
      <c r="C17" s="26" t="str">
        <f t="shared" si="0"/>
        <v>EGW Wages</v>
      </c>
      <c r="D17" s="26" t="str">
        <f t="shared" si="0"/>
        <v>Wages General</v>
      </c>
      <c r="E17" s="26" t="str">
        <f t="shared" si="0"/>
        <v>Copper</v>
      </c>
      <c r="F17" s="26" t="str">
        <f t="shared" si="0"/>
        <v>Aluminium</v>
      </c>
      <c r="G17" s="26" t="str">
        <f t="shared" si="0"/>
        <v>Steel</v>
      </c>
      <c r="H17" s="26" t="str">
        <f t="shared" si="0"/>
        <v>Oil</v>
      </c>
      <c r="I17" s="26" t="str">
        <f t="shared" si="0"/>
        <v>Construction</v>
      </c>
      <c r="J17" s="26" t="str">
        <f t="shared" si="0"/>
        <v>Property - Res.</v>
      </c>
      <c r="K17" s="26" t="str">
        <f t="shared" si="0"/>
        <v>Property - Ind.</v>
      </c>
      <c r="L17" s="26" t="str">
        <f t="shared" si="0"/>
        <v>Property - Rural</v>
      </c>
      <c r="M17" s="27" t="str">
        <f t="shared" si="0"/>
        <v>Property - Agr.</v>
      </c>
      <c r="T17" s="14"/>
      <c r="AD17" s="17"/>
      <c r="AE17" s="17"/>
      <c r="AF17" s="17"/>
      <c r="AY17" s="14"/>
    </row>
    <row r="18" spans="1:61" x14ac:dyDescent="0.2">
      <c r="A18" s="110">
        <v>2014</v>
      </c>
      <c r="B18" s="19">
        <f>B10+1</f>
        <v>1</v>
      </c>
      <c r="C18" s="272">
        <f>C10+1</f>
        <v>0.9975327008222642</v>
      </c>
      <c r="D18" s="272">
        <f t="shared" ref="D18:M18" si="1">D10+1</f>
        <v>1.0109999999999999</v>
      </c>
      <c r="E18" s="272">
        <f t="shared" si="1"/>
        <v>1.0012000000000001</v>
      </c>
      <c r="F18" s="272">
        <f t="shared" si="1"/>
        <v>1.0072000000000001</v>
      </c>
      <c r="G18" s="272">
        <f t="shared" si="1"/>
        <v>1.0773999999999999</v>
      </c>
      <c r="H18" s="272">
        <f t="shared" si="1"/>
        <v>1.1860999999999999</v>
      </c>
      <c r="I18" s="272">
        <f t="shared" si="1"/>
        <v>1.0129999999999999</v>
      </c>
      <c r="J18" s="273">
        <f t="shared" si="1"/>
        <v>1.056</v>
      </c>
      <c r="K18" s="273">
        <f t="shared" si="1"/>
        <v>0.97399999999999998</v>
      </c>
      <c r="L18" s="273">
        <f t="shared" si="1"/>
        <v>1.046</v>
      </c>
      <c r="M18" s="274">
        <f t="shared" si="1"/>
        <v>0.98899999999999999</v>
      </c>
      <c r="T18" s="14"/>
      <c r="AD18" s="17"/>
      <c r="AE18" s="17"/>
      <c r="AF18" s="17"/>
      <c r="AY18" s="14"/>
    </row>
    <row r="19" spans="1:61" x14ac:dyDescent="0.2">
      <c r="A19" s="110">
        <v>2015</v>
      </c>
      <c r="B19" s="19">
        <f t="shared" ref="B19:M22" si="2">B18*(1+B11)</f>
        <v>1</v>
      </c>
      <c r="C19" s="272">
        <f t="shared" si="2"/>
        <v>1.0054132091587602</v>
      </c>
      <c r="D19" s="272">
        <f t="shared" si="2"/>
        <v>1.0189868999999998</v>
      </c>
      <c r="E19" s="272">
        <f t="shared" si="2"/>
        <v>1.0012000000000001</v>
      </c>
      <c r="F19" s="272">
        <f t="shared" si="2"/>
        <v>1.0072000000000001</v>
      </c>
      <c r="G19" s="272">
        <f t="shared" si="2"/>
        <v>1.0773999999999999</v>
      </c>
      <c r="H19" s="272">
        <f t="shared" si="2"/>
        <v>1.1860999999999999</v>
      </c>
      <c r="I19" s="272">
        <f t="shared" si="2"/>
        <v>1.0349820999999999</v>
      </c>
      <c r="J19" s="273">
        <f t="shared" si="2"/>
        <v>1.121472</v>
      </c>
      <c r="K19" s="273">
        <f t="shared" si="2"/>
        <v>0.96620799999999996</v>
      </c>
      <c r="L19" s="273">
        <f t="shared" si="2"/>
        <v>1.0920240000000001</v>
      </c>
      <c r="M19" s="274">
        <f t="shared" si="2"/>
        <v>0.977132</v>
      </c>
      <c r="T19" s="14"/>
      <c r="AD19" s="17"/>
      <c r="AE19" s="17"/>
      <c r="AF19" s="17"/>
      <c r="AY19" s="14"/>
    </row>
    <row r="20" spans="1:61" x14ac:dyDescent="0.2">
      <c r="A20" s="110">
        <v>2016</v>
      </c>
      <c r="B20" s="19">
        <f t="shared" si="2"/>
        <v>1</v>
      </c>
      <c r="C20" s="272">
        <f t="shared" si="2"/>
        <v>1.012953808227451</v>
      </c>
      <c r="D20" s="272">
        <f t="shared" si="2"/>
        <v>1.0266293017499999</v>
      </c>
      <c r="E20" s="272">
        <f t="shared" si="2"/>
        <v>1.0012000000000001</v>
      </c>
      <c r="F20" s="272">
        <f t="shared" si="2"/>
        <v>1.0072000000000001</v>
      </c>
      <c r="G20" s="272">
        <f t="shared" si="2"/>
        <v>1.0773999999999999</v>
      </c>
      <c r="H20" s="272">
        <f t="shared" si="2"/>
        <v>1.1860999999999999</v>
      </c>
      <c r="I20" s="272">
        <f t="shared" si="2"/>
        <v>1.0582691972499998</v>
      </c>
      <c r="J20" s="273">
        <f t="shared" si="2"/>
        <v>1.1786670719999999</v>
      </c>
      <c r="K20" s="273">
        <f t="shared" si="2"/>
        <v>0.96524179199999993</v>
      </c>
      <c r="L20" s="273">
        <f t="shared" si="2"/>
        <v>1.1346129360000001</v>
      </c>
      <c r="M20" s="274">
        <f t="shared" si="2"/>
        <v>0.97517773600000002</v>
      </c>
      <c r="T20" s="14"/>
      <c r="AD20" s="17"/>
      <c r="AE20" s="17"/>
      <c r="AF20" s="17"/>
      <c r="AY20" s="14"/>
    </row>
    <row r="21" spans="1:61" x14ac:dyDescent="0.2">
      <c r="A21" s="110">
        <v>2017</v>
      </c>
      <c r="B21" s="19">
        <f t="shared" si="2"/>
        <v>1</v>
      </c>
      <c r="C21" s="272">
        <f t="shared" si="2"/>
        <v>1.0253118446878258</v>
      </c>
      <c r="D21" s="272">
        <f t="shared" si="2"/>
        <v>1.0391541792313499</v>
      </c>
      <c r="E21" s="272">
        <f t="shared" si="2"/>
        <v>1.0012000000000001</v>
      </c>
      <c r="F21" s="272">
        <f t="shared" si="2"/>
        <v>1.0072000000000001</v>
      </c>
      <c r="G21" s="272">
        <f t="shared" si="2"/>
        <v>1.0773999999999999</v>
      </c>
      <c r="H21" s="272">
        <f t="shared" si="2"/>
        <v>1.1860999999999999</v>
      </c>
      <c r="I21" s="272">
        <f t="shared" si="2"/>
        <v>1.0815511195894998</v>
      </c>
      <c r="J21" s="273">
        <f t="shared" si="2"/>
        <v>1.1939897439359997</v>
      </c>
      <c r="K21" s="273">
        <f t="shared" si="2"/>
        <v>0.97489420991999998</v>
      </c>
      <c r="L21" s="273">
        <f t="shared" si="2"/>
        <v>1.1539013559119999</v>
      </c>
      <c r="M21" s="274">
        <f t="shared" si="2"/>
        <v>0.96835149184799996</v>
      </c>
      <c r="T21" s="14"/>
      <c r="AD21" s="17"/>
      <c r="AE21" s="17"/>
      <c r="AF21" s="17"/>
      <c r="AY21" s="14"/>
    </row>
    <row r="22" spans="1:61" ht="12" thickBot="1" x14ac:dyDescent="0.25">
      <c r="A22" s="111">
        <v>2018</v>
      </c>
      <c r="B22" s="29">
        <f t="shared" si="2"/>
        <v>1</v>
      </c>
      <c r="C22" s="275">
        <f t="shared" si="2"/>
        <v>1.0399738040668616</v>
      </c>
      <c r="D22" s="275">
        <f t="shared" si="2"/>
        <v>1.0540140839943581</v>
      </c>
      <c r="E22" s="275">
        <f t="shared" si="2"/>
        <v>1.0012000000000001</v>
      </c>
      <c r="F22" s="275">
        <f t="shared" si="2"/>
        <v>1.0072000000000001</v>
      </c>
      <c r="G22" s="275">
        <f t="shared" si="2"/>
        <v>1.0773999999999999</v>
      </c>
      <c r="H22" s="275">
        <f t="shared" si="2"/>
        <v>1.1860999999999999</v>
      </c>
      <c r="I22" s="275">
        <f t="shared" si="2"/>
        <v>1.1044800033247972</v>
      </c>
      <c r="J22" s="276">
        <f t="shared" si="2"/>
        <v>1.1868258054723837</v>
      </c>
      <c r="K22" s="276">
        <f t="shared" si="2"/>
        <v>0.99731677674815988</v>
      </c>
      <c r="L22" s="276">
        <f t="shared" si="2"/>
        <v>1.1665942708270318</v>
      </c>
      <c r="M22" s="277">
        <f t="shared" si="2"/>
        <v>0.98771852168495999</v>
      </c>
      <c r="T22" s="14"/>
      <c r="AD22" s="17"/>
      <c r="AE22" s="17"/>
      <c r="AF22" s="17"/>
      <c r="AY22" s="14"/>
      <c r="AZ22" s="28"/>
      <c r="BA22" s="28"/>
      <c r="BB22" s="28"/>
      <c r="BC22" s="28"/>
      <c r="BD22" s="28"/>
      <c r="BE22" s="28"/>
      <c r="BF22" s="28"/>
      <c r="BG22" s="28"/>
      <c r="BH22" s="28"/>
      <c r="BI22" s="28"/>
    </row>
    <row r="23" spans="1:61" ht="12" thickBot="1" x14ac:dyDescent="0.25"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T23" s="14"/>
      <c r="AD23" s="17"/>
      <c r="AE23" s="17"/>
      <c r="AF23" s="17"/>
      <c r="AZ23" s="28"/>
      <c r="BA23" s="28"/>
      <c r="BB23" s="28"/>
      <c r="BC23" s="28"/>
      <c r="BD23" s="28"/>
      <c r="BE23" s="28"/>
      <c r="BF23" s="28"/>
      <c r="BG23" s="28"/>
      <c r="BH23" s="28"/>
      <c r="BI23" s="28"/>
    </row>
    <row r="24" spans="1:61" x14ac:dyDescent="0.2">
      <c r="A24" s="12" t="s">
        <v>21</v>
      </c>
      <c r="B24" s="12"/>
      <c r="C24" s="12"/>
      <c r="D24" s="125"/>
      <c r="E24" s="126"/>
    </row>
    <row r="25" spans="1:61" x14ac:dyDescent="0.2">
      <c r="A25" s="152" t="s">
        <v>22</v>
      </c>
      <c r="B25" s="162" t="s">
        <v>23</v>
      </c>
      <c r="C25" s="130" t="s">
        <v>20</v>
      </c>
      <c r="D25" s="131"/>
      <c r="E25" s="132"/>
    </row>
    <row r="26" spans="1:61" x14ac:dyDescent="0.2">
      <c r="A26" s="142" t="s">
        <v>24</v>
      </c>
      <c r="B26" s="166" t="s">
        <v>5</v>
      </c>
      <c r="C26" s="117" t="s">
        <v>25</v>
      </c>
      <c r="D26" s="118"/>
      <c r="E26" s="119"/>
    </row>
    <row r="27" spans="1:61" x14ac:dyDescent="0.2">
      <c r="A27" s="143" t="s">
        <v>26</v>
      </c>
      <c r="B27" s="167" t="s">
        <v>7</v>
      </c>
      <c r="C27" s="120" t="s">
        <v>27</v>
      </c>
      <c r="D27" s="116"/>
      <c r="E27" s="121"/>
    </row>
    <row r="28" spans="1:61" x14ac:dyDescent="0.2">
      <c r="A28" s="143" t="s">
        <v>28</v>
      </c>
      <c r="B28" s="167" t="s">
        <v>8</v>
      </c>
      <c r="C28" s="120" t="s">
        <v>29</v>
      </c>
      <c r="D28" s="116"/>
      <c r="E28" s="121"/>
    </row>
    <row r="29" spans="1:61" x14ac:dyDescent="0.2">
      <c r="A29" s="143" t="s">
        <v>30</v>
      </c>
      <c r="B29" s="167" t="s">
        <v>9</v>
      </c>
      <c r="C29" s="120" t="s">
        <v>31</v>
      </c>
      <c r="D29" s="116"/>
      <c r="E29" s="121"/>
    </row>
    <row r="30" spans="1:61" x14ac:dyDescent="0.2">
      <c r="A30" s="143" t="s">
        <v>32</v>
      </c>
      <c r="B30" s="167" t="s">
        <v>13</v>
      </c>
      <c r="C30" s="120" t="s">
        <v>33</v>
      </c>
      <c r="D30" s="116"/>
      <c r="E30" s="121"/>
    </row>
    <row r="31" spans="1:61" x14ac:dyDescent="0.2">
      <c r="A31" s="143" t="s">
        <v>34</v>
      </c>
      <c r="B31" s="167" t="s">
        <v>6</v>
      </c>
      <c r="C31" s="120" t="s">
        <v>35</v>
      </c>
      <c r="D31" s="116"/>
      <c r="E31" s="121"/>
    </row>
    <row r="32" spans="1:61" x14ac:dyDescent="0.2">
      <c r="A32" s="143" t="s">
        <v>36</v>
      </c>
      <c r="B32" s="167" t="s">
        <v>11</v>
      </c>
      <c r="C32" s="120" t="s">
        <v>37</v>
      </c>
      <c r="D32" s="116"/>
      <c r="E32" s="121"/>
    </row>
    <row r="33" spans="1:6" s="17" customFormat="1" x14ac:dyDescent="0.2">
      <c r="A33" s="143" t="s">
        <v>38</v>
      </c>
      <c r="B33" s="167" t="s">
        <v>39</v>
      </c>
      <c r="C33" s="120" t="s">
        <v>40</v>
      </c>
      <c r="D33" s="116"/>
      <c r="E33" s="121"/>
      <c r="F33" s="8"/>
    </row>
    <row r="34" spans="1:6" s="17" customFormat="1" x14ac:dyDescent="0.2">
      <c r="A34" s="144" t="s">
        <v>41</v>
      </c>
      <c r="B34" s="168" t="s">
        <v>10</v>
      </c>
      <c r="C34" s="122" t="s">
        <v>42</v>
      </c>
      <c r="D34" s="123"/>
      <c r="E34" s="124"/>
      <c r="F34" s="8"/>
    </row>
    <row r="35" spans="1:6" s="17" customFormat="1" ht="12" thickBot="1" x14ac:dyDescent="0.25">
      <c r="B35" s="133"/>
      <c r="C35" s="133"/>
      <c r="D35" s="9"/>
      <c r="E35" s="8"/>
      <c r="F35" s="8"/>
    </row>
    <row r="36" spans="1:6" s="17" customFormat="1" ht="12" thickBot="1" x14ac:dyDescent="0.25">
      <c r="A36" s="21" t="s">
        <v>43</v>
      </c>
      <c r="B36" s="12"/>
      <c r="C36" s="21"/>
      <c r="D36" s="125"/>
      <c r="E36" s="126"/>
      <c r="F36" s="126"/>
    </row>
    <row r="37" spans="1:6" s="17" customFormat="1" x14ac:dyDescent="0.2">
      <c r="A37" s="128" t="s">
        <v>20</v>
      </c>
      <c r="B37" s="162" t="s">
        <v>23</v>
      </c>
      <c r="C37" s="129" t="s">
        <v>20</v>
      </c>
      <c r="D37" s="134"/>
      <c r="E37" s="135"/>
      <c r="F37" s="140"/>
    </row>
    <row r="38" spans="1:6" s="17" customFormat="1" x14ac:dyDescent="0.2">
      <c r="A38" s="145" t="s">
        <v>44</v>
      </c>
      <c r="B38" s="163" t="s">
        <v>45</v>
      </c>
      <c r="C38" s="127" t="s">
        <v>46</v>
      </c>
      <c r="D38" s="146"/>
      <c r="E38" s="147"/>
      <c r="F38" s="137"/>
    </row>
    <row r="39" spans="1:6" s="17" customFormat="1" x14ac:dyDescent="0.2">
      <c r="A39" s="148" t="s">
        <v>47</v>
      </c>
      <c r="B39" s="164" t="s">
        <v>48</v>
      </c>
      <c r="C39" s="136" t="s">
        <v>49</v>
      </c>
      <c r="D39" s="136"/>
      <c r="E39" s="136"/>
      <c r="F39" s="138"/>
    </row>
    <row r="40" spans="1:6" s="17" customFormat="1" x14ac:dyDescent="0.2">
      <c r="A40" s="148" t="s">
        <v>50</v>
      </c>
      <c r="B40" s="164" t="s">
        <v>51</v>
      </c>
      <c r="C40" s="136" t="s">
        <v>52</v>
      </c>
      <c r="D40" s="136"/>
      <c r="E40" s="136"/>
      <c r="F40" s="138"/>
    </row>
    <row r="41" spans="1:6" s="17" customFormat="1" x14ac:dyDescent="0.2">
      <c r="A41" s="148" t="s">
        <v>53</v>
      </c>
      <c r="B41" s="164" t="s">
        <v>55</v>
      </c>
      <c r="C41" s="136" t="s">
        <v>55</v>
      </c>
      <c r="D41" s="136"/>
      <c r="E41" s="136"/>
      <c r="F41" s="138"/>
    </row>
    <row r="42" spans="1:6" s="17" customFormat="1" x14ac:dyDescent="0.2">
      <c r="A42" s="148" t="s">
        <v>54</v>
      </c>
      <c r="B42" s="164" t="s">
        <v>57</v>
      </c>
      <c r="C42" s="136" t="s">
        <v>57</v>
      </c>
      <c r="D42" s="136"/>
      <c r="E42" s="136"/>
      <c r="F42" s="138"/>
    </row>
    <row r="43" spans="1:6" s="17" customFormat="1" x14ac:dyDescent="0.2">
      <c r="A43" s="148" t="s">
        <v>56</v>
      </c>
      <c r="B43" s="164" t="s">
        <v>59</v>
      </c>
      <c r="C43" s="136" t="s">
        <v>59</v>
      </c>
      <c r="D43" s="136"/>
      <c r="E43" s="136"/>
      <c r="F43" s="138"/>
    </row>
    <row r="44" spans="1:6" s="17" customFormat="1" x14ac:dyDescent="0.2">
      <c r="A44" s="148" t="s">
        <v>58</v>
      </c>
      <c r="B44" s="164" t="s">
        <v>61</v>
      </c>
      <c r="C44" s="136" t="s">
        <v>62</v>
      </c>
      <c r="D44" s="136"/>
      <c r="E44" s="136"/>
      <c r="F44" s="138"/>
    </row>
    <row r="45" spans="1:6" s="17" customFormat="1" x14ac:dyDescent="0.2">
      <c r="A45" s="148" t="s">
        <v>60</v>
      </c>
      <c r="B45" s="164" t="s">
        <v>64</v>
      </c>
      <c r="C45" s="136" t="s">
        <v>64</v>
      </c>
      <c r="D45" s="136"/>
      <c r="E45" s="136"/>
      <c r="F45" s="138"/>
    </row>
    <row r="46" spans="1:6" s="17" customFormat="1" x14ac:dyDescent="0.2">
      <c r="A46" s="148" t="s">
        <v>63</v>
      </c>
      <c r="B46" s="164" t="s">
        <v>67</v>
      </c>
      <c r="C46" s="136" t="s">
        <v>68</v>
      </c>
      <c r="D46" s="136"/>
      <c r="E46" s="136"/>
      <c r="F46" s="138"/>
    </row>
    <row r="47" spans="1:6" s="17" customFormat="1" x14ac:dyDescent="0.2">
      <c r="A47" s="148" t="s">
        <v>65</v>
      </c>
      <c r="B47" s="164" t="s">
        <v>70</v>
      </c>
      <c r="C47" s="136" t="s">
        <v>71</v>
      </c>
      <c r="D47" s="136"/>
      <c r="E47" s="136"/>
      <c r="F47" s="138"/>
    </row>
    <row r="48" spans="1:6" s="17" customFormat="1" x14ac:dyDescent="0.2">
      <c r="A48" s="148" t="s">
        <v>66</v>
      </c>
      <c r="B48" s="164" t="s">
        <v>72</v>
      </c>
      <c r="C48" s="136" t="s">
        <v>72</v>
      </c>
      <c r="D48" s="136"/>
      <c r="E48" s="136"/>
      <c r="F48" s="138"/>
    </row>
    <row r="49" spans="1:6" s="17" customFormat="1" x14ac:dyDescent="0.2">
      <c r="A49" s="149" t="s">
        <v>69</v>
      </c>
      <c r="B49" s="165" t="s">
        <v>73</v>
      </c>
      <c r="C49" s="150" t="s">
        <v>74</v>
      </c>
      <c r="D49" s="150"/>
      <c r="E49" s="150"/>
      <c r="F49" s="151"/>
    </row>
    <row r="50" spans="1:6" s="17" customFormat="1" ht="12" thickBot="1" x14ac:dyDescent="0.25">
      <c r="B50" s="133"/>
      <c r="C50" s="133"/>
      <c r="E50" s="8"/>
      <c r="F50" s="8"/>
    </row>
    <row r="51" spans="1:6" s="17" customFormat="1" x14ac:dyDescent="0.2">
      <c r="A51" s="30" t="s">
        <v>75</v>
      </c>
      <c r="B51" s="30"/>
      <c r="C51" s="31"/>
      <c r="D51" s="169"/>
      <c r="E51" s="8"/>
      <c r="F51" s="8"/>
    </row>
    <row r="52" spans="1:6" s="17" customFormat="1" x14ac:dyDescent="0.2">
      <c r="A52" s="152" t="s">
        <v>76</v>
      </c>
      <c r="B52" s="162" t="s">
        <v>77</v>
      </c>
      <c r="C52" s="139" t="s">
        <v>78</v>
      </c>
      <c r="D52" s="153"/>
      <c r="E52" s="8"/>
      <c r="F52" s="8"/>
    </row>
    <row r="53" spans="1:6" s="17" customFormat="1" x14ac:dyDescent="0.2">
      <c r="A53" s="154" t="s">
        <v>79</v>
      </c>
      <c r="B53" s="159" t="s">
        <v>80</v>
      </c>
      <c r="C53" s="141" t="s">
        <v>81</v>
      </c>
      <c r="D53" s="155"/>
      <c r="E53" s="8"/>
      <c r="F53" s="8"/>
    </row>
    <row r="54" spans="1:6" s="17" customFormat="1" x14ac:dyDescent="0.2">
      <c r="A54" s="154" t="s">
        <v>82</v>
      </c>
      <c r="B54" s="160" t="s">
        <v>83</v>
      </c>
      <c r="C54" s="141" t="s">
        <v>81</v>
      </c>
      <c r="D54" s="155"/>
      <c r="E54" s="8"/>
      <c r="F54" s="8"/>
    </row>
    <row r="55" spans="1:6" s="17" customFormat="1" x14ac:dyDescent="0.2">
      <c r="A55" s="154" t="s">
        <v>84</v>
      </c>
      <c r="B55" s="160" t="s">
        <v>80</v>
      </c>
      <c r="C55" s="141" t="s">
        <v>81</v>
      </c>
      <c r="D55" s="155"/>
      <c r="E55" s="8"/>
      <c r="F55" s="8"/>
    </row>
    <row r="56" spans="1:6" s="17" customFormat="1" x14ac:dyDescent="0.2">
      <c r="A56" s="154" t="s">
        <v>85</v>
      </c>
      <c r="B56" s="160" t="s">
        <v>83</v>
      </c>
      <c r="C56" s="141" t="s">
        <v>81</v>
      </c>
      <c r="D56" s="155"/>
      <c r="E56" s="8"/>
      <c r="F56" s="8"/>
    </row>
    <row r="57" spans="1:6" s="17" customFormat="1" x14ac:dyDescent="0.2">
      <c r="A57" s="154" t="s">
        <v>86</v>
      </c>
      <c r="B57" s="160" t="s">
        <v>83</v>
      </c>
      <c r="C57" s="141" t="s">
        <v>81</v>
      </c>
      <c r="D57" s="155"/>
      <c r="E57" s="8"/>
      <c r="F57" s="8"/>
    </row>
    <row r="58" spans="1:6" s="17" customFormat="1" x14ac:dyDescent="0.2">
      <c r="A58" s="154" t="s">
        <v>87</v>
      </c>
      <c r="B58" s="160" t="s">
        <v>83</v>
      </c>
      <c r="C58" s="141" t="s">
        <v>81</v>
      </c>
      <c r="D58" s="155"/>
      <c r="E58" s="8"/>
      <c r="F58" s="8"/>
    </row>
    <row r="59" spans="1:6" s="17" customFormat="1" x14ac:dyDescent="0.2">
      <c r="A59" s="154" t="s">
        <v>88</v>
      </c>
      <c r="B59" s="160" t="s">
        <v>83</v>
      </c>
      <c r="C59" s="141" t="s">
        <v>81</v>
      </c>
      <c r="D59" s="155"/>
      <c r="E59" s="8"/>
      <c r="F59" s="8"/>
    </row>
    <row r="60" spans="1:6" s="17" customFormat="1" x14ac:dyDescent="0.2">
      <c r="A60" s="154" t="s">
        <v>89</v>
      </c>
      <c r="B60" s="160" t="s">
        <v>90</v>
      </c>
      <c r="C60" s="141" t="s">
        <v>91</v>
      </c>
      <c r="D60" s="155"/>
      <c r="E60" s="8"/>
      <c r="F60" s="8"/>
    </row>
    <row r="61" spans="1:6" s="17" customFormat="1" x14ac:dyDescent="0.2">
      <c r="A61" s="154" t="s">
        <v>92</v>
      </c>
      <c r="B61" s="160" t="s">
        <v>93</v>
      </c>
      <c r="C61" s="141" t="s">
        <v>91</v>
      </c>
      <c r="D61" s="155"/>
      <c r="E61" s="8"/>
      <c r="F61" s="8"/>
    </row>
    <row r="62" spans="1:6" s="17" customFormat="1" x14ac:dyDescent="0.2">
      <c r="A62" s="154" t="s">
        <v>94</v>
      </c>
      <c r="B62" s="160" t="s">
        <v>93</v>
      </c>
      <c r="C62" s="141" t="s">
        <v>91</v>
      </c>
      <c r="D62" s="155"/>
      <c r="E62" s="8"/>
      <c r="F62" s="8"/>
    </row>
    <row r="63" spans="1:6" s="17" customFormat="1" x14ac:dyDescent="0.2">
      <c r="A63" s="156" t="s">
        <v>95</v>
      </c>
      <c r="B63" s="161" t="s">
        <v>83</v>
      </c>
      <c r="C63" s="157" t="s">
        <v>81</v>
      </c>
      <c r="D63" s="158"/>
      <c r="E63" s="8"/>
      <c r="F63" s="8"/>
    </row>
    <row r="65" spans="1:7" s="17" customFormat="1" ht="12" thickBot="1" x14ac:dyDescent="0.25">
      <c r="E65" s="8"/>
      <c r="F65" s="8"/>
      <c r="G65" s="8"/>
    </row>
    <row r="66" spans="1:7" s="17" customFormat="1" x14ac:dyDescent="0.2">
      <c r="A66" s="30" t="s">
        <v>135</v>
      </c>
      <c r="B66" s="30"/>
      <c r="C66" s="30"/>
      <c r="D66" s="30"/>
      <c r="E66" s="30"/>
      <c r="F66" s="30"/>
      <c r="G66" s="30"/>
    </row>
    <row r="67" spans="1:7" s="17" customFormat="1" x14ac:dyDescent="0.2">
      <c r="A67" s="244" t="str">
        <f>'Input Data'!A4</f>
        <v>Program \ Project No.</v>
      </c>
      <c r="B67" s="242" t="str">
        <f>'Input Data'!B4</f>
        <v>Program \ Project Grouping</v>
      </c>
      <c r="C67" s="245"/>
      <c r="D67" s="131" t="str">
        <f>'Input Data'!C4</f>
        <v>Program \ Project Name</v>
      </c>
      <c r="E67" s="243"/>
      <c r="F67" s="243"/>
      <c r="G67" s="132"/>
    </row>
    <row r="68" spans="1:7" s="17" customFormat="1" x14ac:dyDescent="0.2">
      <c r="A68" s="265">
        <f>'Costs ($2014) Incl Real Esc'!A324</f>
        <v>6650</v>
      </c>
      <c r="B68" s="266" t="str">
        <f>'Costs ($2014) Incl Real Esc'!B324</f>
        <v>Western Sydney Supply Project</v>
      </c>
      <c r="C68" s="267"/>
      <c r="D68" s="268" t="str">
        <f>'Costs ($2014) Incl Real Esc'!C324</f>
        <v>Holroyd - Rookwood 330kV Cable</v>
      </c>
      <c r="E68" s="269"/>
      <c r="F68" s="269"/>
      <c r="G68" s="270"/>
    </row>
    <row r="69" spans="1:7" s="17" customFormat="1" x14ac:dyDescent="0.2">
      <c r="A69" s="265">
        <f>'Costs ($2014) Incl Real Esc'!A325</f>
        <v>6651</v>
      </c>
      <c r="B69" s="266" t="str">
        <f>'Costs ($2014) Incl Real Esc'!B325</f>
        <v>Western Sydney Supply Project</v>
      </c>
      <c r="C69" s="267"/>
      <c r="D69" s="268" t="str">
        <f>'Costs ($2014) Incl Real Esc'!C325</f>
        <v>Rookwood Road 330/132kV Substation</v>
      </c>
      <c r="E69" s="269"/>
      <c r="F69" s="269"/>
      <c r="G69" s="270"/>
    </row>
    <row r="70" spans="1:7" s="17" customFormat="1" x14ac:dyDescent="0.2">
      <c r="A70" s="265">
        <f>'Costs ($2014) Incl Real Esc'!A525</f>
        <v>6314</v>
      </c>
      <c r="B70" s="266" t="str">
        <f>'Costs ($2014) Incl Real Esc'!B525</f>
        <v>Substation Renewal</v>
      </c>
      <c r="C70" s="267"/>
      <c r="D70" s="268" t="str">
        <f>'Costs ($2014) Incl Real Esc'!C525</f>
        <v>Upper Tumut Switching Station Renewal</v>
      </c>
      <c r="E70" s="269"/>
      <c r="F70" s="269"/>
      <c r="G70" s="270"/>
    </row>
    <row r="71" spans="1:7" s="17" customFormat="1" x14ac:dyDescent="0.2">
      <c r="A71" s="259">
        <f>'Costs ($2014) Incl Real Esc'!A541</f>
        <v>7298</v>
      </c>
      <c r="B71" s="260" t="str">
        <f>'Costs ($2014) Incl Real Esc'!B541</f>
        <v>SVC Control System Replacement</v>
      </c>
      <c r="C71" s="261"/>
      <c r="D71" s="262" t="str">
        <f>'Costs ($2014) Incl Real Esc'!C541</f>
        <v xml:space="preserve">Kemps Creek SVC Control System Replacement </v>
      </c>
      <c r="E71" s="263"/>
      <c r="F71" s="263"/>
      <c r="G71" s="264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66"/>
  </sheetPr>
  <dimension ref="A1:AM755"/>
  <sheetViews>
    <sheetView zoomScale="80" zoomScaleNormal="80" workbookViewId="0">
      <pane xSplit="4" ySplit="4" topLeftCell="E700" activePane="bottomRight" state="frozen"/>
      <selection pane="topRight" activeCell="D1" sqref="D1"/>
      <selection pane="bottomLeft" activeCell="A5" sqref="A5"/>
      <selection pane="bottomRight" activeCell="C1" sqref="C1"/>
    </sheetView>
  </sheetViews>
  <sheetFormatPr defaultRowHeight="12.75" x14ac:dyDescent="0.2"/>
  <cols>
    <col min="1" max="1" width="16.42578125" customWidth="1"/>
    <col min="2" max="2" width="35.7109375" customWidth="1"/>
    <col min="3" max="3" width="42.85546875" customWidth="1"/>
    <col min="4" max="4" width="29.42578125" bestFit="1" customWidth="1"/>
    <col min="5" max="5" width="19.28515625" customWidth="1"/>
    <col min="6" max="6" width="17.7109375" customWidth="1"/>
    <col min="7" max="7" width="15.5703125" customWidth="1"/>
    <col min="8" max="16" width="13" customWidth="1"/>
    <col min="17" max="25" width="12" customWidth="1"/>
    <col min="26" max="27" width="10.85546875" customWidth="1"/>
    <col min="28" max="30" width="10.7109375" customWidth="1"/>
    <col min="31" max="31" width="13" customWidth="1"/>
    <col min="32" max="33" width="10.7109375" customWidth="1"/>
    <col min="34" max="34" width="14.7109375" customWidth="1"/>
    <col min="35" max="36" width="10" customWidth="1"/>
    <col min="37" max="37" width="10.42578125" customWidth="1"/>
    <col min="38" max="38" width="11.140625" customWidth="1"/>
    <col min="39" max="39" width="10.7109375" customWidth="1"/>
  </cols>
  <sheetData>
    <row r="1" spans="1:39" x14ac:dyDescent="0.2">
      <c r="A1" s="32" t="s">
        <v>100</v>
      </c>
      <c r="B1" s="32"/>
    </row>
    <row r="2" spans="1:39" x14ac:dyDescent="0.2">
      <c r="F2" s="43"/>
      <c r="H2" s="43">
        <f t="shared" ref="H2:P2" si="0">SUM(H5:H729)</f>
        <v>431166228.7153101</v>
      </c>
      <c r="I2" s="43">
        <f t="shared" si="0"/>
        <v>377621678.70210624</v>
      </c>
      <c r="J2" s="43">
        <f t="shared" si="0"/>
        <v>362085534.83283997</v>
      </c>
      <c r="K2" s="43">
        <f t="shared" si="0"/>
        <v>481762191.48192376</v>
      </c>
      <c r="L2" s="43">
        <f t="shared" si="0"/>
        <v>536596731.83532357</v>
      </c>
      <c r="M2" s="43">
        <f t="shared" si="0"/>
        <v>234205495.89874753</v>
      </c>
      <c r="N2" s="43">
        <f t="shared" si="0"/>
        <v>229796269.17713651</v>
      </c>
      <c r="O2" s="43">
        <f t="shared" si="0"/>
        <v>211469068.02016887</v>
      </c>
      <c r="P2" s="43">
        <f t="shared" si="0"/>
        <v>205653132.29157567</v>
      </c>
    </row>
    <row r="3" spans="1:39" x14ac:dyDescent="0.2">
      <c r="H3" s="338" t="s">
        <v>122</v>
      </c>
      <c r="I3" s="339"/>
      <c r="J3" s="339"/>
      <c r="K3" s="339"/>
      <c r="L3" s="339"/>
      <c r="M3" s="339"/>
      <c r="N3" s="339"/>
      <c r="O3" s="339"/>
      <c r="P3" s="340"/>
      <c r="Q3" s="341" t="s">
        <v>141</v>
      </c>
      <c r="R3" s="342"/>
      <c r="S3" s="342"/>
      <c r="T3" s="342"/>
      <c r="U3" s="342"/>
      <c r="V3" s="342"/>
      <c r="W3" s="342"/>
      <c r="X3" s="342"/>
      <c r="Y3" s="343"/>
      <c r="Z3" s="83">
        <f>ABS(SUM(Z5:Z729))</f>
        <v>1.1102230246251565E-14</v>
      </c>
      <c r="AA3" s="344" t="s">
        <v>143</v>
      </c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6"/>
      <c r="AM3" s="83">
        <f>ABS(SUM(AM5:AM729))</f>
        <v>4.9960036108132044E-15</v>
      </c>
    </row>
    <row r="4" spans="1:39" s="32" customFormat="1" ht="38.25" x14ac:dyDescent="0.2">
      <c r="A4" s="38" t="s">
        <v>97</v>
      </c>
      <c r="B4" s="240" t="s">
        <v>134</v>
      </c>
      <c r="C4" s="36" t="s">
        <v>98</v>
      </c>
      <c r="D4" s="37" t="s">
        <v>99</v>
      </c>
      <c r="E4" s="65" t="s">
        <v>130</v>
      </c>
      <c r="F4" s="65" t="s">
        <v>96</v>
      </c>
      <c r="G4" s="38" t="s">
        <v>144</v>
      </c>
      <c r="H4" s="37">
        <v>2010</v>
      </c>
      <c r="I4" s="37">
        <v>2011</v>
      </c>
      <c r="J4" s="37">
        <v>2012</v>
      </c>
      <c r="K4" s="37">
        <v>2013</v>
      </c>
      <c r="L4" s="75">
        <v>2014</v>
      </c>
      <c r="M4" s="76">
        <v>2015</v>
      </c>
      <c r="N4" s="76">
        <v>2016</v>
      </c>
      <c r="O4" s="76">
        <v>2017</v>
      </c>
      <c r="P4" s="77">
        <v>2018</v>
      </c>
      <c r="Q4" s="55" t="s">
        <v>145</v>
      </c>
      <c r="R4" s="56" t="s">
        <v>146</v>
      </c>
      <c r="S4" s="56" t="s">
        <v>147</v>
      </c>
      <c r="T4" s="56" t="s">
        <v>148</v>
      </c>
      <c r="U4" s="56" t="s">
        <v>149</v>
      </c>
      <c r="V4" s="56" t="s">
        <v>150</v>
      </c>
      <c r="W4" s="56" t="s">
        <v>151</v>
      </c>
      <c r="X4" s="56" t="s">
        <v>152</v>
      </c>
      <c r="Y4" s="57" t="s">
        <v>153</v>
      </c>
      <c r="Z4" s="42" t="s">
        <v>15</v>
      </c>
      <c r="AA4" s="58" t="s">
        <v>45</v>
      </c>
      <c r="AB4" s="59" t="s">
        <v>48</v>
      </c>
      <c r="AC4" s="59" t="s">
        <v>51</v>
      </c>
      <c r="AD4" s="59" t="s">
        <v>55</v>
      </c>
      <c r="AE4" s="59" t="s">
        <v>57</v>
      </c>
      <c r="AF4" s="59" t="s">
        <v>59</v>
      </c>
      <c r="AG4" s="59" t="s">
        <v>61</v>
      </c>
      <c r="AH4" s="59" t="s">
        <v>64</v>
      </c>
      <c r="AI4" s="59" t="s">
        <v>67</v>
      </c>
      <c r="AJ4" s="59" t="s">
        <v>70</v>
      </c>
      <c r="AK4" s="59" t="s">
        <v>72</v>
      </c>
      <c r="AL4" s="60" t="s">
        <v>73</v>
      </c>
      <c r="AM4" s="42" t="s">
        <v>15</v>
      </c>
    </row>
    <row r="5" spans="1:39" x14ac:dyDescent="0.2">
      <c r="A5" s="33">
        <v>6716</v>
      </c>
      <c r="B5" s="33" t="s">
        <v>31</v>
      </c>
      <c r="C5" s="33" t="s">
        <v>154</v>
      </c>
      <c r="D5" s="35" t="s">
        <v>92</v>
      </c>
      <c r="E5" s="63" t="s">
        <v>129</v>
      </c>
      <c r="F5" s="66">
        <v>0</v>
      </c>
      <c r="G5" s="51">
        <v>2013</v>
      </c>
      <c r="H5" s="34">
        <v>-0.93146226047910696</v>
      </c>
      <c r="I5" s="34">
        <v>0</v>
      </c>
      <c r="J5" s="34">
        <v>0</v>
      </c>
      <c r="K5" s="34">
        <v>0</v>
      </c>
      <c r="L5" s="49">
        <v>0</v>
      </c>
      <c r="M5" s="321">
        <v>0</v>
      </c>
      <c r="N5" s="311">
        <v>0</v>
      </c>
      <c r="O5" s="311">
        <v>0</v>
      </c>
      <c r="P5" s="312">
        <v>0</v>
      </c>
      <c r="Q5" s="40">
        <v>0</v>
      </c>
      <c r="R5" s="40">
        <v>0</v>
      </c>
      <c r="S5" s="40">
        <v>0</v>
      </c>
      <c r="T5" s="40">
        <v>1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80">
        <f>ABS(1-SUM(Q5:Y5))</f>
        <v>0</v>
      </c>
      <c r="AA5" s="40">
        <v>1</v>
      </c>
      <c r="AB5" s="40">
        <v>0</v>
      </c>
      <c r="AC5" s="40">
        <v>0</v>
      </c>
      <c r="AD5" s="40">
        <v>0</v>
      </c>
      <c r="AE5" s="40">
        <v>0</v>
      </c>
      <c r="AF5" s="40">
        <v>0</v>
      </c>
      <c r="AG5" s="40">
        <v>0</v>
      </c>
      <c r="AH5" s="40">
        <v>0</v>
      </c>
      <c r="AI5" s="40">
        <v>0</v>
      </c>
      <c r="AJ5" s="40">
        <v>0</v>
      </c>
      <c r="AK5" s="40">
        <v>0</v>
      </c>
      <c r="AL5" s="40">
        <v>0</v>
      </c>
      <c r="AM5" s="80">
        <f t="shared" ref="AM5:AM68" si="1">ABS(1-SUM(AA5:AL5))</f>
        <v>0</v>
      </c>
    </row>
    <row r="6" spans="1:39" x14ac:dyDescent="0.2">
      <c r="A6" s="33">
        <v>5161</v>
      </c>
      <c r="B6" s="33" t="s">
        <v>155</v>
      </c>
      <c r="C6" s="33" t="s">
        <v>156</v>
      </c>
      <c r="D6" s="35" t="s">
        <v>92</v>
      </c>
      <c r="E6" s="63" t="s">
        <v>129</v>
      </c>
      <c r="F6" s="66">
        <v>0</v>
      </c>
      <c r="G6" s="52">
        <v>2013</v>
      </c>
      <c r="H6" s="34">
        <v>3086017.5927381674</v>
      </c>
      <c r="I6" s="34">
        <v>3644494.6623550528</v>
      </c>
      <c r="J6" s="34">
        <v>5282894.7240414442</v>
      </c>
      <c r="K6" s="34">
        <v>5226536.6306060245</v>
      </c>
      <c r="L6" s="49">
        <v>0</v>
      </c>
      <c r="M6" s="311">
        <v>0</v>
      </c>
      <c r="N6" s="311">
        <v>0</v>
      </c>
      <c r="O6" s="311">
        <v>0</v>
      </c>
      <c r="P6" s="313">
        <v>0</v>
      </c>
      <c r="Q6" s="40">
        <v>0</v>
      </c>
      <c r="R6" s="40">
        <v>1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81">
        <f t="shared" ref="Z6:Z60" si="2">ABS(1-SUM(Q6:Y6))</f>
        <v>0</v>
      </c>
      <c r="AA6" s="40">
        <v>1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40">
        <v>0</v>
      </c>
      <c r="AI6" s="40">
        <v>0</v>
      </c>
      <c r="AJ6" s="40">
        <v>0</v>
      </c>
      <c r="AK6" s="40">
        <v>0</v>
      </c>
      <c r="AL6" s="40">
        <v>0</v>
      </c>
      <c r="AM6" s="81">
        <f t="shared" si="1"/>
        <v>0</v>
      </c>
    </row>
    <row r="7" spans="1:39" x14ac:dyDescent="0.2">
      <c r="A7" s="33">
        <v>5976</v>
      </c>
      <c r="B7" s="33" t="s">
        <v>155</v>
      </c>
      <c r="C7" s="33" t="s">
        <v>157</v>
      </c>
      <c r="D7" s="35" t="s">
        <v>92</v>
      </c>
      <c r="E7" s="63" t="s">
        <v>129</v>
      </c>
      <c r="F7" s="66">
        <v>0</v>
      </c>
      <c r="G7" s="52">
        <v>2013</v>
      </c>
      <c r="H7" s="34">
        <v>-1446786.6279207063</v>
      </c>
      <c r="I7" s="34">
        <v>1284.0948196593511</v>
      </c>
      <c r="J7" s="34">
        <v>0</v>
      </c>
      <c r="K7" s="34">
        <v>0</v>
      </c>
      <c r="L7" s="49">
        <v>0</v>
      </c>
      <c r="M7" s="311">
        <v>0</v>
      </c>
      <c r="N7" s="311">
        <v>0</v>
      </c>
      <c r="O7" s="311">
        <v>0</v>
      </c>
      <c r="P7" s="313">
        <v>0</v>
      </c>
      <c r="Q7" s="40">
        <v>0</v>
      </c>
      <c r="R7" s="40">
        <v>1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81">
        <f t="shared" si="2"/>
        <v>0</v>
      </c>
      <c r="AA7" s="40">
        <v>1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0">
        <v>0</v>
      </c>
      <c r="AL7" s="40">
        <v>0</v>
      </c>
      <c r="AM7" s="81">
        <f t="shared" si="1"/>
        <v>0</v>
      </c>
    </row>
    <row r="8" spans="1:39" x14ac:dyDescent="0.2">
      <c r="A8" s="33">
        <v>5989</v>
      </c>
      <c r="B8" s="33" t="s">
        <v>155</v>
      </c>
      <c r="C8" s="33" t="s">
        <v>158</v>
      </c>
      <c r="D8" s="35" t="s">
        <v>92</v>
      </c>
      <c r="E8" s="63" t="s">
        <v>129</v>
      </c>
      <c r="F8" s="66">
        <v>0</v>
      </c>
      <c r="G8" s="52">
        <v>2013</v>
      </c>
      <c r="H8" s="34">
        <v>102063.27831648178</v>
      </c>
      <c r="I8" s="34">
        <v>121664.90134018527</v>
      </c>
      <c r="J8" s="34">
        <v>0</v>
      </c>
      <c r="K8" s="34">
        <v>0</v>
      </c>
      <c r="L8" s="49">
        <v>0</v>
      </c>
      <c r="M8" s="311">
        <v>0</v>
      </c>
      <c r="N8" s="311">
        <v>0</v>
      </c>
      <c r="O8" s="311">
        <v>0</v>
      </c>
      <c r="P8" s="313">
        <v>0</v>
      </c>
      <c r="Q8" s="40">
        <v>0</v>
      </c>
      <c r="R8" s="40">
        <v>1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81">
        <f t="shared" si="2"/>
        <v>0</v>
      </c>
      <c r="AA8" s="40">
        <v>1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81">
        <f t="shared" si="1"/>
        <v>0</v>
      </c>
    </row>
    <row r="9" spans="1:39" x14ac:dyDescent="0.2">
      <c r="A9" s="33">
        <v>7332</v>
      </c>
      <c r="B9" s="33" t="s">
        <v>155</v>
      </c>
      <c r="C9" s="33" t="s">
        <v>159</v>
      </c>
      <c r="D9" s="35" t="s">
        <v>92</v>
      </c>
      <c r="E9" s="63" t="s">
        <v>129</v>
      </c>
      <c r="F9" s="66">
        <v>0</v>
      </c>
      <c r="G9" s="52">
        <v>2013</v>
      </c>
      <c r="H9" s="34">
        <v>0</v>
      </c>
      <c r="I9" s="34">
        <v>481753.28620903898</v>
      </c>
      <c r="J9" s="34">
        <v>6895028.8911747504</v>
      </c>
      <c r="K9" s="34">
        <v>0</v>
      </c>
      <c r="L9" s="49">
        <v>0</v>
      </c>
      <c r="M9" s="311">
        <v>0</v>
      </c>
      <c r="N9" s="311">
        <v>0</v>
      </c>
      <c r="O9" s="311">
        <v>0</v>
      </c>
      <c r="P9" s="313">
        <v>0</v>
      </c>
      <c r="Q9" s="40">
        <v>4.6540654018468117E-2</v>
      </c>
      <c r="R9" s="40">
        <v>0.74465046429549042</v>
      </c>
      <c r="S9" s="40">
        <v>2.3270327009234128E-2</v>
      </c>
      <c r="T9" s="40">
        <v>2.3270327009234128E-2</v>
      </c>
      <c r="U9" s="40">
        <v>0.16226822766757326</v>
      </c>
      <c r="V9" s="40">
        <v>0</v>
      </c>
      <c r="W9" s="40">
        <v>0</v>
      </c>
      <c r="X9" s="40">
        <v>0</v>
      </c>
      <c r="Y9" s="40">
        <v>0</v>
      </c>
      <c r="Z9" s="81">
        <f t="shared" si="2"/>
        <v>0</v>
      </c>
      <c r="AA9" s="40">
        <v>1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81">
        <f t="shared" si="1"/>
        <v>0</v>
      </c>
    </row>
    <row r="10" spans="1:39" x14ac:dyDescent="0.2">
      <c r="A10" s="33">
        <v>7332</v>
      </c>
      <c r="B10" s="33" t="s">
        <v>155</v>
      </c>
      <c r="C10" s="33" t="s">
        <v>159</v>
      </c>
      <c r="D10" s="35" t="s">
        <v>92</v>
      </c>
      <c r="E10" s="63" t="s">
        <v>129</v>
      </c>
      <c r="F10" s="66">
        <v>0</v>
      </c>
      <c r="G10" s="52">
        <v>2014</v>
      </c>
      <c r="H10" s="34">
        <v>0</v>
      </c>
      <c r="I10" s="34">
        <v>0</v>
      </c>
      <c r="J10" s="34">
        <v>0</v>
      </c>
      <c r="K10" s="34">
        <v>0</v>
      </c>
      <c r="L10" s="49">
        <v>37683457.212861702</v>
      </c>
      <c r="M10" s="311">
        <v>8612015</v>
      </c>
      <c r="N10" s="311">
        <v>10973300</v>
      </c>
      <c r="O10" s="311">
        <v>4832700</v>
      </c>
      <c r="P10" s="313">
        <v>0</v>
      </c>
      <c r="Q10" s="40">
        <v>0</v>
      </c>
      <c r="R10" s="40">
        <v>1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81">
        <f t="shared" si="2"/>
        <v>0</v>
      </c>
      <c r="AA10" s="40">
        <v>1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81">
        <f t="shared" si="1"/>
        <v>0</v>
      </c>
    </row>
    <row r="11" spans="1:39" x14ac:dyDescent="0.2">
      <c r="A11" s="33">
        <v>7332</v>
      </c>
      <c r="B11" s="33" t="s">
        <v>155</v>
      </c>
      <c r="C11" s="33" t="s">
        <v>159</v>
      </c>
      <c r="D11" s="35" t="s">
        <v>92</v>
      </c>
      <c r="E11" s="63" t="s">
        <v>129</v>
      </c>
      <c r="F11" s="66">
        <v>0</v>
      </c>
      <c r="G11" s="52">
        <v>2013</v>
      </c>
      <c r="H11" s="34">
        <v>0</v>
      </c>
      <c r="I11" s="34">
        <v>0</v>
      </c>
      <c r="J11" s="34">
        <v>0</v>
      </c>
      <c r="K11" s="34">
        <v>15370970.146282313</v>
      </c>
      <c r="L11" s="49">
        <v>0</v>
      </c>
      <c r="M11" s="311">
        <v>0</v>
      </c>
      <c r="N11" s="311">
        <v>0</v>
      </c>
      <c r="O11" s="311">
        <v>0</v>
      </c>
      <c r="P11" s="313">
        <v>0</v>
      </c>
      <c r="Q11" s="40">
        <v>0</v>
      </c>
      <c r="R11" s="40">
        <v>1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81">
        <f t="shared" si="2"/>
        <v>0</v>
      </c>
      <c r="AA11" s="40">
        <v>1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81">
        <f t="shared" si="1"/>
        <v>0</v>
      </c>
    </row>
    <row r="12" spans="1:39" x14ac:dyDescent="0.2">
      <c r="A12" s="33">
        <v>7517</v>
      </c>
      <c r="B12" s="33" t="s">
        <v>155</v>
      </c>
      <c r="C12" s="33" t="s">
        <v>160</v>
      </c>
      <c r="D12" s="35" t="s">
        <v>92</v>
      </c>
      <c r="E12" s="63" t="s">
        <v>129</v>
      </c>
      <c r="F12" s="66">
        <v>0</v>
      </c>
      <c r="G12" s="52">
        <v>2013</v>
      </c>
      <c r="H12" s="34">
        <v>0</v>
      </c>
      <c r="I12" s="34">
        <v>36711.256341132808</v>
      </c>
      <c r="J12" s="34">
        <v>0</v>
      </c>
      <c r="K12" s="34">
        <v>0</v>
      </c>
      <c r="L12" s="49">
        <v>0</v>
      </c>
      <c r="M12" s="311">
        <v>0</v>
      </c>
      <c r="N12" s="311">
        <v>0</v>
      </c>
      <c r="O12" s="311">
        <v>0</v>
      </c>
      <c r="P12" s="313">
        <v>0</v>
      </c>
      <c r="Q12" s="40">
        <v>0</v>
      </c>
      <c r="R12" s="40">
        <v>1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81">
        <f t="shared" si="2"/>
        <v>0</v>
      </c>
      <c r="AA12" s="40">
        <v>1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81">
        <f t="shared" si="1"/>
        <v>0</v>
      </c>
    </row>
    <row r="13" spans="1:39" x14ac:dyDescent="0.2">
      <c r="A13" s="33">
        <v>8050</v>
      </c>
      <c r="B13" s="33" t="s">
        <v>155</v>
      </c>
      <c r="C13" s="33" t="s">
        <v>161</v>
      </c>
      <c r="D13" s="35" t="s">
        <v>92</v>
      </c>
      <c r="E13" s="63" t="s">
        <v>129</v>
      </c>
      <c r="F13" s="66">
        <v>0</v>
      </c>
      <c r="G13" s="52">
        <v>2014</v>
      </c>
      <c r="H13" s="34">
        <v>0</v>
      </c>
      <c r="I13" s="34">
        <v>0</v>
      </c>
      <c r="J13" s="34">
        <v>0</v>
      </c>
      <c r="K13" s="34">
        <v>0</v>
      </c>
      <c r="L13" s="49">
        <v>54078</v>
      </c>
      <c r="M13" s="311">
        <v>0</v>
      </c>
      <c r="N13" s="311">
        <v>0</v>
      </c>
      <c r="O13" s="311">
        <v>0</v>
      </c>
      <c r="P13" s="313">
        <v>0</v>
      </c>
      <c r="Q13" s="40">
        <v>0</v>
      </c>
      <c r="R13" s="40">
        <v>1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81">
        <f t="shared" si="2"/>
        <v>0</v>
      </c>
      <c r="AA13" s="40">
        <v>1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81">
        <f t="shared" si="1"/>
        <v>0</v>
      </c>
    </row>
    <row r="14" spans="1:39" x14ac:dyDescent="0.2">
      <c r="A14" s="33">
        <v>6420</v>
      </c>
      <c r="B14" s="33" t="s">
        <v>162</v>
      </c>
      <c r="C14" s="33" t="s">
        <v>163</v>
      </c>
      <c r="D14" s="35" t="s">
        <v>89</v>
      </c>
      <c r="E14" s="63" t="s">
        <v>129</v>
      </c>
      <c r="F14" s="66">
        <v>0</v>
      </c>
      <c r="G14" s="52">
        <v>2013</v>
      </c>
      <c r="H14" s="34">
        <v>520743.31251304602</v>
      </c>
      <c r="I14" s="34">
        <v>0</v>
      </c>
      <c r="J14" s="34">
        <v>0</v>
      </c>
      <c r="K14" s="34">
        <v>0</v>
      </c>
      <c r="L14" s="49">
        <v>0</v>
      </c>
      <c r="M14" s="311">
        <v>0</v>
      </c>
      <c r="N14" s="311">
        <v>0</v>
      </c>
      <c r="O14" s="311">
        <v>0</v>
      </c>
      <c r="P14" s="313">
        <v>0</v>
      </c>
      <c r="Q14" s="40">
        <v>0</v>
      </c>
      <c r="R14" s="40">
        <v>0</v>
      </c>
      <c r="S14" s="40">
        <v>0</v>
      </c>
      <c r="T14" s="40">
        <v>1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81">
        <f t="shared" si="2"/>
        <v>0</v>
      </c>
      <c r="AA14" s="40">
        <v>1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81">
        <f t="shared" si="1"/>
        <v>0</v>
      </c>
    </row>
    <row r="15" spans="1:39" x14ac:dyDescent="0.2">
      <c r="A15" s="33" t="s">
        <v>164</v>
      </c>
      <c r="B15" s="33" t="s">
        <v>162</v>
      </c>
      <c r="C15" s="33" t="s">
        <v>165</v>
      </c>
      <c r="D15" s="35" t="s">
        <v>89</v>
      </c>
      <c r="E15" s="63" t="s">
        <v>129</v>
      </c>
      <c r="F15" s="66">
        <v>0</v>
      </c>
      <c r="G15" s="52">
        <v>2013</v>
      </c>
      <c r="H15" s="34">
        <v>2672971.2206817972</v>
      </c>
      <c r="I15" s="34">
        <v>895263.72118837608</v>
      </c>
      <c r="J15" s="34">
        <v>23525.82311685905</v>
      </c>
      <c r="K15" s="34">
        <v>0</v>
      </c>
      <c r="L15" s="49">
        <v>0</v>
      </c>
      <c r="M15" s="311">
        <v>0</v>
      </c>
      <c r="N15" s="311">
        <v>0</v>
      </c>
      <c r="O15" s="311">
        <v>0</v>
      </c>
      <c r="P15" s="313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1</v>
      </c>
      <c r="Z15" s="81">
        <f t="shared" si="2"/>
        <v>0</v>
      </c>
      <c r="AA15" s="40">
        <v>1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81">
        <f t="shared" si="1"/>
        <v>0</v>
      </c>
    </row>
    <row r="16" spans="1:39" x14ac:dyDescent="0.2">
      <c r="A16" s="33" t="s">
        <v>164</v>
      </c>
      <c r="B16" s="33" t="s">
        <v>162</v>
      </c>
      <c r="C16" s="33" t="s">
        <v>166</v>
      </c>
      <c r="D16" s="35" t="s">
        <v>89</v>
      </c>
      <c r="E16" s="63" t="s">
        <v>129</v>
      </c>
      <c r="F16" s="66">
        <v>0</v>
      </c>
      <c r="G16" s="52">
        <v>2013</v>
      </c>
      <c r="H16" s="34">
        <v>2677587.5083889165</v>
      </c>
      <c r="I16" s="34">
        <v>9423444.2927878015</v>
      </c>
      <c r="J16" s="34">
        <v>12204307.283901224</v>
      </c>
      <c r="K16" s="34">
        <v>19630733.623656906</v>
      </c>
      <c r="L16" s="49">
        <v>0</v>
      </c>
      <c r="M16" s="311">
        <v>0</v>
      </c>
      <c r="N16" s="311">
        <v>0</v>
      </c>
      <c r="O16" s="311">
        <v>0</v>
      </c>
      <c r="P16" s="313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1</v>
      </c>
      <c r="Z16" s="81">
        <f t="shared" si="2"/>
        <v>0</v>
      </c>
      <c r="AA16" s="40">
        <v>1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81">
        <f t="shared" si="1"/>
        <v>0</v>
      </c>
    </row>
    <row r="17" spans="1:39" x14ac:dyDescent="0.2">
      <c r="A17" s="33" t="s">
        <v>164</v>
      </c>
      <c r="B17" s="33" t="s">
        <v>162</v>
      </c>
      <c r="C17" s="33" t="s">
        <v>167</v>
      </c>
      <c r="D17" s="35" t="s">
        <v>89</v>
      </c>
      <c r="E17" s="63" t="s">
        <v>129</v>
      </c>
      <c r="F17" s="66">
        <v>0</v>
      </c>
      <c r="G17" s="52">
        <v>2013</v>
      </c>
      <c r="H17" s="34">
        <v>773619.56825043552</v>
      </c>
      <c r="I17" s="34">
        <v>385802.22665026033</v>
      </c>
      <c r="J17" s="34">
        <v>11550.76667944871</v>
      </c>
      <c r="K17" s="34">
        <v>0</v>
      </c>
      <c r="L17" s="49">
        <v>0</v>
      </c>
      <c r="M17" s="311">
        <v>0</v>
      </c>
      <c r="N17" s="311">
        <v>0</v>
      </c>
      <c r="O17" s="311">
        <v>0</v>
      </c>
      <c r="P17" s="313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1</v>
      </c>
      <c r="Z17" s="81">
        <f t="shared" si="2"/>
        <v>0</v>
      </c>
      <c r="AA17" s="40">
        <v>1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81">
        <f t="shared" si="1"/>
        <v>0</v>
      </c>
    </row>
    <row r="18" spans="1:39" x14ac:dyDescent="0.2">
      <c r="A18" s="33" t="s">
        <v>164</v>
      </c>
      <c r="B18" s="33" t="s">
        <v>162</v>
      </c>
      <c r="C18" s="33" t="s">
        <v>168</v>
      </c>
      <c r="D18" s="35" t="s">
        <v>89</v>
      </c>
      <c r="E18" s="63" t="s">
        <v>129</v>
      </c>
      <c r="F18" s="66">
        <v>0</v>
      </c>
      <c r="G18" s="52">
        <v>2013</v>
      </c>
      <c r="H18" s="34">
        <v>98115.289736412218</v>
      </c>
      <c r="I18" s="34">
        <v>267262.03189563489</v>
      </c>
      <c r="J18" s="34">
        <v>72318.339453205437</v>
      </c>
      <c r="K18" s="34">
        <v>0</v>
      </c>
      <c r="L18" s="49">
        <v>0</v>
      </c>
      <c r="M18" s="311">
        <v>0</v>
      </c>
      <c r="N18" s="311">
        <v>0</v>
      </c>
      <c r="O18" s="311">
        <v>0</v>
      </c>
      <c r="P18" s="313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1</v>
      </c>
      <c r="Z18" s="81">
        <f t="shared" si="2"/>
        <v>0</v>
      </c>
      <c r="AA18" s="40">
        <v>1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81">
        <f t="shared" si="1"/>
        <v>0</v>
      </c>
    </row>
    <row r="19" spans="1:39" x14ac:dyDescent="0.2">
      <c r="A19" s="33" t="s">
        <v>164</v>
      </c>
      <c r="B19" s="33" t="s">
        <v>162</v>
      </c>
      <c r="C19" s="33" t="s">
        <v>169</v>
      </c>
      <c r="D19" s="35" t="s">
        <v>89</v>
      </c>
      <c r="E19" s="63" t="s">
        <v>129</v>
      </c>
      <c r="F19" s="66">
        <v>0</v>
      </c>
      <c r="G19" s="52">
        <v>2013</v>
      </c>
      <c r="H19" s="34">
        <v>73228.81163513285</v>
      </c>
      <c r="I19" s="34">
        <v>80129.040957715188</v>
      </c>
      <c r="J19" s="34">
        <v>3467.8758098443518</v>
      </c>
      <c r="K19" s="34">
        <v>0</v>
      </c>
      <c r="L19" s="49">
        <v>0</v>
      </c>
      <c r="M19" s="311">
        <v>0</v>
      </c>
      <c r="N19" s="311">
        <v>0</v>
      </c>
      <c r="O19" s="311">
        <v>0</v>
      </c>
      <c r="P19" s="313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1</v>
      </c>
      <c r="Z19" s="81">
        <f t="shared" si="2"/>
        <v>0</v>
      </c>
      <c r="AA19" s="40">
        <v>1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81">
        <f t="shared" si="1"/>
        <v>0</v>
      </c>
    </row>
    <row r="20" spans="1:39" x14ac:dyDescent="0.2">
      <c r="A20" s="33" t="s">
        <v>164</v>
      </c>
      <c r="B20" s="33" t="s">
        <v>162</v>
      </c>
      <c r="C20" s="33">
        <v>0</v>
      </c>
      <c r="D20" s="35" t="s">
        <v>89</v>
      </c>
      <c r="E20" s="63" t="s">
        <v>129</v>
      </c>
      <c r="F20" s="66">
        <v>0</v>
      </c>
      <c r="G20" s="52">
        <v>2013</v>
      </c>
      <c r="H20" s="34">
        <v>0</v>
      </c>
      <c r="I20" s="34">
        <v>0</v>
      </c>
      <c r="J20" s="34">
        <v>0</v>
      </c>
      <c r="K20" s="34">
        <v>0</v>
      </c>
      <c r="L20" s="49">
        <v>12318000</v>
      </c>
      <c r="M20" s="311">
        <v>0</v>
      </c>
      <c r="N20" s="311">
        <v>0</v>
      </c>
      <c r="O20" s="311">
        <v>0</v>
      </c>
      <c r="P20" s="313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1</v>
      </c>
      <c r="Z20" s="81">
        <f t="shared" si="2"/>
        <v>0</v>
      </c>
      <c r="AA20" s="40">
        <v>1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81">
        <f t="shared" si="1"/>
        <v>0</v>
      </c>
    </row>
    <row r="21" spans="1:39" x14ac:dyDescent="0.2">
      <c r="A21" s="33" t="s">
        <v>170</v>
      </c>
      <c r="B21" s="33" t="s">
        <v>162</v>
      </c>
      <c r="C21" s="33" t="s">
        <v>166</v>
      </c>
      <c r="D21" s="35" t="s">
        <v>89</v>
      </c>
      <c r="E21" s="63" t="s">
        <v>129</v>
      </c>
      <c r="F21" s="66">
        <v>0</v>
      </c>
      <c r="G21" s="52">
        <v>2013</v>
      </c>
      <c r="H21" s="34">
        <v>2230293.3735980564</v>
      </c>
      <c r="I21" s="34">
        <v>1032197.3953526983</v>
      </c>
      <c r="J21" s="34">
        <v>1059277.0222748297</v>
      </c>
      <c r="K21" s="34">
        <v>785259.75201996288</v>
      </c>
      <c r="L21" s="49">
        <v>0</v>
      </c>
      <c r="M21" s="311">
        <v>0</v>
      </c>
      <c r="N21" s="311">
        <v>0</v>
      </c>
      <c r="O21" s="311">
        <v>0</v>
      </c>
      <c r="P21" s="313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1</v>
      </c>
      <c r="Z21" s="81">
        <f t="shared" si="2"/>
        <v>0</v>
      </c>
      <c r="AA21" s="40">
        <v>1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81">
        <f t="shared" si="1"/>
        <v>0</v>
      </c>
    </row>
    <row r="22" spans="1:39" x14ac:dyDescent="0.2">
      <c r="A22" s="33" t="s">
        <v>170</v>
      </c>
      <c r="B22" s="33" t="s">
        <v>162</v>
      </c>
      <c r="C22" s="33">
        <v>0</v>
      </c>
      <c r="D22" s="35" t="s">
        <v>89</v>
      </c>
      <c r="E22" s="63" t="s">
        <v>129</v>
      </c>
      <c r="F22" s="66">
        <v>0</v>
      </c>
      <c r="G22" s="52">
        <v>2013</v>
      </c>
      <c r="H22" s="34">
        <v>0</v>
      </c>
      <c r="I22" s="34">
        <v>0</v>
      </c>
      <c r="J22" s="34">
        <v>0</v>
      </c>
      <c r="K22" s="34">
        <v>0</v>
      </c>
      <c r="L22" s="49">
        <v>1780000</v>
      </c>
      <c r="M22" s="311">
        <v>0</v>
      </c>
      <c r="N22" s="311">
        <v>0</v>
      </c>
      <c r="O22" s="311">
        <v>0</v>
      </c>
      <c r="P22" s="313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1</v>
      </c>
      <c r="Z22" s="81">
        <f t="shared" si="2"/>
        <v>0</v>
      </c>
      <c r="AA22" s="40">
        <v>1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81">
        <f t="shared" si="1"/>
        <v>0</v>
      </c>
    </row>
    <row r="23" spans="1:39" x14ac:dyDescent="0.2">
      <c r="A23" s="33" t="s">
        <v>171</v>
      </c>
      <c r="B23" s="33" t="s">
        <v>162</v>
      </c>
      <c r="C23" s="33" t="s">
        <v>166</v>
      </c>
      <c r="D23" s="35" t="s">
        <v>89</v>
      </c>
      <c r="E23" s="63" t="s">
        <v>129</v>
      </c>
      <c r="F23" s="66">
        <v>0</v>
      </c>
      <c r="G23" s="52">
        <v>2013</v>
      </c>
      <c r="H23" s="34">
        <v>5208288.8757373234</v>
      </c>
      <c r="I23" s="34">
        <v>3266074.2741190884</v>
      </c>
      <c r="J23" s="34">
        <v>6217517.5043844888</v>
      </c>
      <c r="K23" s="34">
        <v>4085132.9649742441</v>
      </c>
      <c r="L23" s="49">
        <v>0</v>
      </c>
      <c r="M23" s="311">
        <v>0</v>
      </c>
      <c r="N23" s="311">
        <v>0</v>
      </c>
      <c r="O23" s="311">
        <v>0</v>
      </c>
      <c r="P23" s="313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1</v>
      </c>
      <c r="Z23" s="81">
        <f t="shared" si="2"/>
        <v>0</v>
      </c>
      <c r="AA23" s="40">
        <v>1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81">
        <f t="shared" si="1"/>
        <v>0</v>
      </c>
    </row>
    <row r="24" spans="1:39" x14ac:dyDescent="0.2">
      <c r="A24" s="33" t="s">
        <v>171</v>
      </c>
      <c r="B24" s="33" t="s">
        <v>162</v>
      </c>
      <c r="C24" s="33" t="s">
        <v>168</v>
      </c>
      <c r="D24" s="35" t="s">
        <v>89</v>
      </c>
      <c r="E24" s="63" t="s">
        <v>129</v>
      </c>
      <c r="F24" s="66">
        <v>0</v>
      </c>
      <c r="G24" s="52">
        <v>2013</v>
      </c>
      <c r="H24" s="34">
        <v>323387.42971149535</v>
      </c>
      <c r="I24" s="34">
        <v>79284.458722622585</v>
      </c>
      <c r="J24" s="34">
        <v>0</v>
      </c>
      <c r="K24" s="34">
        <v>0</v>
      </c>
      <c r="L24" s="49">
        <v>0</v>
      </c>
      <c r="M24" s="311">
        <v>0</v>
      </c>
      <c r="N24" s="311">
        <v>0</v>
      </c>
      <c r="O24" s="311">
        <v>0</v>
      </c>
      <c r="P24" s="313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1</v>
      </c>
      <c r="Z24" s="81">
        <f t="shared" si="2"/>
        <v>0</v>
      </c>
      <c r="AA24" s="40">
        <v>1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81">
        <f t="shared" si="1"/>
        <v>0</v>
      </c>
    </row>
    <row r="25" spans="1:39" x14ac:dyDescent="0.2">
      <c r="A25" s="33" t="s">
        <v>171</v>
      </c>
      <c r="B25" s="33" t="s">
        <v>162</v>
      </c>
      <c r="C25" s="33">
        <v>0</v>
      </c>
      <c r="D25" s="35" t="s">
        <v>89</v>
      </c>
      <c r="E25" s="63" t="s">
        <v>129</v>
      </c>
      <c r="F25" s="66">
        <v>0</v>
      </c>
      <c r="G25" s="52">
        <v>2013</v>
      </c>
      <c r="H25" s="34">
        <v>0</v>
      </c>
      <c r="I25" s="34">
        <v>0</v>
      </c>
      <c r="J25" s="34">
        <v>0</v>
      </c>
      <c r="K25" s="34">
        <v>0</v>
      </c>
      <c r="L25" s="49">
        <v>6224000</v>
      </c>
      <c r="M25" s="311">
        <v>0</v>
      </c>
      <c r="N25" s="311">
        <v>0</v>
      </c>
      <c r="O25" s="311">
        <v>0</v>
      </c>
      <c r="P25" s="313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1</v>
      </c>
      <c r="Z25" s="81">
        <f t="shared" si="2"/>
        <v>0</v>
      </c>
      <c r="AA25" s="40">
        <v>1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81">
        <f t="shared" si="1"/>
        <v>0</v>
      </c>
    </row>
    <row r="26" spans="1:39" x14ac:dyDescent="0.2">
      <c r="A26" s="33">
        <v>0</v>
      </c>
      <c r="B26" s="33" t="s">
        <v>162</v>
      </c>
      <c r="C26" s="33" t="s">
        <v>166</v>
      </c>
      <c r="D26" s="35" t="s">
        <v>89</v>
      </c>
      <c r="E26" s="63" t="s">
        <v>129</v>
      </c>
      <c r="F26" s="66">
        <v>0</v>
      </c>
      <c r="G26" s="52">
        <v>2013</v>
      </c>
      <c r="H26" s="34">
        <v>421039.52778733347</v>
      </c>
      <c r="I26" s="34">
        <v>-55003.777943551759</v>
      </c>
      <c r="J26" s="34">
        <v>0</v>
      </c>
      <c r="K26" s="34">
        <v>0</v>
      </c>
      <c r="L26" s="49">
        <v>0</v>
      </c>
      <c r="M26" s="311">
        <v>0</v>
      </c>
      <c r="N26" s="311">
        <v>0</v>
      </c>
      <c r="O26" s="311">
        <v>0</v>
      </c>
      <c r="P26" s="313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1</v>
      </c>
      <c r="Z26" s="81">
        <f t="shared" si="2"/>
        <v>0</v>
      </c>
      <c r="AA26" s="40">
        <v>1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81">
        <f t="shared" si="1"/>
        <v>0</v>
      </c>
    </row>
    <row r="27" spans="1:39" x14ac:dyDescent="0.2">
      <c r="A27" s="33">
        <v>5739</v>
      </c>
      <c r="B27" s="33" t="s">
        <v>172</v>
      </c>
      <c r="C27" s="33" t="s">
        <v>173</v>
      </c>
      <c r="D27" s="35" t="s">
        <v>94</v>
      </c>
      <c r="E27" s="63" t="s">
        <v>129</v>
      </c>
      <c r="F27" s="66">
        <v>0</v>
      </c>
      <c r="G27" s="52">
        <v>2013</v>
      </c>
      <c r="H27" s="34">
        <v>0</v>
      </c>
      <c r="I27" s="34">
        <v>0</v>
      </c>
      <c r="J27" s="34">
        <v>0</v>
      </c>
      <c r="K27" s="34">
        <v>0</v>
      </c>
      <c r="L27" s="49">
        <v>3821897.73</v>
      </c>
      <c r="M27" s="311">
        <v>2919314</v>
      </c>
      <c r="N27" s="311">
        <v>1762500</v>
      </c>
      <c r="O27" s="311">
        <v>1643591</v>
      </c>
      <c r="P27" s="313">
        <v>2177280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1</v>
      </c>
      <c r="Y27" s="40">
        <v>0</v>
      </c>
      <c r="Z27" s="81">
        <f t="shared" si="2"/>
        <v>0</v>
      </c>
      <c r="AA27" s="40">
        <v>1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81">
        <f t="shared" si="1"/>
        <v>0</v>
      </c>
    </row>
    <row r="28" spans="1:39" x14ac:dyDescent="0.2">
      <c r="A28" s="33">
        <v>5777</v>
      </c>
      <c r="B28" s="33" t="s">
        <v>172</v>
      </c>
      <c r="C28" s="33" t="s">
        <v>174</v>
      </c>
      <c r="D28" s="35" t="s">
        <v>94</v>
      </c>
      <c r="E28" s="63" t="s">
        <v>129</v>
      </c>
      <c r="F28" s="66">
        <v>0</v>
      </c>
      <c r="G28" s="52">
        <v>2013</v>
      </c>
      <c r="H28" s="34">
        <v>0</v>
      </c>
      <c r="I28" s="34">
        <v>0</v>
      </c>
      <c r="J28" s="34">
        <v>0</v>
      </c>
      <c r="K28" s="34">
        <v>0</v>
      </c>
      <c r="L28" s="49">
        <v>9333827.2899999991</v>
      </c>
      <c r="M28" s="311">
        <v>5805532.9299999997</v>
      </c>
      <c r="N28" s="311">
        <v>5757850</v>
      </c>
      <c r="O28" s="311">
        <v>7363208.2403448299</v>
      </c>
      <c r="P28" s="313">
        <v>8127669.9020410096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1</v>
      </c>
      <c r="Y28" s="40">
        <v>0</v>
      </c>
      <c r="Z28" s="81">
        <f t="shared" si="2"/>
        <v>0</v>
      </c>
      <c r="AA28" s="40">
        <v>1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81">
        <f t="shared" si="1"/>
        <v>0</v>
      </c>
    </row>
    <row r="29" spans="1:39" x14ac:dyDescent="0.2">
      <c r="A29" s="33">
        <v>0</v>
      </c>
      <c r="B29" s="33" t="s">
        <v>172</v>
      </c>
      <c r="C29" s="33" t="s">
        <v>165</v>
      </c>
      <c r="D29" s="35" t="s">
        <v>94</v>
      </c>
      <c r="E29" s="63" t="s">
        <v>129</v>
      </c>
      <c r="F29" s="66">
        <v>0</v>
      </c>
      <c r="G29" s="52">
        <v>2013</v>
      </c>
      <c r="H29" s="34">
        <v>-448.2721742413529</v>
      </c>
      <c r="I29" s="34">
        <v>75486.072057171361</v>
      </c>
      <c r="J29" s="34">
        <v>86165.182251562743</v>
      </c>
      <c r="K29" s="34">
        <v>149631.64479215542</v>
      </c>
      <c r="L29" s="49">
        <v>0</v>
      </c>
      <c r="M29" s="311">
        <v>0</v>
      </c>
      <c r="N29" s="311">
        <v>0</v>
      </c>
      <c r="O29" s="311">
        <v>0</v>
      </c>
      <c r="P29" s="313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1</v>
      </c>
      <c r="Y29" s="40">
        <v>0</v>
      </c>
      <c r="Z29" s="81">
        <f t="shared" si="2"/>
        <v>0</v>
      </c>
      <c r="AA29" s="40">
        <v>1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81">
        <f t="shared" si="1"/>
        <v>0</v>
      </c>
    </row>
    <row r="30" spans="1:39" x14ac:dyDescent="0.2">
      <c r="A30" s="33">
        <v>0</v>
      </c>
      <c r="B30" s="33" t="s">
        <v>172</v>
      </c>
      <c r="C30" s="33" t="s">
        <v>166</v>
      </c>
      <c r="D30" s="35" t="s">
        <v>94</v>
      </c>
      <c r="E30" s="63" t="s">
        <v>129</v>
      </c>
      <c r="F30" s="66">
        <v>0</v>
      </c>
      <c r="G30" s="52">
        <v>2013</v>
      </c>
      <c r="H30" s="34">
        <v>2106.4088240104684</v>
      </c>
      <c r="I30" s="34">
        <v>59336.262952202029</v>
      </c>
      <c r="J30" s="34">
        <v>13117.061108697177</v>
      </c>
      <c r="K30" s="34">
        <v>0</v>
      </c>
      <c r="L30" s="49">
        <v>0</v>
      </c>
      <c r="M30" s="311">
        <v>0</v>
      </c>
      <c r="N30" s="311">
        <v>0</v>
      </c>
      <c r="O30" s="311">
        <v>0</v>
      </c>
      <c r="P30" s="313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1</v>
      </c>
      <c r="Y30" s="40">
        <v>0</v>
      </c>
      <c r="Z30" s="81">
        <f t="shared" si="2"/>
        <v>0</v>
      </c>
      <c r="AA30" s="40">
        <v>1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81">
        <f t="shared" si="1"/>
        <v>0</v>
      </c>
    </row>
    <row r="31" spans="1:39" x14ac:dyDescent="0.2">
      <c r="A31" s="33">
        <v>0</v>
      </c>
      <c r="B31" s="33" t="s">
        <v>172</v>
      </c>
      <c r="C31" s="33" t="s">
        <v>167</v>
      </c>
      <c r="D31" s="35" t="s">
        <v>94</v>
      </c>
      <c r="E31" s="63" t="s">
        <v>129</v>
      </c>
      <c r="F31" s="66">
        <v>0</v>
      </c>
      <c r="G31" s="52">
        <v>2013</v>
      </c>
      <c r="H31" s="34">
        <v>0</v>
      </c>
      <c r="I31" s="34">
        <v>18750.970391349299</v>
      </c>
      <c r="J31" s="34">
        <v>0</v>
      </c>
      <c r="K31" s="34">
        <v>0</v>
      </c>
      <c r="L31" s="49">
        <v>0</v>
      </c>
      <c r="M31" s="311">
        <v>0</v>
      </c>
      <c r="N31" s="311">
        <v>0</v>
      </c>
      <c r="O31" s="311">
        <v>0</v>
      </c>
      <c r="P31" s="313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1</v>
      </c>
      <c r="Y31" s="40">
        <v>0</v>
      </c>
      <c r="Z31" s="81">
        <f t="shared" si="2"/>
        <v>0</v>
      </c>
      <c r="AA31" s="40">
        <v>1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81">
        <f t="shared" si="1"/>
        <v>0</v>
      </c>
    </row>
    <row r="32" spans="1:39" x14ac:dyDescent="0.2">
      <c r="A32" s="33">
        <v>0</v>
      </c>
      <c r="B32" s="33" t="s">
        <v>172</v>
      </c>
      <c r="C32" s="33" t="s">
        <v>168</v>
      </c>
      <c r="D32" s="35" t="s">
        <v>94</v>
      </c>
      <c r="E32" s="63" t="s">
        <v>129</v>
      </c>
      <c r="F32" s="66">
        <v>0</v>
      </c>
      <c r="G32" s="52">
        <v>2013</v>
      </c>
      <c r="H32" s="34">
        <v>1130126.8606264284</v>
      </c>
      <c r="I32" s="34">
        <v>2449379.129982166</v>
      </c>
      <c r="J32" s="34">
        <v>3412979.4572687708</v>
      </c>
      <c r="K32" s="34">
        <v>1496117.150053326</v>
      </c>
      <c r="L32" s="49">
        <v>0</v>
      </c>
      <c r="M32" s="311">
        <v>0</v>
      </c>
      <c r="N32" s="311">
        <v>0</v>
      </c>
      <c r="O32" s="311">
        <v>0</v>
      </c>
      <c r="P32" s="313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1</v>
      </c>
      <c r="Y32" s="40">
        <v>0</v>
      </c>
      <c r="Z32" s="81">
        <f t="shared" si="2"/>
        <v>0</v>
      </c>
      <c r="AA32" s="40">
        <v>1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81">
        <f t="shared" si="1"/>
        <v>0</v>
      </c>
    </row>
    <row r="33" spans="1:39" x14ac:dyDescent="0.2">
      <c r="A33" s="33">
        <v>0</v>
      </c>
      <c r="B33" s="33" t="s">
        <v>172</v>
      </c>
      <c r="C33" s="33" t="s">
        <v>169</v>
      </c>
      <c r="D33" s="35" t="s">
        <v>94</v>
      </c>
      <c r="E33" s="63" t="s">
        <v>129</v>
      </c>
      <c r="F33" s="66">
        <v>0</v>
      </c>
      <c r="G33" s="52">
        <v>2013</v>
      </c>
      <c r="H33" s="34">
        <v>19805.612651094321</v>
      </c>
      <c r="I33" s="34">
        <v>71920.773237606598</v>
      </c>
      <c r="J33" s="34">
        <v>201147.3760625537</v>
      </c>
      <c r="K33" s="34">
        <v>0</v>
      </c>
      <c r="L33" s="49">
        <v>0</v>
      </c>
      <c r="M33" s="311">
        <v>0</v>
      </c>
      <c r="N33" s="311">
        <v>0</v>
      </c>
      <c r="O33" s="311">
        <v>0</v>
      </c>
      <c r="P33" s="313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1</v>
      </c>
      <c r="Y33" s="40">
        <v>0</v>
      </c>
      <c r="Z33" s="81">
        <f t="shared" si="2"/>
        <v>0</v>
      </c>
      <c r="AA33" s="40">
        <v>1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81">
        <f t="shared" si="1"/>
        <v>0</v>
      </c>
    </row>
    <row r="34" spans="1:39" x14ac:dyDescent="0.2">
      <c r="A34" s="33">
        <v>0</v>
      </c>
      <c r="B34" s="33" t="s">
        <v>172</v>
      </c>
      <c r="C34" s="33" t="s">
        <v>169</v>
      </c>
      <c r="D34" s="35" t="s">
        <v>94</v>
      </c>
      <c r="E34" s="63" t="s">
        <v>129</v>
      </c>
      <c r="F34" s="66">
        <v>0</v>
      </c>
      <c r="G34" s="52">
        <v>2013</v>
      </c>
      <c r="H34" s="34">
        <v>12080139.669993687</v>
      </c>
      <c r="I34" s="34">
        <v>7664426.3663433362</v>
      </c>
      <c r="J34" s="34">
        <v>9720307.219498653</v>
      </c>
      <c r="K34" s="34">
        <v>8309457.5353676407</v>
      </c>
      <c r="L34" s="49">
        <v>0</v>
      </c>
      <c r="M34" s="311">
        <v>0</v>
      </c>
      <c r="N34" s="311">
        <v>0</v>
      </c>
      <c r="O34" s="311">
        <v>0</v>
      </c>
      <c r="P34" s="313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1</v>
      </c>
      <c r="Y34" s="40">
        <v>0</v>
      </c>
      <c r="Z34" s="81">
        <f t="shared" si="2"/>
        <v>0</v>
      </c>
      <c r="AA34" s="40">
        <v>1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81">
        <f t="shared" si="1"/>
        <v>0</v>
      </c>
    </row>
    <row r="35" spans="1:39" x14ac:dyDescent="0.2">
      <c r="A35" s="33">
        <v>6424</v>
      </c>
      <c r="B35" s="33" t="s">
        <v>6</v>
      </c>
      <c r="C35" s="33" t="s">
        <v>175</v>
      </c>
      <c r="D35" s="35" t="s">
        <v>86</v>
      </c>
      <c r="E35" s="63" t="s">
        <v>129</v>
      </c>
      <c r="F35" s="66">
        <v>0</v>
      </c>
      <c r="G35" s="52">
        <v>2013</v>
      </c>
      <c r="H35" s="34">
        <v>114509.355331193</v>
      </c>
      <c r="I35" s="34">
        <v>-151176.37578502399</v>
      </c>
      <c r="J35" s="34">
        <v>0</v>
      </c>
      <c r="K35" s="34">
        <v>0</v>
      </c>
      <c r="L35" s="49">
        <v>0</v>
      </c>
      <c r="M35" s="311">
        <v>0</v>
      </c>
      <c r="N35" s="311">
        <v>0</v>
      </c>
      <c r="O35" s="311">
        <v>0</v>
      </c>
      <c r="P35" s="313">
        <v>0</v>
      </c>
      <c r="Q35" s="40">
        <v>1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81">
        <f t="shared" si="2"/>
        <v>0</v>
      </c>
      <c r="AA35" s="40">
        <v>1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81">
        <f t="shared" si="1"/>
        <v>0</v>
      </c>
    </row>
    <row r="36" spans="1:39" x14ac:dyDescent="0.2">
      <c r="A36" s="33">
        <v>0</v>
      </c>
      <c r="B36" s="33" t="s">
        <v>6</v>
      </c>
      <c r="C36" s="33" t="s">
        <v>176</v>
      </c>
      <c r="D36" s="35" t="s">
        <v>86</v>
      </c>
      <c r="E36" s="63" t="s">
        <v>129</v>
      </c>
      <c r="F36" s="66">
        <v>0</v>
      </c>
      <c r="G36" s="52">
        <v>2013</v>
      </c>
      <c r="H36" s="34">
        <v>113824.91948798837</v>
      </c>
      <c r="I36" s="34">
        <v>50853.891292350629</v>
      </c>
      <c r="J36" s="34">
        <v>31889.070244512171</v>
      </c>
      <c r="K36" s="34">
        <v>22926.687133005817</v>
      </c>
      <c r="L36" s="49">
        <v>0</v>
      </c>
      <c r="M36" s="311">
        <v>0</v>
      </c>
      <c r="N36" s="311">
        <v>0</v>
      </c>
      <c r="O36" s="311">
        <v>0</v>
      </c>
      <c r="P36" s="313">
        <v>0</v>
      </c>
      <c r="Q36" s="40">
        <v>1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81">
        <f t="shared" si="2"/>
        <v>0</v>
      </c>
      <c r="AA36" s="40">
        <v>1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81">
        <f t="shared" si="1"/>
        <v>0</v>
      </c>
    </row>
    <row r="37" spans="1:39" x14ac:dyDescent="0.2">
      <c r="A37" s="33">
        <v>4967</v>
      </c>
      <c r="B37" s="33" t="s">
        <v>31</v>
      </c>
      <c r="C37" s="33" t="s">
        <v>177</v>
      </c>
      <c r="D37" s="35" t="s">
        <v>86</v>
      </c>
      <c r="E37" s="63" t="s">
        <v>129</v>
      </c>
      <c r="F37" s="66">
        <v>0</v>
      </c>
      <c r="G37" s="52">
        <v>2014</v>
      </c>
      <c r="H37" s="34">
        <v>0</v>
      </c>
      <c r="I37" s="34">
        <v>0</v>
      </c>
      <c r="J37" s="34">
        <v>0</v>
      </c>
      <c r="K37" s="34">
        <v>0</v>
      </c>
      <c r="L37" s="49">
        <v>294643.71999999997</v>
      </c>
      <c r="M37" s="311">
        <v>616030.33816148434</v>
      </c>
      <c r="N37" s="311">
        <v>410686.89210765576</v>
      </c>
      <c r="O37" s="311">
        <v>359351.03059419896</v>
      </c>
      <c r="P37" s="313">
        <v>0</v>
      </c>
      <c r="Q37" s="40">
        <v>0</v>
      </c>
      <c r="R37" s="40">
        <v>0</v>
      </c>
      <c r="S37" s="40">
        <v>0</v>
      </c>
      <c r="T37" s="40">
        <v>1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81">
        <f t="shared" si="2"/>
        <v>0</v>
      </c>
      <c r="AA37" s="40">
        <v>1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0</v>
      </c>
      <c r="AM37" s="81">
        <f t="shared" si="1"/>
        <v>0</v>
      </c>
    </row>
    <row r="38" spans="1:39" x14ac:dyDescent="0.2">
      <c r="A38" s="33">
        <v>4968</v>
      </c>
      <c r="B38" s="33" t="s">
        <v>31</v>
      </c>
      <c r="C38" s="33" t="s">
        <v>178</v>
      </c>
      <c r="D38" s="35" t="s">
        <v>86</v>
      </c>
      <c r="E38" s="63" t="s">
        <v>129</v>
      </c>
      <c r="F38" s="66">
        <v>0</v>
      </c>
      <c r="G38" s="52">
        <v>2014</v>
      </c>
      <c r="H38" s="34">
        <v>0</v>
      </c>
      <c r="I38" s="34">
        <v>0</v>
      </c>
      <c r="J38" s="34">
        <v>0</v>
      </c>
      <c r="K38" s="34">
        <v>0</v>
      </c>
      <c r="L38" s="49">
        <v>231724.2</v>
      </c>
      <c r="M38" s="311">
        <v>214601.94837010087</v>
      </c>
      <c r="N38" s="311">
        <v>321902.92255515169</v>
      </c>
      <c r="O38" s="311">
        <v>107300.97418505079</v>
      </c>
      <c r="P38" s="313">
        <v>160951.46127757619</v>
      </c>
      <c r="Q38" s="40">
        <v>0</v>
      </c>
      <c r="R38" s="40">
        <v>0</v>
      </c>
      <c r="S38" s="40">
        <v>0</v>
      </c>
      <c r="T38" s="40">
        <v>1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81">
        <f t="shared" si="2"/>
        <v>0</v>
      </c>
      <c r="AA38" s="40">
        <v>1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0</v>
      </c>
      <c r="AM38" s="81">
        <f t="shared" si="1"/>
        <v>0</v>
      </c>
    </row>
    <row r="39" spans="1:39" x14ac:dyDescent="0.2">
      <c r="A39" s="33">
        <v>4969</v>
      </c>
      <c r="B39" s="33" t="s">
        <v>31</v>
      </c>
      <c r="C39" s="33" t="s">
        <v>179</v>
      </c>
      <c r="D39" s="35" t="s">
        <v>86</v>
      </c>
      <c r="E39" s="63" t="s">
        <v>129</v>
      </c>
      <c r="F39" s="66">
        <v>0</v>
      </c>
      <c r="G39" s="52">
        <v>2014</v>
      </c>
      <c r="H39" s="34">
        <v>0</v>
      </c>
      <c r="I39" s="34">
        <v>0</v>
      </c>
      <c r="J39" s="34">
        <v>0</v>
      </c>
      <c r="K39" s="34">
        <v>0</v>
      </c>
      <c r="L39" s="49">
        <v>214381.8</v>
      </c>
      <c r="M39" s="311">
        <v>49609.465994357495</v>
      </c>
      <c r="N39" s="311">
        <v>198437.86397742998</v>
      </c>
      <c r="O39" s="311">
        <v>173633.13098025159</v>
      </c>
      <c r="P39" s="313">
        <v>148828.3979830725</v>
      </c>
      <c r="Q39" s="40">
        <v>0</v>
      </c>
      <c r="R39" s="40">
        <v>0</v>
      </c>
      <c r="S39" s="40">
        <v>0</v>
      </c>
      <c r="T39" s="40">
        <v>1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81">
        <f t="shared" si="2"/>
        <v>0</v>
      </c>
      <c r="AA39" s="40">
        <v>1</v>
      </c>
      <c r="AB39" s="40"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81">
        <f t="shared" si="1"/>
        <v>0</v>
      </c>
    </row>
    <row r="40" spans="1:39" x14ac:dyDescent="0.2">
      <c r="A40" s="33">
        <v>7425</v>
      </c>
      <c r="B40" s="33" t="s">
        <v>31</v>
      </c>
      <c r="C40" s="33" t="s">
        <v>180</v>
      </c>
      <c r="D40" s="35" t="s">
        <v>86</v>
      </c>
      <c r="E40" s="63" t="s">
        <v>129</v>
      </c>
      <c r="F40" s="66">
        <v>0</v>
      </c>
      <c r="G40" s="52">
        <v>2014</v>
      </c>
      <c r="H40" s="34">
        <v>0</v>
      </c>
      <c r="I40" s="34">
        <v>0</v>
      </c>
      <c r="J40" s="34">
        <v>0</v>
      </c>
      <c r="K40" s="34">
        <v>0</v>
      </c>
      <c r="L40" s="49">
        <v>150921.54999999999</v>
      </c>
      <c r="M40" s="311">
        <v>64383.739296390209</v>
      </c>
      <c r="N40" s="311">
        <v>32191.869648195105</v>
      </c>
      <c r="O40" s="311">
        <v>72431.706708438694</v>
      </c>
      <c r="P40" s="313">
        <v>24143.90223614635</v>
      </c>
      <c r="Q40" s="40">
        <v>0</v>
      </c>
      <c r="R40" s="40">
        <v>0</v>
      </c>
      <c r="S40" s="40">
        <v>0</v>
      </c>
      <c r="T40" s="40">
        <v>1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81">
        <f t="shared" si="2"/>
        <v>0</v>
      </c>
      <c r="AA40" s="40">
        <v>1</v>
      </c>
      <c r="AB40" s="40"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81">
        <f t="shared" si="1"/>
        <v>0</v>
      </c>
    </row>
    <row r="41" spans="1:39" x14ac:dyDescent="0.2">
      <c r="A41" s="33">
        <v>0</v>
      </c>
      <c r="B41" s="33" t="s">
        <v>31</v>
      </c>
      <c r="C41" s="33" t="s">
        <v>176</v>
      </c>
      <c r="D41" s="35" t="s">
        <v>86</v>
      </c>
      <c r="E41" s="63" t="s">
        <v>129</v>
      </c>
      <c r="F41" s="66">
        <v>0</v>
      </c>
      <c r="G41" s="52">
        <v>2013</v>
      </c>
      <c r="H41" s="34">
        <v>1316139.2508939779</v>
      </c>
      <c r="I41" s="34">
        <v>1420926.4034429654</v>
      </c>
      <c r="J41" s="34">
        <v>0</v>
      </c>
      <c r="K41" s="34">
        <v>0</v>
      </c>
      <c r="L41" s="49">
        <v>0</v>
      </c>
      <c r="M41" s="311">
        <v>0</v>
      </c>
      <c r="N41" s="311">
        <v>0</v>
      </c>
      <c r="O41" s="311">
        <v>0</v>
      </c>
      <c r="P41" s="313">
        <v>0</v>
      </c>
      <c r="Q41" s="40">
        <v>0</v>
      </c>
      <c r="R41" s="40">
        <v>1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81">
        <f t="shared" si="2"/>
        <v>0</v>
      </c>
      <c r="AA41" s="40">
        <v>1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81">
        <f t="shared" si="1"/>
        <v>0</v>
      </c>
    </row>
    <row r="42" spans="1:39" x14ac:dyDescent="0.2">
      <c r="A42" s="33">
        <v>0</v>
      </c>
      <c r="B42" s="33" t="s">
        <v>31</v>
      </c>
      <c r="C42" s="33" t="s">
        <v>176</v>
      </c>
      <c r="D42" s="35" t="s">
        <v>86</v>
      </c>
      <c r="E42" s="63" t="s">
        <v>129</v>
      </c>
      <c r="F42" s="66">
        <v>0</v>
      </c>
      <c r="G42" s="52">
        <v>2013</v>
      </c>
      <c r="H42" s="34">
        <v>0</v>
      </c>
      <c r="I42" s="34">
        <v>0</v>
      </c>
      <c r="J42" s="34">
        <v>362475.13406221941</v>
      </c>
      <c r="K42" s="34">
        <v>3189385.4311193721</v>
      </c>
      <c r="L42" s="49">
        <v>0</v>
      </c>
      <c r="M42" s="311">
        <v>0</v>
      </c>
      <c r="N42" s="311">
        <v>0</v>
      </c>
      <c r="O42" s="311">
        <v>0</v>
      </c>
      <c r="P42" s="313">
        <v>0</v>
      </c>
      <c r="Q42" s="40">
        <v>0</v>
      </c>
      <c r="R42" s="40">
        <v>0</v>
      </c>
      <c r="S42" s="40">
        <v>0</v>
      </c>
      <c r="T42" s="40">
        <v>1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81">
        <f t="shared" si="2"/>
        <v>0</v>
      </c>
      <c r="AA42" s="40">
        <v>1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81">
        <f t="shared" si="1"/>
        <v>0</v>
      </c>
    </row>
    <row r="43" spans="1:39" x14ac:dyDescent="0.2">
      <c r="A43" s="33">
        <v>4978</v>
      </c>
      <c r="B43" s="33" t="s">
        <v>181</v>
      </c>
      <c r="C43" s="33" t="s">
        <v>182</v>
      </c>
      <c r="D43" s="35" t="s">
        <v>86</v>
      </c>
      <c r="E43" s="63" t="s">
        <v>129</v>
      </c>
      <c r="F43" s="66">
        <v>0</v>
      </c>
      <c r="G43" s="52">
        <v>2014</v>
      </c>
      <c r="H43" s="34">
        <v>0</v>
      </c>
      <c r="I43" s="34">
        <v>0</v>
      </c>
      <c r="J43" s="34">
        <v>0</v>
      </c>
      <c r="K43" s="34">
        <v>0</v>
      </c>
      <c r="L43" s="49">
        <v>4256648.5</v>
      </c>
      <c r="M43" s="311">
        <v>1720008.3440107259</v>
      </c>
      <c r="N43" s="311">
        <v>2408011.6816150146</v>
      </c>
      <c r="O43" s="311">
        <v>630669.72613726545</v>
      </c>
      <c r="P43" s="313">
        <v>802670.56053833594</v>
      </c>
      <c r="Q43" s="40">
        <v>0</v>
      </c>
      <c r="R43" s="40">
        <v>0</v>
      </c>
      <c r="S43" s="40">
        <v>0</v>
      </c>
      <c r="T43" s="40">
        <v>1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81">
        <f t="shared" si="2"/>
        <v>0</v>
      </c>
      <c r="AA43" s="40">
        <v>1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81">
        <f t="shared" si="1"/>
        <v>0</v>
      </c>
    </row>
    <row r="44" spans="1:39" x14ac:dyDescent="0.2">
      <c r="A44" s="33">
        <v>0</v>
      </c>
      <c r="B44" s="33" t="s">
        <v>181</v>
      </c>
      <c r="C44" s="33" t="s">
        <v>176</v>
      </c>
      <c r="D44" s="35" t="s">
        <v>86</v>
      </c>
      <c r="E44" s="63" t="s">
        <v>129</v>
      </c>
      <c r="F44" s="66">
        <v>0</v>
      </c>
      <c r="G44" s="52">
        <v>2013</v>
      </c>
      <c r="H44" s="34">
        <v>1792090.7066582977</v>
      </c>
      <c r="I44" s="34">
        <v>2564493.2477707728</v>
      </c>
      <c r="J44" s="34">
        <v>0</v>
      </c>
      <c r="K44" s="34">
        <v>0</v>
      </c>
      <c r="L44" s="49">
        <v>0</v>
      </c>
      <c r="M44" s="311">
        <v>0</v>
      </c>
      <c r="N44" s="311">
        <v>0</v>
      </c>
      <c r="O44" s="311">
        <v>0</v>
      </c>
      <c r="P44" s="313">
        <v>0</v>
      </c>
      <c r="Q44" s="40">
        <v>0</v>
      </c>
      <c r="R44" s="40">
        <v>1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81">
        <f t="shared" si="2"/>
        <v>0</v>
      </c>
      <c r="AA44" s="40">
        <v>1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81">
        <f t="shared" si="1"/>
        <v>0</v>
      </c>
    </row>
    <row r="45" spans="1:39" x14ac:dyDescent="0.2">
      <c r="A45" s="33">
        <v>0</v>
      </c>
      <c r="B45" s="33" t="s">
        <v>181</v>
      </c>
      <c r="C45" s="33" t="s">
        <v>176</v>
      </c>
      <c r="D45" s="35" t="s">
        <v>86</v>
      </c>
      <c r="E45" s="63" t="s">
        <v>129</v>
      </c>
      <c r="F45" s="66">
        <v>0</v>
      </c>
      <c r="G45" s="52">
        <v>2013</v>
      </c>
      <c r="H45" s="34">
        <v>0</v>
      </c>
      <c r="I45" s="34">
        <v>0</v>
      </c>
      <c r="J45" s="34">
        <v>3439884.5666346243</v>
      </c>
      <c r="K45" s="34">
        <v>2573616.4427377349</v>
      </c>
      <c r="L45" s="49">
        <v>0</v>
      </c>
      <c r="M45" s="311">
        <v>0</v>
      </c>
      <c r="N45" s="311">
        <v>0</v>
      </c>
      <c r="O45" s="311">
        <v>0</v>
      </c>
      <c r="P45" s="313">
        <v>0</v>
      </c>
      <c r="Q45" s="40">
        <v>0</v>
      </c>
      <c r="R45" s="40">
        <v>0</v>
      </c>
      <c r="S45" s="40">
        <v>1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81">
        <f t="shared" si="2"/>
        <v>0</v>
      </c>
      <c r="AA45" s="40">
        <v>1</v>
      </c>
      <c r="AB45" s="40">
        <v>0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0">
        <v>0</v>
      </c>
      <c r="AL45" s="40">
        <v>0</v>
      </c>
      <c r="AM45" s="81">
        <f t="shared" si="1"/>
        <v>0</v>
      </c>
    </row>
    <row r="46" spans="1:39" x14ac:dyDescent="0.2">
      <c r="A46" s="33">
        <v>5071</v>
      </c>
      <c r="B46" s="33" t="s">
        <v>183</v>
      </c>
      <c r="C46" s="33" t="s">
        <v>184</v>
      </c>
      <c r="D46" s="35" t="s">
        <v>86</v>
      </c>
      <c r="E46" s="63" t="s">
        <v>129</v>
      </c>
      <c r="F46" s="66">
        <v>0</v>
      </c>
      <c r="G46" s="52">
        <v>2014</v>
      </c>
      <c r="H46" s="34">
        <v>0</v>
      </c>
      <c r="I46" s="34">
        <v>0</v>
      </c>
      <c r="J46" s="34">
        <v>0</v>
      </c>
      <c r="K46" s="34">
        <v>0</v>
      </c>
      <c r="L46" s="49">
        <v>104325</v>
      </c>
      <c r="M46" s="311">
        <v>0</v>
      </c>
      <c r="N46" s="311">
        <v>0</v>
      </c>
      <c r="O46" s="311">
        <v>0</v>
      </c>
      <c r="P46" s="313">
        <v>0</v>
      </c>
      <c r="Q46" s="40">
        <v>0</v>
      </c>
      <c r="R46" s="40">
        <v>1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81">
        <f t="shared" si="2"/>
        <v>0</v>
      </c>
      <c r="AA46" s="40">
        <v>1</v>
      </c>
      <c r="AB46" s="40"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40">
        <v>0</v>
      </c>
      <c r="AL46" s="40">
        <v>0</v>
      </c>
      <c r="AM46" s="81">
        <f t="shared" si="1"/>
        <v>0</v>
      </c>
    </row>
    <row r="47" spans="1:39" x14ac:dyDescent="0.2">
      <c r="A47" s="33">
        <v>5077</v>
      </c>
      <c r="B47" s="33" t="s">
        <v>183</v>
      </c>
      <c r="C47" s="33" t="s">
        <v>185</v>
      </c>
      <c r="D47" s="35" t="s">
        <v>86</v>
      </c>
      <c r="E47" s="63" t="s">
        <v>129</v>
      </c>
      <c r="F47" s="66">
        <v>0</v>
      </c>
      <c r="G47" s="52">
        <v>2014</v>
      </c>
      <c r="H47" s="34">
        <v>0</v>
      </c>
      <c r="I47" s="34">
        <v>0</v>
      </c>
      <c r="J47" s="34">
        <v>0</v>
      </c>
      <c r="K47" s="34">
        <v>0</v>
      </c>
      <c r="L47" s="49">
        <v>6140</v>
      </c>
      <c r="M47" s="311">
        <v>0</v>
      </c>
      <c r="N47" s="311">
        <v>0</v>
      </c>
      <c r="O47" s="311">
        <v>0</v>
      </c>
      <c r="P47" s="313">
        <v>0</v>
      </c>
      <c r="Q47" s="40">
        <v>0</v>
      </c>
      <c r="R47" s="40">
        <v>1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81">
        <f t="shared" si="2"/>
        <v>0</v>
      </c>
      <c r="AA47" s="40">
        <v>1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40">
        <v>0</v>
      </c>
      <c r="AK47" s="40">
        <v>0</v>
      </c>
      <c r="AL47" s="40">
        <v>0</v>
      </c>
      <c r="AM47" s="81">
        <f t="shared" si="1"/>
        <v>0</v>
      </c>
    </row>
    <row r="48" spans="1:39" x14ac:dyDescent="0.2">
      <c r="A48" s="33">
        <v>5098</v>
      </c>
      <c r="B48" s="33" t="s">
        <v>183</v>
      </c>
      <c r="C48" s="33" t="s">
        <v>186</v>
      </c>
      <c r="D48" s="35" t="s">
        <v>86</v>
      </c>
      <c r="E48" s="63" t="s">
        <v>129</v>
      </c>
      <c r="F48" s="66">
        <v>0</v>
      </c>
      <c r="G48" s="52">
        <v>2014</v>
      </c>
      <c r="H48" s="34">
        <v>0</v>
      </c>
      <c r="I48" s="34">
        <v>0</v>
      </c>
      <c r="J48" s="34">
        <v>0</v>
      </c>
      <c r="K48" s="34">
        <v>0</v>
      </c>
      <c r="L48" s="49">
        <v>10000</v>
      </c>
      <c r="M48" s="311">
        <v>0</v>
      </c>
      <c r="N48" s="311">
        <v>185243.8</v>
      </c>
      <c r="O48" s="311">
        <v>185243.8</v>
      </c>
      <c r="P48" s="313">
        <v>0</v>
      </c>
      <c r="Q48" s="40">
        <v>0</v>
      </c>
      <c r="R48" s="40">
        <v>1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81">
        <f t="shared" si="2"/>
        <v>0</v>
      </c>
      <c r="AA48" s="40">
        <v>1</v>
      </c>
      <c r="AB48" s="40">
        <v>0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40">
        <v>0</v>
      </c>
      <c r="AK48" s="40">
        <v>0</v>
      </c>
      <c r="AL48" s="40">
        <v>0</v>
      </c>
      <c r="AM48" s="81">
        <f t="shared" si="1"/>
        <v>0</v>
      </c>
    </row>
    <row r="49" spans="1:39" x14ac:dyDescent="0.2">
      <c r="A49" s="33">
        <v>5161</v>
      </c>
      <c r="B49" s="33" t="s">
        <v>183</v>
      </c>
      <c r="C49" s="33" t="s">
        <v>187</v>
      </c>
      <c r="D49" s="35" t="s">
        <v>86</v>
      </c>
      <c r="E49" s="63" t="s">
        <v>129</v>
      </c>
      <c r="F49" s="66">
        <v>0</v>
      </c>
      <c r="G49" s="52">
        <v>2014</v>
      </c>
      <c r="H49" s="34">
        <v>0</v>
      </c>
      <c r="I49" s="34">
        <v>0</v>
      </c>
      <c r="J49" s="34">
        <v>0</v>
      </c>
      <c r="K49" s="34">
        <v>0</v>
      </c>
      <c r="L49" s="49">
        <v>5503690.6600000001</v>
      </c>
      <c r="M49" s="311">
        <v>605500</v>
      </c>
      <c r="N49" s="311">
        <v>0</v>
      </c>
      <c r="O49" s="311">
        <v>140000</v>
      </c>
      <c r="P49" s="313">
        <v>0</v>
      </c>
      <c r="Q49" s="40">
        <v>0</v>
      </c>
      <c r="R49" s="40">
        <v>1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81">
        <f t="shared" si="2"/>
        <v>0</v>
      </c>
      <c r="AA49" s="40">
        <v>1</v>
      </c>
      <c r="AB49" s="40">
        <v>0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81">
        <f t="shared" si="1"/>
        <v>0</v>
      </c>
    </row>
    <row r="50" spans="1:39" x14ac:dyDescent="0.2">
      <c r="A50" s="33">
        <v>5201</v>
      </c>
      <c r="B50" s="33" t="s">
        <v>183</v>
      </c>
      <c r="C50" s="33" t="s">
        <v>188</v>
      </c>
      <c r="D50" s="35" t="s">
        <v>86</v>
      </c>
      <c r="E50" s="63" t="s">
        <v>129</v>
      </c>
      <c r="F50" s="66">
        <v>0</v>
      </c>
      <c r="G50" s="52">
        <v>2014</v>
      </c>
      <c r="H50" s="34">
        <v>0</v>
      </c>
      <c r="I50" s="34">
        <v>0</v>
      </c>
      <c r="J50" s="34">
        <v>0</v>
      </c>
      <c r="K50" s="34">
        <v>0</v>
      </c>
      <c r="L50" s="49">
        <v>5746712.8600000003</v>
      </c>
      <c r="M50" s="311">
        <v>2767571.3753447267</v>
      </c>
      <c r="N50" s="311">
        <v>797354.60931054596</v>
      </c>
      <c r="O50" s="311">
        <v>633792.96366181807</v>
      </c>
      <c r="P50" s="313">
        <v>338151.91371236381</v>
      </c>
      <c r="Q50" s="40">
        <v>0</v>
      </c>
      <c r="R50" s="40">
        <v>1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81">
        <f t="shared" si="2"/>
        <v>0</v>
      </c>
      <c r="AA50" s="40">
        <v>1</v>
      </c>
      <c r="AB50" s="40">
        <v>0</v>
      </c>
      <c r="AC50" s="40">
        <v>0</v>
      </c>
      <c r="AD50" s="40">
        <v>0</v>
      </c>
      <c r="AE50" s="40">
        <v>0</v>
      </c>
      <c r="AF50" s="40">
        <v>0</v>
      </c>
      <c r="AG50" s="40">
        <v>0</v>
      </c>
      <c r="AH50" s="40">
        <v>0</v>
      </c>
      <c r="AI50" s="40">
        <v>0</v>
      </c>
      <c r="AJ50" s="40">
        <v>0</v>
      </c>
      <c r="AK50" s="40">
        <v>0</v>
      </c>
      <c r="AL50" s="40">
        <v>0</v>
      </c>
      <c r="AM50" s="81">
        <f t="shared" si="1"/>
        <v>0</v>
      </c>
    </row>
    <row r="51" spans="1:39" x14ac:dyDescent="0.2">
      <c r="A51" s="33">
        <v>5949</v>
      </c>
      <c r="B51" s="33" t="s">
        <v>183</v>
      </c>
      <c r="C51" s="33" t="s">
        <v>189</v>
      </c>
      <c r="D51" s="35" t="s">
        <v>86</v>
      </c>
      <c r="E51" s="63" t="s">
        <v>129</v>
      </c>
      <c r="F51" s="66">
        <v>0</v>
      </c>
      <c r="G51" s="52">
        <v>2014</v>
      </c>
      <c r="H51" s="34">
        <v>0</v>
      </c>
      <c r="I51" s="34">
        <v>0</v>
      </c>
      <c r="J51" s="34">
        <v>0</v>
      </c>
      <c r="K51" s="34">
        <v>0</v>
      </c>
      <c r="L51" s="49">
        <v>628112.28</v>
      </c>
      <c r="M51" s="311">
        <v>486190.58599999995</v>
      </c>
      <c r="N51" s="311">
        <v>0</v>
      </c>
      <c r="O51" s="311">
        <v>0</v>
      </c>
      <c r="P51" s="313">
        <v>0</v>
      </c>
      <c r="Q51" s="40">
        <v>0</v>
      </c>
      <c r="R51" s="40">
        <v>1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81">
        <f t="shared" si="2"/>
        <v>0</v>
      </c>
      <c r="AA51" s="40">
        <v>1</v>
      </c>
      <c r="AB51" s="40">
        <v>0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  <c r="AH51" s="40">
        <v>0</v>
      </c>
      <c r="AI51" s="40">
        <v>0</v>
      </c>
      <c r="AJ51" s="40">
        <v>0</v>
      </c>
      <c r="AK51" s="40">
        <v>0</v>
      </c>
      <c r="AL51" s="40">
        <v>0</v>
      </c>
      <c r="AM51" s="81">
        <f t="shared" si="1"/>
        <v>0</v>
      </c>
    </row>
    <row r="52" spans="1:39" x14ac:dyDescent="0.2">
      <c r="A52" s="33">
        <v>6337</v>
      </c>
      <c r="B52" s="33" t="s">
        <v>183</v>
      </c>
      <c r="C52" s="33" t="s">
        <v>190</v>
      </c>
      <c r="D52" s="35" t="s">
        <v>86</v>
      </c>
      <c r="E52" s="63" t="s">
        <v>129</v>
      </c>
      <c r="F52" s="66">
        <v>0</v>
      </c>
      <c r="G52" s="52">
        <v>2014</v>
      </c>
      <c r="H52" s="34">
        <v>0</v>
      </c>
      <c r="I52" s="34">
        <v>0</v>
      </c>
      <c r="J52" s="34">
        <v>0</v>
      </c>
      <c r="K52" s="34">
        <v>0</v>
      </c>
      <c r="L52" s="49">
        <v>54145</v>
      </c>
      <c r="M52" s="311">
        <v>0</v>
      </c>
      <c r="N52" s="311">
        <v>0</v>
      </c>
      <c r="O52" s="311">
        <v>0</v>
      </c>
      <c r="P52" s="313">
        <v>0</v>
      </c>
      <c r="Q52" s="40">
        <v>0</v>
      </c>
      <c r="R52" s="40">
        <v>1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81">
        <f t="shared" si="2"/>
        <v>0</v>
      </c>
      <c r="AA52" s="40">
        <v>1</v>
      </c>
      <c r="AB52" s="40">
        <v>0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0">
        <v>0</v>
      </c>
      <c r="AL52" s="40">
        <v>0</v>
      </c>
      <c r="AM52" s="81">
        <f t="shared" si="1"/>
        <v>0</v>
      </c>
    </row>
    <row r="53" spans="1:39" x14ac:dyDescent="0.2">
      <c r="A53" s="33">
        <v>0</v>
      </c>
      <c r="B53" s="33" t="s">
        <v>183</v>
      </c>
      <c r="C53" s="33" t="s">
        <v>176</v>
      </c>
      <c r="D53" s="35" t="s">
        <v>86</v>
      </c>
      <c r="E53" s="63" t="s">
        <v>129</v>
      </c>
      <c r="F53" s="66">
        <v>0</v>
      </c>
      <c r="G53" s="52">
        <v>2013</v>
      </c>
      <c r="H53" s="34">
        <v>1738239.5028636772</v>
      </c>
      <c r="I53" s="34">
        <v>1208290.9919537751</v>
      </c>
      <c r="J53" s="34">
        <v>4756775.9097327925</v>
      </c>
      <c r="K53" s="34">
        <v>4817161.6991106356</v>
      </c>
      <c r="L53" s="49">
        <v>0</v>
      </c>
      <c r="M53" s="311">
        <v>0</v>
      </c>
      <c r="N53" s="311">
        <v>0</v>
      </c>
      <c r="O53" s="311">
        <v>0</v>
      </c>
      <c r="P53" s="313">
        <v>0</v>
      </c>
      <c r="Q53" s="40">
        <v>0</v>
      </c>
      <c r="R53" s="40">
        <v>1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81">
        <f t="shared" si="2"/>
        <v>0</v>
      </c>
      <c r="AA53" s="40">
        <v>1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0">
        <v>0</v>
      </c>
      <c r="AL53" s="40">
        <v>0</v>
      </c>
      <c r="AM53" s="81">
        <f t="shared" si="1"/>
        <v>0</v>
      </c>
    </row>
    <row r="54" spans="1:39" x14ac:dyDescent="0.2">
      <c r="A54" s="33">
        <v>5651</v>
      </c>
      <c r="B54" s="33" t="s">
        <v>191</v>
      </c>
      <c r="C54" s="33" t="s">
        <v>192</v>
      </c>
      <c r="D54" s="35" t="s">
        <v>86</v>
      </c>
      <c r="E54" s="63" t="s">
        <v>129</v>
      </c>
      <c r="F54" s="66">
        <v>0</v>
      </c>
      <c r="G54" s="52">
        <v>2014</v>
      </c>
      <c r="H54" s="34">
        <v>0</v>
      </c>
      <c r="I54" s="34">
        <v>0</v>
      </c>
      <c r="J54" s="34">
        <v>0</v>
      </c>
      <c r="K54" s="34">
        <v>0</v>
      </c>
      <c r="L54" s="49">
        <v>3390986.2400000002</v>
      </c>
      <c r="M54" s="311">
        <v>1414000</v>
      </c>
      <c r="N54" s="311">
        <v>0</v>
      </c>
      <c r="O54" s="311">
        <v>0</v>
      </c>
      <c r="P54" s="313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1</v>
      </c>
      <c r="Z54" s="81">
        <f t="shared" si="2"/>
        <v>0</v>
      </c>
      <c r="AA54" s="40">
        <v>1</v>
      </c>
      <c r="AB54" s="40"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  <c r="AI54" s="40">
        <v>0</v>
      </c>
      <c r="AJ54" s="40">
        <v>0</v>
      </c>
      <c r="AK54" s="40">
        <v>0</v>
      </c>
      <c r="AL54" s="40">
        <v>0</v>
      </c>
      <c r="AM54" s="81">
        <f t="shared" si="1"/>
        <v>0</v>
      </c>
    </row>
    <row r="55" spans="1:39" x14ac:dyDescent="0.2">
      <c r="A55" s="33">
        <v>8238</v>
      </c>
      <c r="B55" s="33" t="s">
        <v>191</v>
      </c>
      <c r="C55" s="33" t="s">
        <v>193</v>
      </c>
      <c r="D55" s="35" t="s">
        <v>86</v>
      </c>
      <c r="E55" s="63" t="s">
        <v>129</v>
      </c>
      <c r="F55" s="66">
        <v>0</v>
      </c>
      <c r="G55" s="52">
        <v>2014</v>
      </c>
      <c r="H55" s="34">
        <v>0</v>
      </c>
      <c r="I55" s="34">
        <v>0</v>
      </c>
      <c r="J55" s="34">
        <v>0</v>
      </c>
      <c r="K55" s="34">
        <v>0</v>
      </c>
      <c r="L55" s="49">
        <v>776869.15</v>
      </c>
      <c r="M55" s="311">
        <v>350000</v>
      </c>
      <c r="N55" s="311">
        <v>0</v>
      </c>
      <c r="O55" s="311">
        <v>0</v>
      </c>
      <c r="P55" s="313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1</v>
      </c>
      <c r="Z55" s="81">
        <f t="shared" si="2"/>
        <v>0</v>
      </c>
      <c r="AA55" s="40">
        <v>1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81">
        <f t="shared" si="1"/>
        <v>0</v>
      </c>
    </row>
    <row r="56" spans="1:39" x14ac:dyDescent="0.2">
      <c r="A56" s="33">
        <v>5923</v>
      </c>
      <c r="B56" s="33" t="s">
        <v>194</v>
      </c>
      <c r="C56" s="33" t="s">
        <v>195</v>
      </c>
      <c r="D56" s="35" t="s">
        <v>86</v>
      </c>
      <c r="E56" s="63" t="s">
        <v>129</v>
      </c>
      <c r="F56" s="66">
        <v>0</v>
      </c>
      <c r="G56" s="52">
        <v>2014</v>
      </c>
      <c r="H56" s="34">
        <v>0</v>
      </c>
      <c r="I56" s="34">
        <v>0</v>
      </c>
      <c r="J56" s="34">
        <v>0</v>
      </c>
      <c r="K56" s="34">
        <v>0</v>
      </c>
      <c r="L56" s="49">
        <v>301214.46000000002</v>
      </c>
      <c r="M56" s="311">
        <v>0</v>
      </c>
      <c r="N56" s="311">
        <v>0</v>
      </c>
      <c r="O56" s="311">
        <v>225716.08728789398</v>
      </c>
      <c r="P56" s="313">
        <v>0</v>
      </c>
      <c r="Q56" s="40">
        <v>0</v>
      </c>
      <c r="R56" s="40">
        <v>0</v>
      </c>
      <c r="S56" s="40">
        <v>1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81">
        <f t="shared" si="2"/>
        <v>0</v>
      </c>
      <c r="AA56" s="40">
        <v>1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40">
        <v>0</v>
      </c>
      <c r="AM56" s="81">
        <f t="shared" si="1"/>
        <v>0</v>
      </c>
    </row>
    <row r="57" spans="1:39" x14ac:dyDescent="0.2">
      <c r="A57" s="33">
        <v>5925</v>
      </c>
      <c r="B57" s="33" t="s">
        <v>194</v>
      </c>
      <c r="C57" s="33" t="s">
        <v>196</v>
      </c>
      <c r="D57" s="35" t="s">
        <v>86</v>
      </c>
      <c r="E57" s="63" t="s">
        <v>129</v>
      </c>
      <c r="F57" s="66">
        <v>0</v>
      </c>
      <c r="G57" s="52">
        <v>2014</v>
      </c>
      <c r="H57" s="34">
        <v>0</v>
      </c>
      <c r="I57" s="34">
        <v>0</v>
      </c>
      <c r="J57" s="34">
        <v>0</v>
      </c>
      <c r="K57" s="34">
        <v>0</v>
      </c>
      <c r="L57" s="49">
        <v>339838</v>
      </c>
      <c r="M57" s="311">
        <v>0</v>
      </c>
      <c r="N57" s="311">
        <v>0</v>
      </c>
      <c r="O57" s="311">
        <v>0</v>
      </c>
      <c r="P57" s="313">
        <v>0</v>
      </c>
      <c r="Q57" s="40">
        <v>0</v>
      </c>
      <c r="R57" s="40">
        <v>0</v>
      </c>
      <c r="S57" s="40">
        <v>1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81">
        <f t="shared" si="2"/>
        <v>0</v>
      </c>
      <c r="AA57" s="40">
        <v>1</v>
      </c>
      <c r="AB57" s="40">
        <v>0</v>
      </c>
      <c r="AC57" s="40">
        <v>0</v>
      </c>
      <c r="AD57" s="40">
        <v>0</v>
      </c>
      <c r="AE57" s="40">
        <v>0</v>
      </c>
      <c r="AF57" s="40">
        <v>0</v>
      </c>
      <c r="AG57" s="40">
        <v>0</v>
      </c>
      <c r="AH57" s="40">
        <v>0</v>
      </c>
      <c r="AI57" s="40">
        <v>0</v>
      </c>
      <c r="AJ57" s="40">
        <v>0</v>
      </c>
      <c r="AK57" s="40">
        <v>0</v>
      </c>
      <c r="AL57" s="40">
        <v>0</v>
      </c>
      <c r="AM57" s="81">
        <f t="shared" si="1"/>
        <v>0</v>
      </c>
    </row>
    <row r="58" spans="1:39" x14ac:dyDescent="0.2">
      <c r="A58" s="33">
        <v>5926</v>
      </c>
      <c r="B58" s="33" t="s">
        <v>194</v>
      </c>
      <c r="C58" s="33" t="s">
        <v>197</v>
      </c>
      <c r="D58" s="35" t="s">
        <v>86</v>
      </c>
      <c r="E58" s="63" t="s">
        <v>129</v>
      </c>
      <c r="F58" s="66">
        <v>0</v>
      </c>
      <c r="G58" s="52">
        <v>2014</v>
      </c>
      <c r="H58" s="34">
        <v>0</v>
      </c>
      <c r="I58" s="34">
        <v>0</v>
      </c>
      <c r="J58" s="34">
        <v>0</v>
      </c>
      <c r="K58" s="34">
        <v>0</v>
      </c>
      <c r="L58" s="49">
        <v>525100.06000000006</v>
      </c>
      <c r="M58" s="311">
        <v>309705.31776394695</v>
      </c>
      <c r="N58" s="311">
        <v>0</v>
      </c>
      <c r="O58" s="311">
        <v>0</v>
      </c>
      <c r="P58" s="313">
        <v>0</v>
      </c>
      <c r="Q58" s="40">
        <v>0</v>
      </c>
      <c r="R58" s="40">
        <v>0</v>
      </c>
      <c r="S58" s="40">
        <v>1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81">
        <f t="shared" si="2"/>
        <v>0</v>
      </c>
      <c r="AA58" s="40">
        <v>1</v>
      </c>
      <c r="AB58" s="40"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  <c r="AH58" s="40">
        <v>0</v>
      </c>
      <c r="AI58" s="40">
        <v>0</v>
      </c>
      <c r="AJ58" s="40">
        <v>0</v>
      </c>
      <c r="AK58" s="40">
        <v>0</v>
      </c>
      <c r="AL58" s="40">
        <v>0</v>
      </c>
      <c r="AM58" s="81">
        <f t="shared" si="1"/>
        <v>0</v>
      </c>
    </row>
    <row r="59" spans="1:39" x14ac:dyDescent="0.2">
      <c r="A59" s="33">
        <v>5927</v>
      </c>
      <c r="B59" s="33" t="s">
        <v>194</v>
      </c>
      <c r="C59" s="33" t="s">
        <v>198</v>
      </c>
      <c r="D59" s="35" t="s">
        <v>86</v>
      </c>
      <c r="E59" s="63" t="s">
        <v>129</v>
      </c>
      <c r="F59" s="66">
        <v>0</v>
      </c>
      <c r="G59" s="52">
        <v>2014</v>
      </c>
      <c r="H59" s="34">
        <v>0</v>
      </c>
      <c r="I59" s="34">
        <v>0</v>
      </c>
      <c r="J59" s="34">
        <v>0</v>
      </c>
      <c r="K59" s="34">
        <v>0</v>
      </c>
      <c r="L59" s="49">
        <v>91317.93</v>
      </c>
      <c r="M59" s="311">
        <v>213232.13298431027</v>
      </c>
      <c r="N59" s="311">
        <v>142154.75532287327</v>
      </c>
      <c r="O59" s="311">
        <v>244822.07861161538</v>
      </c>
      <c r="P59" s="313">
        <v>157949.72813652619</v>
      </c>
      <c r="Q59" s="40">
        <v>0</v>
      </c>
      <c r="R59" s="40">
        <v>0</v>
      </c>
      <c r="S59" s="40">
        <v>1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81">
        <f t="shared" si="2"/>
        <v>0</v>
      </c>
      <c r="AA59" s="40">
        <v>1</v>
      </c>
      <c r="AB59" s="40">
        <v>0</v>
      </c>
      <c r="AC59" s="40">
        <v>0</v>
      </c>
      <c r="AD59" s="40">
        <v>0</v>
      </c>
      <c r="AE59" s="40">
        <v>0</v>
      </c>
      <c r="AF59" s="40">
        <v>0</v>
      </c>
      <c r="AG59" s="40">
        <v>0</v>
      </c>
      <c r="AH59" s="40">
        <v>0</v>
      </c>
      <c r="AI59" s="40">
        <v>0</v>
      </c>
      <c r="AJ59" s="40">
        <v>0</v>
      </c>
      <c r="AK59" s="40">
        <v>0</v>
      </c>
      <c r="AL59" s="40">
        <v>0</v>
      </c>
      <c r="AM59" s="81">
        <f t="shared" si="1"/>
        <v>0</v>
      </c>
    </row>
    <row r="60" spans="1:39" x14ac:dyDescent="0.2">
      <c r="A60" s="33">
        <v>6296</v>
      </c>
      <c r="B60" s="33" t="s">
        <v>194</v>
      </c>
      <c r="C60" s="33" t="s">
        <v>199</v>
      </c>
      <c r="D60" s="35" t="s">
        <v>86</v>
      </c>
      <c r="E60" s="63" t="s">
        <v>129</v>
      </c>
      <c r="F60" s="66">
        <v>0</v>
      </c>
      <c r="G60" s="52">
        <v>2014</v>
      </c>
      <c r="H60" s="34">
        <v>0</v>
      </c>
      <c r="I60" s="34">
        <v>0</v>
      </c>
      <c r="J60" s="34">
        <v>0</v>
      </c>
      <c r="K60" s="34">
        <v>0</v>
      </c>
      <c r="L60" s="49">
        <v>213620.2</v>
      </c>
      <c r="M60" s="311">
        <v>338574.13093184098</v>
      </c>
      <c r="N60" s="311">
        <v>451432.17457578797</v>
      </c>
      <c r="O60" s="311">
        <v>42014.846999999994</v>
      </c>
      <c r="P60" s="313">
        <v>565984.76645973499</v>
      </c>
      <c r="Q60" s="40">
        <v>0</v>
      </c>
      <c r="R60" s="40">
        <v>0</v>
      </c>
      <c r="S60" s="40">
        <v>1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81">
        <f t="shared" si="2"/>
        <v>0</v>
      </c>
      <c r="AA60" s="40">
        <v>1</v>
      </c>
      <c r="AB60" s="40">
        <v>0</v>
      </c>
      <c r="AC60" s="40">
        <v>0</v>
      </c>
      <c r="AD60" s="40">
        <v>0</v>
      </c>
      <c r="AE60" s="40">
        <v>0</v>
      </c>
      <c r="AF60" s="40">
        <v>0</v>
      </c>
      <c r="AG60" s="40">
        <v>0</v>
      </c>
      <c r="AH60" s="40">
        <v>0</v>
      </c>
      <c r="AI60" s="40">
        <v>0</v>
      </c>
      <c r="AJ60" s="40">
        <v>0</v>
      </c>
      <c r="AK60" s="40">
        <v>0</v>
      </c>
      <c r="AL60" s="40">
        <v>0</v>
      </c>
      <c r="AM60" s="81">
        <f t="shared" si="1"/>
        <v>0</v>
      </c>
    </row>
    <row r="61" spans="1:39" x14ac:dyDescent="0.2">
      <c r="A61" s="33">
        <v>0</v>
      </c>
      <c r="B61" s="33" t="s">
        <v>194</v>
      </c>
      <c r="C61" s="33" t="s">
        <v>176</v>
      </c>
      <c r="D61" s="35" t="s">
        <v>86</v>
      </c>
      <c r="E61" s="63" t="s">
        <v>129</v>
      </c>
      <c r="F61" s="66">
        <v>0</v>
      </c>
      <c r="G61" s="52">
        <v>2013</v>
      </c>
      <c r="H61" s="34">
        <v>1224175.0350868432</v>
      </c>
      <c r="I61" s="34">
        <v>727800.64108576044</v>
      </c>
      <c r="J61" s="34">
        <v>0</v>
      </c>
      <c r="K61" s="34">
        <v>0</v>
      </c>
      <c r="L61" s="49">
        <v>0</v>
      </c>
      <c r="M61" s="311">
        <v>0</v>
      </c>
      <c r="N61" s="311">
        <v>0</v>
      </c>
      <c r="O61" s="311">
        <v>0</v>
      </c>
      <c r="P61" s="313">
        <v>0</v>
      </c>
      <c r="Q61" s="40">
        <v>0</v>
      </c>
      <c r="R61" s="40">
        <v>1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81">
        <f t="shared" ref="Z61:Z124" si="3">ABS(1-SUM(Q61:Y61))</f>
        <v>0</v>
      </c>
      <c r="AA61" s="40">
        <v>1</v>
      </c>
      <c r="AB61" s="40">
        <v>0</v>
      </c>
      <c r="AC61" s="40">
        <v>0</v>
      </c>
      <c r="AD61" s="40">
        <v>0</v>
      </c>
      <c r="AE61" s="40">
        <v>0</v>
      </c>
      <c r="AF61" s="40">
        <v>0</v>
      </c>
      <c r="AG61" s="40">
        <v>0</v>
      </c>
      <c r="AH61" s="40">
        <v>0</v>
      </c>
      <c r="AI61" s="40">
        <v>0</v>
      </c>
      <c r="AJ61" s="40">
        <v>0</v>
      </c>
      <c r="AK61" s="40">
        <v>0</v>
      </c>
      <c r="AL61" s="40">
        <v>0</v>
      </c>
      <c r="AM61" s="81">
        <f t="shared" si="1"/>
        <v>0</v>
      </c>
    </row>
    <row r="62" spans="1:39" x14ac:dyDescent="0.2">
      <c r="A62" s="33">
        <v>0</v>
      </c>
      <c r="B62" s="33" t="s">
        <v>194</v>
      </c>
      <c r="C62" s="33" t="s">
        <v>176</v>
      </c>
      <c r="D62" s="35" t="s">
        <v>86</v>
      </c>
      <c r="E62" s="63" t="s">
        <v>129</v>
      </c>
      <c r="F62" s="66">
        <v>0</v>
      </c>
      <c r="G62" s="52">
        <v>2013</v>
      </c>
      <c r="H62" s="34">
        <v>0</v>
      </c>
      <c r="I62" s="34">
        <v>0</v>
      </c>
      <c r="J62" s="34">
        <v>1731342.5768826187</v>
      </c>
      <c r="K62" s="34">
        <v>3015697.0807875749</v>
      </c>
      <c r="L62" s="49">
        <v>0</v>
      </c>
      <c r="M62" s="311">
        <v>0</v>
      </c>
      <c r="N62" s="311">
        <v>0</v>
      </c>
      <c r="O62" s="311">
        <v>0</v>
      </c>
      <c r="P62" s="313">
        <v>0</v>
      </c>
      <c r="Q62" s="40">
        <v>0</v>
      </c>
      <c r="R62" s="40">
        <v>0</v>
      </c>
      <c r="S62" s="40">
        <v>1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81">
        <f t="shared" si="3"/>
        <v>0</v>
      </c>
      <c r="AA62" s="40">
        <v>1</v>
      </c>
      <c r="AB62" s="40">
        <v>0</v>
      </c>
      <c r="AC62" s="40">
        <v>0</v>
      </c>
      <c r="AD62" s="40">
        <v>0</v>
      </c>
      <c r="AE62" s="40">
        <v>0</v>
      </c>
      <c r="AF62" s="40">
        <v>0</v>
      </c>
      <c r="AG62" s="40">
        <v>0</v>
      </c>
      <c r="AH62" s="40">
        <v>0</v>
      </c>
      <c r="AI62" s="40">
        <v>0</v>
      </c>
      <c r="AJ62" s="40">
        <v>0</v>
      </c>
      <c r="AK62" s="40">
        <v>0</v>
      </c>
      <c r="AL62" s="40">
        <v>0</v>
      </c>
      <c r="AM62" s="81">
        <f t="shared" si="1"/>
        <v>0</v>
      </c>
    </row>
    <row r="63" spans="1:39" x14ac:dyDescent="0.2">
      <c r="A63" s="33">
        <v>4946</v>
      </c>
      <c r="B63" s="33" t="s">
        <v>200</v>
      </c>
      <c r="C63" s="33" t="s">
        <v>201</v>
      </c>
      <c r="D63" s="35" t="s">
        <v>86</v>
      </c>
      <c r="E63" s="63" t="s">
        <v>129</v>
      </c>
      <c r="F63" s="66">
        <v>0</v>
      </c>
      <c r="G63" s="52">
        <v>2014</v>
      </c>
      <c r="H63" s="34">
        <v>0</v>
      </c>
      <c r="I63" s="34">
        <v>0</v>
      </c>
      <c r="J63" s="34">
        <v>0</v>
      </c>
      <c r="K63" s="34">
        <v>0</v>
      </c>
      <c r="L63" s="49">
        <v>16250.04</v>
      </c>
      <c r="M63" s="311">
        <v>0</v>
      </c>
      <c r="N63" s="311">
        <v>0</v>
      </c>
      <c r="O63" s="311">
        <v>0</v>
      </c>
      <c r="P63" s="313">
        <v>0</v>
      </c>
      <c r="Q63" s="40">
        <v>0</v>
      </c>
      <c r="R63" s="40">
        <v>0</v>
      </c>
      <c r="S63" s="40">
        <v>1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81">
        <f t="shared" si="3"/>
        <v>0</v>
      </c>
      <c r="AA63" s="40">
        <v>1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  <c r="AK63" s="40">
        <v>0</v>
      </c>
      <c r="AL63" s="40">
        <v>0</v>
      </c>
      <c r="AM63" s="81">
        <f t="shared" si="1"/>
        <v>0</v>
      </c>
    </row>
    <row r="64" spans="1:39" x14ac:dyDescent="0.2">
      <c r="A64" s="33">
        <v>4947</v>
      </c>
      <c r="B64" s="33" t="s">
        <v>200</v>
      </c>
      <c r="C64" s="33" t="s">
        <v>202</v>
      </c>
      <c r="D64" s="35" t="s">
        <v>86</v>
      </c>
      <c r="E64" s="63" t="s">
        <v>129</v>
      </c>
      <c r="F64" s="66">
        <v>0</v>
      </c>
      <c r="G64" s="52">
        <v>2014</v>
      </c>
      <c r="H64" s="34">
        <v>0</v>
      </c>
      <c r="I64" s="34">
        <v>0</v>
      </c>
      <c r="J64" s="34">
        <v>0</v>
      </c>
      <c r="K64" s="34">
        <v>0</v>
      </c>
      <c r="L64" s="49">
        <v>-11273.55</v>
      </c>
      <c r="M64" s="311">
        <v>0</v>
      </c>
      <c r="N64" s="311">
        <v>0</v>
      </c>
      <c r="O64" s="311">
        <v>0</v>
      </c>
      <c r="P64" s="313">
        <v>53666.777887191136</v>
      </c>
      <c r="Q64" s="40">
        <v>0</v>
      </c>
      <c r="R64" s="40">
        <v>0</v>
      </c>
      <c r="S64" s="40">
        <v>1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81">
        <f t="shared" si="3"/>
        <v>0</v>
      </c>
      <c r="AA64" s="40">
        <v>1</v>
      </c>
      <c r="AB64" s="40">
        <v>0</v>
      </c>
      <c r="AC64" s="40">
        <v>0</v>
      </c>
      <c r="AD64" s="40">
        <v>0</v>
      </c>
      <c r="AE64" s="40">
        <v>0</v>
      </c>
      <c r="AF64" s="40">
        <v>0</v>
      </c>
      <c r="AG64" s="40">
        <v>0</v>
      </c>
      <c r="AH64" s="40">
        <v>0</v>
      </c>
      <c r="AI64" s="40">
        <v>0</v>
      </c>
      <c r="AJ64" s="40">
        <v>0</v>
      </c>
      <c r="AK64" s="40">
        <v>0</v>
      </c>
      <c r="AL64" s="40">
        <v>0</v>
      </c>
      <c r="AM64" s="81">
        <f t="shared" si="1"/>
        <v>0</v>
      </c>
    </row>
    <row r="65" spans="1:39" x14ac:dyDescent="0.2">
      <c r="A65" s="33">
        <v>4954</v>
      </c>
      <c r="B65" s="33" t="s">
        <v>200</v>
      </c>
      <c r="C65" s="33" t="s">
        <v>203</v>
      </c>
      <c r="D65" s="35" t="s">
        <v>86</v>
      </c>
      <c r="E65" s="63" t="s">
        <v>129</v>
      </c>
      <c r="F65" s="66">
        <v>0</v>
      </c>
      <c r="G65" s="52">
        <v>2014</v>
      </c>
      <c r="H65" s="34">
        <v>0</v>
      </c>
      <c r="I65" s="34">
        <v>0</v>
      </c>
      <c r="J65" s="34">
        <v>0</v>
      </c>
      <c r="K65" s="34">
        <v>0</v>
      </c>
      <c r="L65" s="49">
        <v>143294.98000000001</v>
      </c>
      <c r="M65" s="311">
        <v>0</v>
      </c>
      <c r="N65" s="311">
        <v>0</v>
      </c>
      <c r="O65" s="311">
        <v>75548.33539426529</v>
      </c>
      <c r="P65" s="313">
        <v>151096.67078853058</v>
      </c>
      <c r="Q65" s="40">
        <v>0</v>
      </c>
      <c r="R65" s="40">
        <v>0</v>
      </c>
      <c r="S65" s="40">
        <v>1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81">
        <f t="shared" si="3"/>
        <v>0</v>
      </c>
      <c r="AA65" s="40">
        <v>1</v>
      </c>
      <c r="AB65" s="40">
        <v>0</v>
      </c>
      <c r="AC65" s="40">
        <v>0</v>
      </c>
      <c r="AD65" s="40">
        <v>0</v>
      </c>
      <c r="AE65" s="40">
        <v>0</v>
      </c>
      <c r="AF65" s="40">
        <v>0</v>
      </c>
      <c r="AG65" s="40">
        <v>0</v>
      </c>
      <c r="AH65" s="40">
        <v>0</v>
      </c>
      <c r="AI65" s="40">
        <v>0</v>
      </c>
      <c r="AJ65" s="40">
        <v>0</v>
      </c>
      <c r="AK65" s="40">
        <v>0</v>
      </c>
      <c r="AL65" s="40">
        <v>0</v>
      </c>
      <c r="AM65" s="81">
        <f t="shared" si="1"/>
        <v>0</v>
      </c>
    </row>
    <row r="66" spans="1:39" x14ac:dyDescent="0.2">
      <c r="A66" s="33">
        <v>4957</v>
      </c>
      <c r="B66" s="33" t="s">
        <v>200</v>
      </c>
      <c r="C66" s="33" t="s">
        <v>204</v>
      </c>
      <c r="D66" s="35" t="s">
        <v>86</v>
      </c>
      <c r="E66" s="63" t="s">
        <v>129</v>
      </c>
      <c r="F66" s="66">
        <v>0</v>
      </c>
      <c r="G66" s="52">
        <v>2014</v>
      </c>
      <c r="H66" s="34">
        <v>0</v>
      </c>
      <c r="I66" s="34">
        <v>0</v>
      </c>
      <c r="J66" s="34">
        <v>0</v>
      </c>
      <c r="K66" s="34">
        <v>0</v>
      </c>
      <c r="L66" s="49">
        <v>74092</v>
      </c>
      <c r="M66" s="311">
        <v>0</v>
      </c>
      <c r="N66" s="311">
        <v>0</v>
      </c>
      <c r="O66" s="311">
        <v>0</v>
      </c>
      <c r="P66" s="313">
        <v>0</v>
      </c>
      <c r="Q66" s="40">
        <v>0</v>
      </c>
      <c r="R66" s="40">
        <v>0</v>
      </c>
      <c r="S66" s="40">
        <v>1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81">
        <f t="shared" si="3"/>
        <v>0</v>
      </c>
      <c r="AA66" s="40">
        <v>1</v>
      </c>
      <c r="AB66" s="40">
        <v>0</v>
      </c>
      <c r="AC66" s="40">
        <v>0</v>
      </c>
      <c r="AD66" s="40">
        <v>0</v>
      </c>
      <c r="AE66" s="40">
        <v>0</v>
      </c>
      <c r="AF66" s="40">
        <v>0</v>
      </c>
      <c r="AG66" s="40">
        <v>0</v>
      </c>
      <c r="AH66" s="40">
        <v>0</v>
      </c>
      <c r="AI66" s="40">
        <v>0</v>
      </c>
      <c r="AJ66" s="40">
        <v>0</v>
      </c>
      <c r="AK66" s="40">
        <v>0</v>
      </c>
      <c r="AL66" s="40">
        <v>0</v>
      </c>
      <c r="AM66" s="81">
        <f t="shared" si="1"/>
        <v>0</v>
      </c>
    </row>
    <row r="67" spans="1:39" x14ac:dyDescent="0.2">
      <c r="A67" s="33">
        <v>4960</v>
      </c>
      <c r="B67" s="33" t="s">
        <v>200</v>
      </c>
      <c r="C67" s="33" t="s">
        <v>205</v>
      </c>
      <c r="D67" s="35" t="s">
        <v>86</v>
      </c>
      <c r="E67" s="63" t="s">
        <v>129</v>
      </c>
      <c r="F67" s="66">
        <v>0</v>
      </c>
      <c r="G67" s="52">
        <v>2014</v>
      </c>
      <c r="H67" s="34">
        <v>0</v>
      </c>
      <c r="I67" s="34">
        <v>0</v>
      </c>
      <c r="J67" s="34">
        <v>0</v>
      </c>
      <c r="K67" s="34">
        <v>0</v>
      </c>
      <c r="L67" s="49">
        <v>447256.73</v>
      </c>
      <c r="M67" s="311">
        <v>437187.86454876466</v>
      </c>
      <c r="N67" s="311">
        <v>105443.29789438201</v>
      </c>
      <c r="O67" s="311">
        <v>160220.80077104078</v>
      </c>
      <c r="P67" s="313">
        <v>0</v>
      </c>
      <c r="Q67" s="40">
        <v>0</v>
      </c>
      <c r="R67" s="40">
        <v>0</v>
      </c>
      <c r="S67" s="40">
        <v>1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81">
        <f t="shared" si="3"/>
        <v>0</v>
      </c>
      <c r="AA67" s="40">
        <v>1</v>
      </c>
      <c r="AB67" s="40">
        <v>0</v>
      </c>
      <c r="AC67" s="40">
        <v>0</v>
      </c>
      <c r="AD67" s="40">
        <v>0</v>
      </c>
      <c r="AE67" s="40">
        <v>0</v>
      </c>
      <c r="AF67" s="40">
        <v>0</v>
      </c>
      <c r="AG67" s="40">
        <v>0</v>
      </c>
      <c r="AH67" s="40">
        <v>0</v>
      </c>
      <c r="AI67" s="40">
        <v>0</v>
      </c>
      <c r="AJ67" s="40">
        <v>0</v>
      </c>
      <c r="AK67" s="40">
        <v>0</v>
      </c>
      <c r="AL67" s="40">
        <v>0</v>
      </c>
      <c r="AM67" s="81">
        <f t="shared" si="1"/>
        <v>0</v>
      </c>
    </row>
    <row r="68" spans="1:39" x14ac:dyDescent="0.2">
      <c r="A68" s="33">
        <v>4961</v>
      </c>
      <c r="B68" s="33" t="s">
        <v>200</v>
      </c>
      <c r="C68" s="33" t="s">
        <v>206</v>
      </c>
      <c r="D68" s="35" t="s">
        <v>86</v>
      </c>
      <c r="E68" s="63" t="s">
        <v>129</v>
      </c>
      <c r="F68" s="66">
        <v>0</v>
      </c>
      <c r="G68" s="52">
        <v>2014</v>
      </c>
      <c r="H68" s="34">
        <v>0</v>
      </c>
      <c r="I68" s="34">
        <v>0</v>
      </c>
      <c r="J68" s="34">
        <v>0</v>
      </c>
      <c r="K68" s="34">
        <v>0</v>
      </c>
      <c r="L68" s="49">
        <v>95573.85</v>
      </c>
      <c r="M68" s="311">
        <v>0</v>
      </c>
      <c r="N68" s="311">
        <v>1676638.1968967819</v>
      </c>
      <c r="O68" s="311">
        <v>695827.88886875589</v>
      </c>
      <c r="P68" s="313">
        <v>581578.90048904857</v>
      </c>
      <c r="Q68" s="40">
        <v>0</v>
      </c>
      <c r="R68" s="40">
        <v>0</v>
      </c>
      <c r="S68" s="40">
        <v>1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81">
        <f t="shared" si="3"/>
        <v>0</v>
      </c>
      <c r="AA68" s="40">
        <v>1</v>
      </c>
      <c r="AB68" s="40">
        <v>0</v>
      </c>
      <c r="AC68" s="40">
        <v>0</v>
      </c>
      <c r="AD68" s="40">
        <v>0</v>
      </c>
      <c r="AE68" s="40">
        <v>0</v>
      </c>
      <c r="AF68" s="40">
        <v>0</v>
      </c>
      <c r="AG68" s="40">
        <v>0</v>
      </c>
      <c r="AH68" s="40">
        <v>0</v>
      </c>
      <c r="AI68" s="40">
        <v>0</v>
      </c>
      <c r="AJ68" s="40">
        <v>0</v>
      </c>
      <c r="AK68" s="40">
        <v>0</v>
      </c>
      <c r="AL68" s="40">
        <v>0</v>
      </c>
      <c r="AM68" s="81">
        <f t="shared" si="1"/>
        <v>0</v>
      </c>
    </row>
    <row r="69" spans="1:39" x14ac:dyDescent="0.2">
      <c r="A69" s="33">
        <v>4962</v>
      </c>
      <c r="B69" s="33" t="s">
        <v>200</v>
      </c>
      <c r="C69" s="33" t="s">
        <v>207</v>
      </c>
      <c r="D69" s="35" t="s">
        <v>86</v>
      </c>
      <c r="E69" s="63" t="s">
        <v>129</v>
      </c>
      <c r="F69" s="66">
        <v>0</v>
      </c>
      <c r="G69" s="52">
        <v>2014</v>
      </c>
      <c r="H69" s="34">
        <v>0</v>
      </c>
      <c r="I69" s="34">
        <v>0</v>
      </c>
      <c r="J69" s="34">
        <v>0</v>
      </c>
      <c r="K69" s="34">
        <v>0</v>
      </c>
      <c r="L69" s="49">
        <v>953174.56</v>
      </c>
      <c r="M69" s="311">
        <v>894827.35433279304</v>
      </c>
      <c r="N69" s="311">
        <v>1361313.1875799608</v>
      </c>
      <c r="O69" s="311">
        <v>1115177.9936009578</v>
      </c>
      <c r="P69" s="313">
        <v>710336.02584032901</v>
      </c>
      <c r="Q69" s="40">
        <v>0</v>
      </c>
      <c r="R69" s="40">
        <v>0</v>
      </c>
      <c r="S69" s="40">
        <v>1</v>
      </c>
      <c r="T69" s="40">
        <v>0</v>
      </c>
      <c r="U69" s="40">
        <v>0</v>
      </c>
      <c r="V69" s="40">
        <v>0</v>
      </c>
      <c r="W69" s="40">
        <v>0</v>
      </c>
      <c r="X69" s="40">
        <v>0</v>
      </c>
      <c r="Y69" s="40">
        <v>0</v>
      </c>
      <c r="Z69" s="81">
        <f t="shared" si="3"/>
        <v>0</v>
      </c>
      <c r="AA69" s="40">
        <v>1</v>
      </c>
      <c r="AB69" s="40">
        <v>0</v>
      </c>
      <c r="AC69" s="40">
        <v>0</v>
      </c>
      <c r="AD69" s="40">
        <v>0</v>
      </c>
      <c r="AE69" s="40">
        <v>0</v>
      </c>
      <c r="AF69" s="40">
        <v>0</v>
      </c>
      <c r="AG69" s="40">
        <v>0</v>
      </c>
      <c r="AH69" s="40">
        <v>0</v>
      </c>
      <c r="AI69" s="40">
        <v>0</v>
      </c>
      <c r="AJ69" s="40">
        <v>0</v>
      </c>
      <c r="AK69" s="40">
        <v>0</v>
      </c>
      <c r="AL69" s="40">
        <v>0</v>
      </c>
      <c r="AM69" s="81">
        <f t="shared" ref="AM69:AM132" si="4">ABS(1-SUM(AA69:AL69))</f>
        <v>0</v>
      </c>
    </row>
    <row r="70" spans="1:39" x14ac:dyDescent="0.2">
      <c r="A70" s="33">
        <v>5150</v>
      </c>
      <c r="B70" s="33" t="s">
        <v>200</v>
      </c>
      <c r="C70" s="33" t="s">
        <v>208</v>
      </c>
      <c r="D70" s="35" t="s">
        <v>86</v>
      </c>
      <c r="E70" s="63" t="s">
        <v>129</v>
      </c>
      <c r="F70" s="66">
        <v>0</v>
      </c>
      <c r="G70" s="52">
        <v>2014</v>
      </c>
      <c r="H70" s="34">
        <v>0</v>
      </c>
      <c r="I70" s="34">
        <v>0</v>
      </c>
      <c r="J70" s="34">
        <v>0</v>
      </c>
      <c r="K70" s="34">
        <v>0</v>
      </c>
      <c r="L70" s="49">
        <v>515695.39</v>
      </c>
      <c r="M70" s="311">
        <v>0</v>
      </c>
      <c r="N70" s="311">
        <v>214821.51978876471</v>
      </c>
      <c r="O70" s="311">
        <v>104110.461774382</v>
      </c>
      <c r="P70" s="313">
        <v>104110.461774382</v>
      </c>
      <c r="Q70" s="40">
        <v>0</v>
      </c>
      <c r="R70" s="40">
        <v>0</v>
      </c>
      <c r="S70" s="40">
        <v>1</v>
      </c>
      <c r="T70" s="40">
        <v>0</v>
      </c>
      <c r="U70" s="40">
        <v>0</v>
      </c>
      <c r="V70" s="40">
        <v>0</v>
      </c>
      <c r="W70" s="40">
        <v>0</v>
      </c>
      <c r="X70" s="40">
        <v>0</v>
      </c>
      <c r="Y70" s="40">
        <v>0</v>
      </c>
      <c r="Z70" s="81">
        <f t="shared" si="3"/>
        <v>0</v>
      </c>
      <c r="AA70" s="40">
        <v>1</v>
      </c>
      <c r="AB70" s="40">
        <v>0</v>
      </c>
      <c r="AC70" s="40">
        <v>0</v>
      </c>
      <c r="AD70" s="40">
        <v>0</v>
      </c>
      <c r="AE70" s="40">
        <v>0</v>
      </c>
      <c r="AF70" s="40">
        <v>0</v>
      </c>
      <c r="AG70" s="40">
        <v>0</v>
      </c>
      <c r="AH70" s="40">
        <v>0</v>
      </c>
      <c r="AI70" s="40">
        <v>0</v>
      </c>
      <c r="AJ70" s="40">
        <v>0</v>
      </c>
      <c r="AK70" s="40">
        <v>0</v>
      </c>
      <c r="AL70" s="40">
        <v>0</v>
      </c>
      <c r="AM70" s="81">
        <f t="shared" si="4"/>
        <v>0</v>
      </c>
    </row>
    <row r="71" spans="1:39" x14ac:dyDescent="0.2">
      <c r="A71" s="33">
        <v>5541</v>
      </c>
      <c r="B71" s="33" t="s">
        <v>200</v>
      </c>
      <c r="C71" s="33" t="s">
        <v>209</v>
      </c>
      <c r="D71" s="35" t="s">
        <v>86</v>
      </c>
      <c r="E71" s="63" t="s">
        <v>129</v>
      </c>
      <c r="F71" s="66">
        <v>0</v>
      </c>
      <c r="G71" s="52">
        <v>2014</v>
      </c>
      <c r="H71" s="34">
        <v>0</v>
      </c>
      <c r="I71" s="34">
        <v>0</v>
      </c>
      <c r="J71" s="34">
        <v>0</v>
      </c>
      <c r="K71" s="34">
        <v>0</v>
      </c>
      <c r="L71" s="49">
        <v>28456.62</v>
      </c>
      <c r="M71" s="311">
        <v>0</v>
      </c>
      <c r="N71" s="311">
        <v>213055.5645487647</v>
      </c>
      <c r="O71" s="311">
        <v>105722.00877438199</v>
      </c>
      <c r="P71" s="313">
        <v>678178.16968904866</v>
      </c>
      <c r="Q71" s="40">
        <v>0</v>
      </c>
      <c r="R71" s="40">
        <v>0</v>
      </c>
      <c r="S71" s="40">
        <v>1</v>
      </c>
      <c r="T71" s="40">
        <v>0</v>
      </c>
      <c r="U71" s="40">
        <v>0</v>
      </c>
      <c r="V71" s="40">
        <v>0</v>
      </c>
      <c r="W71" s="40">
        <v>0</v>
      </c>
      <c r="X71" s="40">
        <v>0</v>
      </c>
      <c r="Y71" s="40">
        <v>0</v>
      </c>
      <c r="Z71" s="81">
        <f t="shared" si="3"/>
        <v>0</v>
      </c>
      <c r="AA71" s="40">
        <v>1</v>
      </c>
      <c r="AB71" s="40">
        <v>0</v>
      </c>
      <c r="AC71" s="40">
        <v>0</v>
      </c>
      <c r="AD71" s="40">
        <v>0</v>
      </c>
      <c r="AE71" s="40">
        <v>0</v>
      </c>
      <c r="AF71" s="40">
        <v>0</v>
      </c>
      <c r="AG71" s="40">
        <v>0</v>
      </c>
      <c r="AH71" s="40">
        <v>0</v>
      </c>
      <c r="AI71" s="40">
        <v>0</v>
      </c>
      <c r="AJ71" s="40">
        <v>0</v>
      </c>
      <c r="AK71" s="40">
        <v>0</v>
      </c>
      <c r="AL71" s="40">
        <v>0</v>
      </c>
      <c r="AM71" s="81">
        <f t="shared" si="4"/>
        <v>0</v>
      </c>
    </row>
    <row r="72" spans="1:39" x14ac:dyDescent="0.2">
      <c r="A72" s="33">
        <v>5921</v>
      </c>
      <c r="B72" s="33" t="s">
        <v>200</v>
      </c>
      <c r="C72" s="33" t="s">
        <v>210</v>
      </c>
      <c r="D72" s="35" t="s">
        <v>86</v>
      </c>
      <c r="E72" s="63" t="s">
        <v>129</v>
      </c>
      <c r="F72" s="66">
        <v>0</v>
      </c>
      <c r="G72" s="52">
        <v>2014</v>
      </c>
      <c r="H72" s="34">
        <v>0</v>
      </c>
      <c r="I72" s="34">
        <v>0</v>
      </c>
      <c r="J72" s="34">
        <v>0</v>
      </c>
      <c r="K72" s="34">
        <v>0</v>
      </c>
      <c r="L72" s="49">
        <v>901778.34</v>
      </c>
      <c r="M72" s="311">
        <v>219733.24071541638</v>
      </c>
      <c r="N72" s="311">
        <v>137868.93178082988</v>
      </c>
      <c r="O72" s="311">
        <v>273086.33832165977</v>
      </c>
      <c r="P72" s="313">
        <v>126565.80999999998</v>
      </c>
      <c r="Q72" s="40">
        <v>0</v>
      </c>
      <c r="R72" s="40">
        <v>0</v>
      </c>
      <c r="S72" s="40">
        <v>1</v>
      </c>
      <c r="T72" s="40">
        <v>0</v>
      </c>
      <c r="U72" s="40">
        <v>0</v>
      </c>
      <c r="V72" s="40">
        <v>0</v>
      </c>
      <c r="W72" s="40">
        <v>0</v>
      </c>
      <c r="X72" s="40">
        <v>0</v>
      </c>
      <c r="Y72" s="40">
        <v>0</v>
      </c>
      <c r="Z72" s="81">
        <f t="shared" si="3"/>
        <v>0</v>
      </c>
      <c r="AA72" s="40">
        <v>1</v>
      </c>
      <c r="AB72" s="40">
        <v>0</v>
      </c>
      <c r="AC72" s="40">
        <v>0</v>
      </c>
      <c r="AD72" s="40">
        <v>0</v>
      </c>
      <c r="AE72" s="40">
        <v>0</v>
      </c>
      <c r="AF72" s="40">
        <v>0</v>
      </c>
      <c r="AG72" s="40">
        <v>0</v>
      </c>
      <c r="AH72" s="40">
        <v>0</v>
      </c>
      <c r="AI72" s="40">
        <v>0</v>
      </c>
      <c r="AJ72" s="40">
        <v>0</v>
      </c>
      <c r="AK72" s="40">
        <v>0</v>
      </c>
      <c r="AL72" s="40">
        <v>0</v>
      </c>
      <c r="AM72" s="81">
        <f t="shared" si="4"/>
        <v>0</v>
      </c>
    </row>
    <row r="73" spans="1:39" x14ac:dyDescent="0.2">
      <c r="A73" s="33">
        <v>5922</v>
      </c>
      <c r="B73" s="33" t="s">
        <v>200</v>
      </c>
      <c r="C73" s="33" t="s">
        <v>211</v>
      </c>
      <c r="D73" s="35" t="s">
        <v>86</v>
      </c>
      <c r="E73" s="63" t="s">
        <v>129</v>
      </c>
      <c r="F73" s="66">
        <v>0</v>
      </c>
      <c r="G73" s="52">
        <v>2014</v>
      </c>
      <c r="H73" s="34">
        <v>0</v>
      </c>
      <c r="I73" s="34">
        <v>0</v>
      </c>
      <c r="J73" s="34">
        <v>0</v>
      </c>
      <c r="K73" s="34">
        <v>0</v>
      </c>
      <c r="L73" s="49">
        <v>998355.41</v>
      </c>
      <c r="M73" s="311">
        <v>285044.42847541638</v>
      </c>
      <c r="N73" s="311">
        <v>605907.24981124443</v>
      </c>
      <c r="O73" s="311">
        <v>731258.78986248898</v>
      </c>
      <c r="P73" s="313">
        <v>192639.783</v>
      </c>
      <c r="Q73" s="40">
        <v>0</v>
      </c>
      <c r="R73" s="40">
        <v>0</v>
      </c>
      <c r="S73" s="40">
        <v>1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81">
        <f t="shared" si="3"/>
        <v>0</v>
      </c>
      <c r="AA73" s="40">
        <v>1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0">
        <v>0</v>
      </c>
      <c r="AL73" s="40">
        <v>0</v>
      </c>
      <c r="AM73" s="81">
        <f t="shared" si="4"/>
        <v>0</v>
      </c>
    </row>
    <row r="74" spans="1:39" x14ac:dyDescent="0.2">
      <c r="A74" s="33">
        <v>5929</v>
      </c>
      <c r="B74" s="33" t="s">
        <v>200</v>
      </c>
      <c r="C74" s="33" t="s">
        <v>212</v>
      </c>
      <c r="D74" s="35" t="s">
        <v>86</v>
      </c>
      <c r="E74" s="63" t="s">
        <v>129</v>
      </c>
      <c r="F74" s="66">
        <v>0</v>
      </c>
      <c r="G74" s="52">
        <v>2014</v>
      </c>
      <c r="H74" s="34">
        <v>0</v>
      </c>
      <c r="I74" s="34">
        <v>0</v>
      </c>
      <c r="J74" s="34">
        <v>0</v>
      </c>
      <c r="K74" s="34">
        <v>0</v>
      </c>
      <c r="L74" s="49">
        <v>95618.82</v>
      </c>
      <c r="M74" s="311">
        <v>195019.64160876468</v>
      </c>
      <c r="N74" s="311">
        <v>104110.461774382</v>
      </c>
      <c r="O74" s="311">
        <v>52055.230887191145</v>
      </c>
      <c r="P74" s="313">
        <v>260276.15443595569</v>
      </c>
      <c r="Q74" s="40">
        <v>0</v>
      </c>
      <c r="R74" s="40">
        <v>0</v>
      </c>
      <c r="S74" s="40">
        <v>1</v>
      </c>
      <c r="T74" s="40">
        <v>0</v>
      </c>
      <c r="U74" s="40">
        <v>0</v>
      </c>
      <c r="V74" s="40">
        <v>0</v>
      </c>
      <c r="W74" s="40">
        <v>0</v>
      </c>
      <c r="X74" s="40">
        <v>0</v>
      </c>
      <c r="Y74" s="40">
        <v>0</v>
      </c>
      <c r="Z74" s="81">
        <f t="shared" si="3"/>
        <v>0</v>
      </c>
      <c r="AA74" s="40">
        <v>1</v>
      </c>
      <c r="AB74" s="40">
        <v>0</v>
      </c>
      <c r="AC74" s="40">
        <v>0</v>
      </c>
      <c r="AD74" s="40">
        <v>0</v>
      </c>
      <c r="AE74" s="40">
        <v>0</v>
      </c>
      <c r="AF74" s="40">
        <v>0</v>
      </c>
      <c r="AG74" s="40">
        <v>0</v>
      </c>
      <c r="AH74" s="40">
        <v>0</v>
      </c>
      <c r="AI74" s="40">
        <v>0</v>
      </c>
      <c r="AJ74" s="40">
        <v>0</v>
      </c>
      <c r="AK74" s="40">
        <v>0</v>
      </c>
      <c r="AL74" s="40">
        <v>0</v>
      </c>
      <c r="AM74" s="81">
        <f t="shared" si="4"/>
        <v>0</v>
      </c>
    </row>
    <row r="75" spans="1:39" x14ac:dyDescent="0.2">
      <c r="A75" s="33">
        <v>6291</v>
      </c>
      <c r="B75" s="33" t="s">
        <v>200</v>
      </c>
      <c r="C75" s="33" t="s">
        <v>213</v>
      </c>
      <c r="D75" s="35" t="s">
        <v>86</v>
      </c>
      <c r="E75" s="63" t="s">
        <v>129</v>
      </c>
      <c r="F75" s="66">
        <v>0</v>
      </c>
      <c r="G75" s="52">
        <v>2014</v>
      </c>
      <c r="H75" s="34">
        <v>0</v>
      </c>
      <c r="I75" s="34">
        <v>0</v>
      </c>
      <c r="J75" s="34">
        <v>0</v>
      </c>
      <c r="K75" s="34">
        <v>0</v>
      </c>
      <c r="L75" s="49">
        <v>146990.16</v>
      </c>
      <c r="M75" s="311">
        <v>131809.43629309538</v>
      </c>
      <c r="N75" s="311">
        <v>131809.43629309538</v>
      </c>
      <c r="O75" s="311">
        <v>105447.5490344766</v>
      </c>
      <c r="P75" s="313">
        <v>79085.661775857094</v>
      </c>
      <c r="Q75" s="40">
        <v>0</v>
      </c>
      <c r="R75" s="40">
        <v>0</v>
      </c>
      <c r="S75" s="40">
        <v>1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40">
        <v>0</v>
      </c>
      <c r="Z75" s="81">
        <f t="shared" si="3"/>
        <v>0</v>
      </c>
      <c r="AA75" s="40">
        <v>1</v>
      </c>
      <c r="AB75" s="40">
        <v>0</v>
      </c>
      <c r="AC75" s="40">
        <v>0</v>
      </c>
      <c r="AD75" s="40">
        <v>0</v>
      </c>
      <c r="AE75" s="40">
        <v>0</v>
      </c>
      <c r="AF75" s="40">
        <v>0</v>
      </c>
      <c r="AG75" s="40">
        <v>0</v>
      </c>
      <c r="AH75" s="40">
        <v>0</v>
      </c>
      <c r="AI75" s="40">
        <v>0</v>
      </c>
      <c r="AJ75" s="40">
        <v>0</v>
      </c>
      <c r="AK75" s="40">
        <v>0</v>
      </c>
      <c r="AL75" s="40">
        <v>0</v>
      </c>
      <c r="AM75" s="81">
        <f t="shared" si="4"/>
        <v>0</v>
      </c>
    </row>
    <row r="76" spans="1:39" x14ac:dyDescent="0.2">
      <c r="A76" s="33">
        <v>6351</v>
      </c>
      <c r="B76" s="33" t="s">
        <v>200</v>
      </c>
      <c r="C76" s="33" t="s">
        <v>214</v>
      </c>
      <c r="D76" s="35" t="s">
        <v>86</v>
      </c>
      <c r="E76" s="63" t="s">
        <v>129</v>
      </c>
      <c r="F76" s="66">
        <v>0</v>
      </c>
      <c r="G76" s="52">
        <v>2014</v>
      </c>
      <c r="H76" s="34">
        <v>0</v>
      </c>
      <c r="I76" s="34">
        <v>0</v>
      </c>
      <c r="J76" s="34">
        <v>0</v>
      </c>
      <c r="K76" s="34">
        <v>0</v>
      </c>
      <c r="L76" s="49">
        <v>30000</v>
      </c>
      <c r="M76" s="311">
        <v>0</v>
      </c>
      <c r="N76" s="311">
        <v>0</v>
      </c>
      <c r="O76" s="311">
        <v>0</v>
      </c>
      <c r="P76" s="313">
        <v>0</v>
      </c>
      <c r="Q76" s="40">
        <v>0</v>
      </c>
      <c r="R76" s="40">
        <v>0</v>
      </c>
      <c r="S76" s="40">
        <v>1</v>
      </c>
      <c r="T76" s="40">
        <v>0</v>
      </c>
      <c r="U76" s="40">
        <v>0</v>
      </c>
      <c r="V76" s="40">
        <v>0</v>
      </c>
      <c r="W76" s="40">
        <v>0</v>
      </c>
      <c r="X76" s="40">
        <v>0</v>
      </c>
      <c r="Y76" s="40">
        <v>0</v>
      </c>
      <c r="Z76" s="81">
        <f t="shared" si="3"/>
        <v>0</v>
      </c>
      <c r="AA76" s="40">
        <v>1</v>
      </c>
      <c r="AB76" s="40">
        <v>0</v>
      </c>
      <c r="AC76" s="40">
        <v>0</v>
      </c>
      <c r="AD76" s="40">
        <v>0</v>
      </c>
      <c r="AE76" s="40">
        <v>0</v>
      </c>
      <c r="AF76" s="40">
        <v>0</v>
      </c>
      <c r="AG76" s="40">
        <v>0</v>
      </c>
      <c r="AH76" s="40">
        <v>0</v>
      </c>
      <c r="AI76" s="40">
        <v>0</v>
      </c>
      <c r="AJ76" s="40">
        <v>0</v>
      </c>
      <c r="AK76" s="40">
        <v>0</v>
      </c>
      <c r="AL76" s="40">
        <v>0</v>
      </c>
      <c r="AM76" s="81">
        <f t="shared" si="4"/>
        <v>0</v>
      </c>
    </row>
    <row r="77" spans="1:39" x14ac:dyDescent="0.2">
      <c r="A77" s="33">
        <v>6353</v>
      </c>
      <c r="B77" s="33" t="s">
        <v>200</v>
      </c>
      <c r="C77" s="33" t="s">
        <v>215</v>
      </c>
      <c r="D77" s="35" t="s">
        <v>86</v>
      </c>
      <c r="E77" s="63" t="s">
        <v>129</v>
      </c>
      <c r="F77" s="66">
        <v>0</v>
      </c>
      <c r="G77" s="52">
        <v>2014</v>
      </c>
      <c r="H77" s="34">
        <v>0</v>
      </c>
      <c r="I77" s="34">
        <v>0</v>
      </c>
      <c r="J77" s="34">
        <v>0</v>
      </c>
      <c r="K77" s="34">
        <v>0</v>
      </c>
      <c r="L77" s="49">
        <v>83553.52</v>
      </c>
      <c r="M77" s="311">
        <v>276715.1737620816</v>
      </c>
      <c r="N77" s="311">
        <v>0</v>
      </c>
      <c r="O77" s="311">
        <v>0</v>
      </c>
      <c r="P77" s="313">
        <v>0</v>
      </c>
      <c r="Q77" s="40">
        <v>0</v>
      </c>
      <c r="R77" s="40">
        <v>0</v>
      </c>
      <c r="S77" s="40">
        <v>1</v>
      </c>
      <c r="T77" s="40">
        <v>0</v>
      </c>
      <c r="U77" s="40">
        <v>0</v>
      </c>
      <c r="V77" s="40">
        <v>0</v>
      </c>
      <c r="W77" s="40">
        <v>0</v>
      </c>
      <c r="X77" s="40">
        <v>0</v>
      </c>
      <c r="Y77" s="40">
        <v>0</v>
      </c>
      <c r="Z77" s="81">
        <f t="shared" si="3"/>
        <v>0</v>
      </c>
      <c r="AA77" s="40">
        <v>1</v>
      </c>
      <c r="AB77" s="40">
        <v>0</v>
      </c>
      <c r="AC77" s="40">
        <v>0</v>
      </c>
      <c r="AD77" s="40">
        <v>0</v>
      </c>
      <c r="AE77" s="40">
        <v>0</v>
      </c>
      <c r="AF77" s="40">
        <v>0</v>
      </c>
      <c r="AG77" s="40">
        <v>0</v>
      </c>
      <c r="AH77" s="40">
        <v>0</v>
      </c>
      <c r="AI77" s="40">
        <v>0</v>
      </c>
      <c r="AJ77" s="40">
        <v>0</v>
      </c>
      <c r="AK77" s="40">
        <v>0</v>
      </c>
      <c r="AL77" s="40">
        <v>0</v>
      </c>
      <c r="AM77" s="81">
        <f t="shared" si="4"/>
        <v>0</v>
      </c>
    </row>
    <row r="78" spans="1:39" x14ac:dyDescent="0.2">
      <c r="A78" s="33">
        <v>6612</v>
      </c>
      <c r="B78" s="33" t="s">
        <v>200</v>
      </c>
      <c r="C78" s="33" t="s">
        <v>216</v>
      </c>
      <c r="D78" s="35" t="s">
        <v>86</v>
      </c>
      <c r="E78" s="63" t="s">
        <v>129</v>
      </c>
      <c r="F78" s="66">
        <v>0</v>
      </c>
      <c r="G78" s="52">
        <v>2013</v>
      </c>
      <c r="H78" s="34">
        <v>-38.549835825737603</v>
      </c>
      <c r="I78" s="34">
        <v>0</v>
      </c>
      <c r="J78" s="34">
        <v>0</v>
      </c>
      <c r="K78" s="34">
        <v>0</v>
      </c>
      <c r="L78" s="49">
        <v>0</v>
      </c>
      <c r="M78" s="311">
        <v>0</v>
      </c>
      <c r="N78" s="311">
        <v>0</v>
      </c>
      <c r="O78" s="311">
        <v>0</v>
      </c>
      <c r="P78" s="313">
        <v>0</v>
      </c>
      <c r="Q78" s="40">
        <v>0</v>
      </c>
      <c r="R78" s="40">
        <v>0</v>
      </c>
      <c r="S78" s="40">
        <v>1</v>
      </c>
      <c r="T78" s="40">
        <v>0</v>
      </c>
      <c r="U78" s="40">
        <v>0</v>
      </c>
      <c r="V78" s="40">
        <v>0</v>
      </c>
      <c r="W78" s="40">
        <v>0</v>
      </c>
      <c r="X78" s="40">
        <v>0</v>
      </c>
      <c r="Y78" s="40">
        <v>0</v>
      </c>
      <c r="Z78" s="81">
        <f t="shared" si="3"/>
        <v>0</v>
      </c>
      <c r="AA78" s="40">
        <v>1</v>
      </c>
      <c r="AB78" s="40">
        <v>0</v>
      </c>
      <c r="AC78" s="40">
        <v>0</v>
      </c>
      <c r="AD78" s="40">
        <v>0</v>
      </c>
      <c r="AE78" s="40">
        <v>0</v>
      </c>
      <c r="AF78" s="40">
        <v>0</v>
      </c>
      <c r="AG78" s="40">
        <v>0</v>
      </c>
      <c r="AH78" s="40">
        <v>0</v>
      </c>
      <c r="AI78" s="40">
        <v>0</v>
      </c>
      <c r="AJ78" s="40">
        <v>0</v>
      </c>
      <c r="AK78" s="40">
        <v>0</v>
      </c>
      <c r="AL78" s="40">
        <v>0</v>
      </c>
      <c r="AM78" s="81">
        <f t="shared" si="4"/>
        <v>0</v>
      </c>
    </row>
    <row r="79" spans="1:39" x14ac:dyDescent="0.2">
      <c r="A79" s="33">
        <v>6725</v>
      </c>
      <c r="B79" s="33" t="s">
        <v>200</v>
      </c>
      <c r="C79" s="33" t="s">
        <v>217</v>
      </c>
      <c r="D79" s="35" t="s">
        <v>86</v>
      </c>
      <c r="E79" s="63" t="s">
        <v>129</v>
      </c>
      <c r="F79" s="66">
        <v>0</v>
      </c>
      <c r="G79" s="52">
        <v>2014</v>
      </c>
      <c r="H79" s="34">
        <v>0</v>
      </c>
      <c r="I79" s="34">
        <v>0</v>
      </c>
      <c r="J79" s="34">
        <v>0</v>
      </c>
      <c r="K79" s="34">
        <v>0</v>
      </c>
      <c r="L79" s="49">
        <v>210249.19</v>
      </c>
      <c r="M79" s="311">
        <v>157326.30199999997</v>
      </c>
      <c r="N79" s="311">
        <v>0</v>
      </c>
      <c r="O79" s="311">
        <v>0</v>
      </c>
      <c r="P79" s="313">
        <v>0</v>
      </c>
      <c r="Q79" s="40">
        <v>0</v>
      </c>
      <c r="R79" s="40">
        <v>0</v>
      </c>
      <c r="S79" s="40">
        <v>1</v>
      </c>
      <c r="T79" s="40">
        <v>0</v>
      </c>
      <c r="U79" s="40">
        <v>0</v>
      </c>
      <c r="V79" s="40">
        <v>0</v>
      </c>
      <c r="W79" s="40">
        <v>0</v>
      </c>
      <c r="X79" s="40">
        <v>0</v>
      </c>
      <c r="Y79" s="40">
        <v>0</v>
      </c>
      <c r="Z79" s="81">
        <f t="shared" si="3"/>
        <v>0</v>
      </c>
      <c r="AA79" s="40">
        <v>1</v>
      </c>
      <c r="AB79" s="40">
        <v>0</v>
      </c>
      <c r="AC79" s="40">
        <v>0</v>
      </c>
      <c r="AD79" s="40">
        <v>0</v>
      </c>
      <c r="AE79" s="40">
        <v>0</v>
      </c>
      <c r="AF79" s="40">
        <v>0</v>
      </c>
      <c r="AG79" s="40">
        <v>0</v>
      </c>
      <c r="AH79" s="40">
        <v>0</v>
      </c>
      <c r="AI79" s="40">
        <v>0</v>
      </c>
      <c r="AJ79" s="40">
        <v>0</v>
      </c>
      <c r="AK79" s="40">
        <v>0</v>
      </c>
      <c r="AL79" s="40">
        <v>0</v>
      </c>
      <c r="AM79" s="81">
        <f t="shared" si="4"/>
        <v>0</v>
      </c>
    </row>
    <row r="80" spans="1:39" x14ac:dyDescent="0.2">
      <c r="A80" s="33">
        <v>6865</v>
      </c>
      <c r="B80" s="33" t="s">
        <v>200</v>
      </c>
      <c r="C80" s="33" t="s">
        <v>218</v>
      </c>
      <c r="D80" s="35" t="s">
        <v>86</v>
      </c>
      <c r="E80" s="63" t="s">
        <v>129</v>
      </c>
      <c r="F80" s="66">
        <v>0</v>
      </c>
      <c r="G80" s="52">
        <v>2014</v>
      </c>
      <c r="H80" s="34">
        <v>0</v>
      </c>
      <c r="I80" s="34">
        <v>0</v>
      </c>
      <c r="J80" s="34">
        <v>0</v>
      </c>
      <c r="K80" s="34">
        <v>0</v>
      </c>
      <c r="L80" s="49">
        <v>30000</v>
      </c>
      <c r="M80" s="311">
        <v>155947.69665020978</v>
      </c>
      <c r="N80" s="311">
        <v>488786.58788624912</v>
      </c>
      <c r="O80" s="311">
        <v>107333.55577438198</v>
      </c>
      <c r="P80" s="313">
        <v>1144801.9839589549</v>
      </c>
      <c r="Q80" s="40">
        <v>0</v>
      </c>
      <c r="R80" s="40">
        <v>0</v>
      </c>
      <c r="S80" s="40">
        <v>1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40">
        <v>0</v>
      </c>
      <c r="Z80" s="81">
        <f t="shared" si="3"/>
        <v>0</v>
      </c>
      <c r="AA80" s="40">
        <v>1</v>
      </c>
      <c r="AB80" s="40">
        <v>0</v>
      </c>
      <c r="AC80" s="40">
        <v>0</v>
      </c>
      <c r="AD80" s="40">
        <v>0</v>
      </c>
      <c r="AE80" s="40">
        <v>0</v>
      </c>
      <c r="AF80" s="40">
        <v>0</v>
      </c>
      <c r="AG80" s="40">
        <v>0</v>
      </c>
      <c r="AH80" s="40">
        <v>0</v>
      </c>
      <c r="AI80" s="40">
        <v>0</v>
      </c>
      <c r="AJ80" s="40">
        <v>0</v>
      </c>
      <c r="AK80" s="40">
        <v>0</v>
      </c>
      <c r="AL80" s="40">
        <v>0</v>
      </c>
      <c r="AM80" s="81">
        <f t="shared" si="4"/>
        <v>0</v>
      </c>
    </row>
    <row r="81" spans="1:39" x14ac:dyDescent="0.2">
      <c r="A81" s="33">
        <v>6866</v>
      </c>
      <c r="B81" s="33" t="s">
        <v>200</v>
      </c>
      <c r="C81" s="33" t="s">
        <v>219</v>
      </c>
      <c r="D81" s="35" t="s">
        <v>86</v>
      </c>
      <c r="E81" s="63" t="s">
        <v>129</v>
      </c>
      <c r="F81" s="66">
        <v>0</v>
      </c>
      <c r="G81" s="52">
        <v>2014</v>
      </c>
      <c r="H81" s="34">
        <v>0</v>
      </c>
      <c r="I81" s="34">
        <v>0</v>
      </c>
      <c r="J81" s="34">
        <v>0</v>
      </c>
      <c r="K81" s="34">
        <v>0</v>
      </c>
      <c r="L81" s="49">
        <v>28683.24</v>
      </c>
      <c r="M81" s="311">
        <v>270667.11154876469</v>
      </c>
      <c r="N81" s="311">
        <v>0</v>
      </c>
      <c r="O81" s="311">
        <v>0</v>
      </c>
      <c r="P81" s="313">
        <v>380470.34981093323</v>
      </c>
      <c r="Q81" s="40">
        <v>0</v>
      </c>
      <c r="R81" s="40">
        <v>0</v>
      </c>
      <c r="S81" s="40">
        <v>1</v>
      </c>
      <c r="T81" s="40">
        <v>0</v>
      </c>
      <c r="U81" s="40">
        <v>0</v>
      </c>
      <c r="V81" s="40">
        <v>0</v>
      </c>
      <c r="W81" s="40">
        <v>0</v>
      </c>
      <c r="X81" s="40">
        <v>0</v>
      </c>
      <c r="Y81" s="40">
        <v>0</v>
      </c>
      <c r="Z81" s="81">
        <f t="shared" si="3"/>
        <v>0</v>
      </c>
      <c r="AA81" s="40">
        <v>1</v>
      </c>
      <c r="AB81" s="40"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0</v>
      </c>
      <c r="AJ81" s="40">
        <v>0</v>
      </c>
      <c r="AK81" s="40">
        <v>0</v>
      </c>
      <c r="AL81" s="40">
        <v>0</v>
      </c>
      <c r="AM81" s="81">
        <f t="shared" si="4"/>
        <v>0</v>
      </c>
    </row>
    <row r="82" spans="1:39" x14ac:dyDescent="0.2">
      <c r="A82" s="33">
        <v>7576</v>
      </c>
      <c r="B82" s="33" t="s">
        <v>200</v>
      </c>
      <c r="C82" s="33" t="s">
        <v>220</v>
      </c>
      <c r="D82" s="35" t="s">
        <v>86</v>
      </c>
      <c r="E82" s="63" t="s">
        <v>129</v>
      </c>
      <c r="F82" s="66">
        <v>0</v>
      </c>
      <c r="G82" s="52">
        <v>2014</v>
      </c>
      <c r="H82" s="34">
        <v>0</v>
      </c>
      <c r="I82" s="34">
        <v>0</v>
      </c>
      <c r="J82" s="34">
        <v>0</v>
      </c>
      <c r="K82" s="34">
        <v>0</v>
      </c>
      <c r="L82" s="49">
        <v>86468.15</v>
      </c>
      <c r="M82" s="311">
        <v>0</v>
      </c>
      <c r="N82" s="311">
        <v>0</v>
      </c>
      <c r="O82" s="311">
        <v>0</v>
      </c>
      <c r="P82" s="313">
        <v>0</v>
      </c>
      <c r="Q82" s="40">
        <v>0</v>
      </c>
      <c r="R82" s="40">
        <v>0</v>
      </c>
      <c r="S82" s="40">
        <v>1</v>
      </c>
      <c r="T82" s="40">
        <v>0</v>
      </c>
      <c r="U82" s="40">
        <v>0</v>
      </c>
      <c r="V82" s="40">
        <v>0</v>
      </c>
      <c r="W82" s="40">
        <v>0</v>
      </c>
      <c r="X82" s="40">
        <v>0</v>
      </c>
      <c r="Y82" s="40">
        <v>0</v>
      </c>
      <c r="Z82" s="81">
        <f t="shared" si="3"/>
        <v>0</v>
      </c>
      <c r="AA82" s="40">
        <v>1</v>
      </c>
      <c r="AB82" s="40">
        <v>0</v>
      </c>
      <c r="AC82" s="40">
        <v>0</v>
      </c>
      <c r="AD82" s="40">
        <v>0</v>
      </c>
      <c r="AE82" s="40">
        <v>0</v>
      </c>
      <c r="AF82" s="40">
        <v>0</v>
      </c>
      <c r="AG82" s="40">
        <v>0</v>
      </c>
      <c r="AH82" s="40">
        <v>0</v>
      </c>
      <c r="AI82" s="40">
        <v>0</v>
      </c>
      <c r="AJ82" s="40">
        <v>0</v>
      </c>
      <c r="AK82" s="40">
        <v>0</v>
      </c>
      <c r="AL82" s="40">
        <v>0</v>
      </c>
      <c r="AM82" s="81">
        <f t="shared" si="4"/>
        <v>0</v>
      </c>
    </row>
    <row r="83" spans="1:39" x14ac:dyDescent="0.2">
      <c r="A83" s="33">
        <v>7746</v>
      </c>
      <c r="B83" s="33" t="s">
        <v>200</v>
      </c>
      <c r="C83" s="33" t="s">
        <v>221</v>
      </c>
      <c r="D83" s="35" t="s">
        <v>86</v>
      </c>
      <c r="E83" s="63" t="s">
        <v>129</v>
      </c>
      <c r="F83" s="66">
        <v>0</v>
      </c>
      <c r="G83" s="52">
        <v>2014</v>
      </c>
      <c r="H83" s="34">
        <v>0</v>
      </c>
      <c r="I83" s="34">
        <v>0</v>
      </c>
      <c r="J83" s="34">
        <v>0</v>
      </c>
      <c r="K83" s="34">
        <v>0</v>
      </c>
      <c r="L83" s="49">
        <v>29534.54</v>
      </c>
      <c r="M83" s="311">
        <v>0</v>
      </c>
      <c r="N83" s="311">
        <v>0</v>
      </c>
      <c r="O83" s="311">
        <v>0</v>
      </c>
      <c r="P83" s="313">
        <v>0</v>
      </c>
      <c r="Q83" s="40">
        <v>0</v>
      </c>
      <c r="R83" s="40">
        <v>0</v>
      </c>
      <c r="S83" s="40">
        <v>1</v>
      </c>
      <c r="T83" s="40">
        <v>0</v>
      </c>
      <c r="U83" s="40">
        <v>0</v>
      </c>
      <c r="V83" s="40">
        <v>0</v>
      </c>
      <c r="W83" s="40">
        <v>0</v>
      </c>
      <c r="X83" s="40">
        <v>0</v>
      </c>
      <c r="Y83" s="40">
        <v>0</v>
      </c>
      <c r="Z83" s="81">
        <f t="shared" si="3"/>
        <v>0</v>
      </c>
      <c r="AA83" s="40">
        <v>1</v>
      </c>
      <c r="AB83" s="40">
        <v>0</v>
      </c>
      <c r="AC83" s="40">
        <v>0</v>
      </c>
      <c r="AD83" s="40">
        <v>0</v>
      </c>
      <c r="AE83" s="40">
        <v>0</v>
      </c>
      <c r="AF83" s="40">
        <v>0</v>
      </c>
      <c r="AG83" s="40">
        <v>0</v>
      </c>
      <c r="AH83" s="40">
        <v>0</v>
      </c>
      <c r="AI83" s="40">
        <v>0</v>
      </c>
      <c r="AJ83" s="40">
        <v>0</v>
      </c>
      <c r="AK83" s="40">
        <v>0</v>
      </c>
      <c r="AL83" s="40">
        <v>0</v>
      </c>
      <c r="AM83" s="81">
        <f t="shared" si="4"/>
        <v>0</v>
      </c>
    </row>
    <row r="84" spans="1:39" x14ac:dyDescent="0.2">
      <c r="A84" s="33">
        <v>7747</v>
      </c>
      <c r="B84" s="33" t="s">
        <v>200</v>
      </c>
      <c r="C84" s="33" t="s">
        <v>222</v>
      </c>
      <c r="D84" s="35" t="s">
        <v>86</v>
      </c>
      <c r="E84" s="63" t="s">
        <v>129</v>
      </c>
      <c r="F84" s="66">
        <v>0</v>
      </c>
      <c r="G84" s="52">
        <v>2014</v>
      </c>
      <c r="H84" s="34">
        <v>0</v>
      </c>
      <c r="I84" s="34">
        <v>0</v>
      </c>
      <c r="J84" s="34">
        <v>0</v>
      </c>
      <c r="K84" s="34">
        <v>0</v>
      </c>
      <c r="L84" s="49">
        <v>315833.55</v>
      </c>
      <c r="M84" s="311">
        <v>475511.40016445093</v>
      </c>
      <c r="N84" s="311">
        <v>0</v>
      </c>
      <c r="O84" s="311">
        <v>0</v>
      </c>
      <c r="P84" s="313">
        <v>75548.33539426529</v>
      </c>
      <c r="Q84" s="40">
        <v>0</v>
      </c>
      <c r="R84" s="40">
        <v>0</v>
      </c>
      <c r="S84" s="40">
        <v>1</v>
      </c>
      <c r="T84" s="40">
        <v>0</v>
      </c>
      <c r="U84" s="40">
        <v>0</v>
      </c>
      <c r="V84" s="40">
        <v>0</v>
      </c>
      <c r="W84" s="40">
        <v>0</v>
      </c>
      <c r="X84" s="40">
        <v>0</v>
      </c>
      <c r="Y84" s="40">
        <v>0</v>
      </c>
      <c r="Z84" s="81">
        <f t="shared" si="3"/>
        <v>0</v>
      </c>
      <c r="AA84" s="40">
        <v>1</v>
      </c>
      <c r="AB84" s="40">
        <v>0</v>
      </c>
      <c r="AC84" s="40">
        <v>0</v>
      </c>
      <c r="AD84" s="40">
        <v>0</v>
      </c>
      <c r="AE84" s="40">
        <v>0</v>
      </c>
      <c r="AF84" s="40">
        <v>0</v>
      </c>
      <c r="AG84" s="40">
        <v>0</v>
      </c>
      <c r="AH84" s="40">
        <v>0</v>
      </c>
      <c r="AI84" s="40">
        <v>0</v>
      </c>
      <c r="AJ84" s="40">
        <v>0</v>
      </c>
      <c r="AK84" s="40">
        <v>0</v>
      </c>
      <c r="AL84" s="40">
        <v>0</v>
      </c>
      <c r="AM84" s="81">
        <f t="shared" si="4"/>
        <v>0</v>
      </c>
    </row>
    <row r="85" spans="1:39" x14ac:dyDescent="0.2">
      <c r="A85" s="33">
        <v>7750</v>
      </c>
      <c r="B85" s="33" t="s">
        <v>200</v>
      </c>
      <c r="C85" s="33" t="s">
        <v>223</v>
      </c>
      <c r="D85" s="35" t="s">
        <v>86</v>
      </c>
      <c r="E85" s="63" t="s">
        <v>129</v>
      </c>
      <c r="F85" s="66">
        <v>0</v>
      </c>
      <c r="G85" s="52">
        <v>2014</v>
      </c>
      <c r="H85" s="34">
        <v>0</v>
      </c>
      <c r="I85" s="34">
        <v>0</v>
      </c>
      <c r="J85" s="34">
        <v>0</v>
      </c>
      <c r="K85" s="34">
        <v>0</v>
      </c>
      <c r="L85" s="49">
        <v>207431.23</v>
      </c>
      <c r="M85" s="311">
        <v>169726.49400000001</v>
      </c>
      <c r="N85" s="311">
        <v>0</v>
      </c>
      <c r="O85" s="311">
        <v>107333.55577438198</v>
      </c>
      <c r="P85" s="313">
        <v>193316.15626990239</v>
      </c>
      <c r="Q85" s="40">
        <v>0</v>
      </c>
      <c r="R85" s="40">
        <v>0</v>
      </c>
      <c r="S85" s="40">
        <v>1</v>
      </c>
      <c r="T85" s="40">
        <v>0</v>
      </c>
      <c r="U85" s="40">
        <v>0</v>
      </c>
      <c r="V85" s="40">
        <v>0</v>
      </c>
      <c r="W85" s="40">
        <v>0</v>
      </c>
      <c r="X85" s="40">
        <v>0</v>
      </c>
      <c r="Y85" s="40">
        <v>0</v>
      </c>
      <c r="Z85" s="81">
        <f t="shared" si="3"/>
        <v>0</v>
      </c>
      <c r="AA85" s="40">
        <v>1</v>
      </c>
      <c r="AB85" s="40">
        <v>0</v>
      </c>
      <c r="AC85" s="40">
        <v>0</v>
      </c>
      <c r="AD85" s="40">
        <v>0</v>
      </c>
      <c r="AE85" s="40">
        <v>0</v>
      </c>
      <c r="AF85" s="40">
        <v>0</v>
      </c>
      <c r="AG85" s="40">
        <v>0</v>
      </c>
      <c r="AH85" s="40">
        <v>0</v>
      </c>
      <c r="AI85" s="40">
        <v>0</v>
      </c>
      <c r="AJ85" s="40">
        <v>0</v>
      </c>
      <c r="AK85" s="40">
        <v>0</v>
      </c>
      <c r="AL85" s="40">
        <v>0</v>
      </c>
      <c r="AM85" s="81">
        <f t="shared" si="4"/>
        <v>0</v>
      </c>
    </row>
    <row r="86" spans="1:39" x14ac:dyDescent="0.2">
      <c r="A86" s="33">
        <v>8266</v>
      </c>
      <c r="B86" s="33" t="s">
        <v>200</v>
      </c>
      <c r="C86" s="33" t="s">
        <v>224</v>
      </c>
      <c r="D86" s="35" t="s">
        <v>86</v>
      </c>
      <c r="E86" s="63" t="s">
        <v>129</v>
      </c>
      <c r="F86" s="66">
        <v>0</v>
      </c>
      <c r="G86" s="52">
        <v>2014</v>
      </c>
      <c r="H86" s="34">
        <v>0</v>
      </c>
      <c r="I86" s="34">
        <v>0</v>
      </c>
      <c r="J86" s="34">
        <v>0</v>
      </c>
      <c r="K86" s="34">
        <v>0</v>
      </c>
      <c r="L86" s="49">
        <v>99286.81</v>
      </c>
      <c r="M86" s="311">
        <v>67608.703270414946</v>
      </c>
      <c r="N86" s="311">
        <v>0</v>
      </c>
      <c r="O86" s="311">
        <v>0</v>
      </c>
      <c r="P86" s="313">
        <v>0</v>
      </c>
      <c r="Q86" s="40">
        <v>0</v>
      </c>
      <c r="R86" s="40">
        <v>0</v>
      </c>
      <c r="S86" s="40">
        <v>1</v>
      </c>
      <c r="T86" s="40">
        <v>0</v>
      </c>
      <c r="U86" s="40">
        <v>0</v>
      </c>
      <c r="V86" s="40">
        <v>0</v>
      </c>
      <c r="W86" s="40">
        <v>0</v>
      </c>
      <c r="X86" s="40">
        <v>0</v>
      </c>
      <c r="Y86" s="40">
        <v>0</v>
      </c>
      <c r="Z86" s="81">
        <f t="shared" si="3"/>
        <v>0</v>
      </c>
      <c r="AA86" s="40">
        <v>1</v>
      </c>
      <c r="AB86" s="40">
        <v>0</v>
      </c>
      <c r="AC86" s="40">
        <v>0</v>
      </c>
      <c r="AD86" s="40">
        <v>0</v>
      </c>
      <c r="AE86" s="40">
        <v>0</v>
      </c>
      <c r="AF86" s="40">
        <v>0</v>
      </c>
      <c r="AG86" s="40">
        <v>0</v>
      </c>
      <c r="AH86" s="40">
        <v>0</v>
      </c>
      <c r="AI86" s="40">
        <v>0</v>
      </c>
      <c r="AJ86" s="40">
        <v>0</v>
      </c>
      <c r="AK86" s="40">
        <v>0</v>
      </c>
      <c r="AL86" s="40">
        <v>0</v>
      </c>
      <c r="AM86" s="81">
        <f t="shared" si="4"/>
        <v>0</v>
      </c>
    </row>
    <row r="87" spans="1:39" x14ac:dyDescent="0.2">
      <c r="A87" s="33">
        <v>0</v>
      </c>
      <c r="B87" s="33" t="s">
        <v>200</v>
      </c>
      <c r="C87" s="33" t="s">
        <v>176</v>
      </c>
      <c r="D87" s="35" t="s">
        <v>86</v>
      </c>
      <c r="E87" s="63" t="s">
        <v>129</v>
      </c>
      <c r="F87" s="66">
        <v>0</v>
      </c>
      <c r="G87" s="52">
        <v>2013</v>
      </c>
      <c r="H87" s="34">
        <v>3935376.8883402054</v>
      </c>
      <c r="I87" s="34">
        <v>5300873.8837790582</v>
      </c>
      <c r="J87" s="34">
        <v>0</v>
      </c>
      <c r="K87" s="34">
        <v>0</v>
      </c>
      <c r="L87" s="49">
        <v>0</v>
      </c>
      <c r="M87" s="311">
        <v>0</v>
      </c>
      <c r="N87" s="311">
        <v>0</v>
      </c>
      <c r="O87" s="311">
        <v>0</v>
      </c>
      <c r="P87" s="313">
        <v>0</v>
      </c>
      <c r="Q87" s="40">
        <v>0</v>
      </c>
      <c r="R87" s="40">
        <v>1</v>
      </c>
      <c r="S87" s="40">
        <v>0</v>
      </c>
      <c r="T87" s="40">
        <v>0</v>
      </c>
      <c r="U87" s="40">
        <v>0</v>
      </c>
      <c r="V87" s="40">
        <v>0</v>
      </c>
      <c r="W87" s="40">
        <v>0</v>
      </c>
      <c r="X87" s="40">
        <v>0</v>
      </c>
      <c r="Y87" s="40">
        <v>0</v>
      </c>
      <c r="Z87" s="81">
        <f t="shared" si="3"/>
        <v>0</v>
      </c>
      <c r="AA87" s="40">
        <v>1</v>
      </c>
      <c r="AB87" s="40">
        <v>0</v>
      </c>
      <c r="AC87" s="40">
        <v>0</v>
      </c>
      <c r="AD87" s="40">
        <v>0</v>
      </c>
      <c r="AE87" s="40">
        <v>0</v>
      </c>
      <c r="AF87" s="40">
        <v>0</v>
      </c>
      <c r="AG87" s="40">
        <v>0</v>
      </c>
      <c r="AH87" s="40">
        <v>0</v>
      </c>
      <c r="AI87" s="40">
        <v>0</v>
      </c>
      <c r="AJ87" s="40">
        <v>0</v>
      </c>
      <c r="AK87" s="40">
        <v>0</v>
      </c>
      <c r="AL87" s="40">
        <v>0</v>
      </c>
      <c r="AM87" s="81">
        <f t="shared" si="4"/>
        <v>0</v>
      </c>
    </row>
    <row r="88" spans="1:39" x14ac:dyDescent="0.2">
      <c r="A88" s="33">
        <v>0</v>
      </c>
      <c r="B88" s="33" t="s">
        <v>200</v>
      </c>
      <c r="C88" s="33" t="s">
        <v>176</v>
      </c>
      <c r="D88" s="35" t="s">
        <v>86</v>
      </c>
      <c r="E88" s="63" t="s">
        <v>129</v>
      </c>
      <c r="F88" s="66">
        <v>0</v>
      </c>
      <c r="G88" s="52">
        <v>2013</v>
      </c>
      <c r="H88" s="34">
        <v>0</v>
      </c>
      <c r="I88" s="34">
        <v>0</v>
      </c>
      <c r="J88" s="34">
        <v>6892164.5226364229</v>
      </c>
      <c r="K88" s="34">
        <v>7010155.6105778934</v>
      </c>
      <c r="L88" s="49">
        <v>0</v>
      </c>
      <c r="M88" s="311">
        <v>0</v>
      </c>
      <c r="N88" s="311">
        <v>0</v>
      </c>
      <c r="O88" s="311">
        <v>0</v>
      </c>
      <c r="P88" s="313">
        <v>0</v>
      </c>
      <c r="Q88" s="40">
        <v>0</v>
      </c>
      <c r="R88" s="40">
        <v>0</v>
      </c>
      <c r="S88" s="40">
        <v>1</v>
      </c>
      <c r="T88" s="40">
        <v>0</v>
      </c>
      <c r="U88" s="40">
        <v>0</v>
      </c>
      <c r="V88" s="40">
        <v>0</v>
      </c>
      <c r="W88" s="40">
        <v>0</v>
      </c>
      <c r="X88" s="40">
        <v>0</v>
      </c>
      <c r="Y88" s="40">
        <v>0</v>
      </c>
      <c r="Z88" s="81">
        <f t="shared" si="3"/>
        <v>0</v>
      </c>
      <c r="AA88" s="40">
        <v>1</v>
      </c>
      <c r="AB88" s="40">
        <v>0</v>
      </c>
      <c r="AC88" s="40">
        <v>0</v>
      </c>
      <c r="AD88" s="40">
        <v>0</v>
      </c>
      <c r="AE88" s="40">
        <v>0</v>
      </c>
      <c r="AF88" s="40">
        <v>0</v>
      </c>
      <c r="AG88" s="40">
        <v>0</v>
      </c>
      <c r="AH88" s="40">
        <v>0</v>
      </c>
      <c r="AI88" s="40">
        <v>0</v>
      </c>
      <c r="AJ88" s="40">
        <v>0</v>
      </c>
      <c r="AK88" s="40">
        <v>0</v>
      </c>
      <c r="AL88" s="40">
        <v>0</v>
      </c>
      <c r="AM88" s="81">
        <f t="shared" si="4"/>
        <v>0</v>
      </c>
    </row>
    <row r="89" spans="1:39" x14ac:dyDescent="0.2">
      <c r="A89" s="33">
        <v>6702</v>
      </c>
      <c r="B89" s="33" t="s">
        <v>225</v>
      </c>
      <c r="C89" s="33" t="s">
        <v>226</v>
      </c>
      <c r="D89" s="35" t="s">
        <v>86</v>
      </c>
      <c r="E89" s="63" t="s">
        <v>129</v>
      </c>
      <c r="F89" s="66">
        <v>0</v>
      </c>
      <c r="G89" s="52">
        <v>2014</v>
      </c>
      <c r="H89" s="34">
        <v>0</v>
      </c>
      <c r="I89" s="34">
        <v>0</v>
      </c>
      <c r="J89" s="34">
        <v>0</v>
      </c>
      <c r="K89" s="34">
        <v>0</v>
      </c>
      <c r="L89" s="49">
        <v>63000</v>
      </c>
      <c r="M89" s="311">
        <v>0</v>
      </c>
      <c r="N89" s="311">
        <v>0</v>
      </c>
      <c r="O89" s="311">
        <v>0</v>
      </c>
      <c r="P89" s="313">
        <v>0</v>
      </c>
      <c r="Q89" s="40">
        <v>0</v>
      </c>
      <c r="R89" s="40">
        <v>0</v>
      </c>
      <c r="S89" s="40">
        <v>0</v>
      </c>
      <c r="T89" s="40">
        <v>0</v>
      </c>
      <c r="U89" s="40">
        <v>0</v>
      </c>
      <c r="V89" s="40">
        <v>0</v>
      </c>
      <c r="W89" s="40">
        <v>0</v>
      </c>
      <c r="X89" s="40">
        <v>0</v>
      </c>
      <c r="Y89" s="40">
        <v>1</v>
      </c>
      <c r="Z89" s="81">
        <f t="shared" si="3"/>
        <v>0</v>
      </c>
      <c r="AA89" s="40">
        <v>1</v>
      </c>
      <c r="AB89" s="40">
        <v>0</v>
      </c>
      <c r="AC89" s="40">
        <v>0</v>
      </c>
      <c r="AD89" s="40">
        <v>0</v>
      </c>
      <c r="AE89" s="40">
        <v>0</v>
      </c>
      <c r="AF89" s="40">
        <v>0</v>
      </c>
      <c r="AG89" s="40">
        <v>0</v>
      </c>
      <c r="AH89" s="40">
        <v>0</v>
      </c>
      <c r="AI89" s="40">
        <v>0</v>
      </c>
      <c r="AJ89" s="40">
        <v>0</v>
      </c>
      <c r="AK89" s="40">
        <v>0</v>
      </c>
      <c r="AL89" s="40">
        <v>0</v>
      </c>
      <c r="AM89" s="81">
        <f t="shared" si="4"/>
        <v>0</v>
      </c>
    </row>
    <row r="90" spans="1:39" x14ac:dyDescent="0.2">
      <c r="A90" s="33">
        <v>7910</v>
      </c>
      <c r="B90" s="33" t="s">
        <v>225</v>
      </c>
      <c r="C90" s="33" t="s">
        <v>227</v>
      </c>
      <c r="D90" s="35" t="s">
        <v>86</v>
      </c>
      <c r="E90" s="63" t="s">
        <v>129</v>
      </c>
      <c r="F90" s="66">
        <v>0</v>
      </c>
      <c r="G90" s="52">
        <v>2013</v>
      </c>
      <c r="H90" s="34">
        <v>0</v>
      </c>
      <c r="I90" s="34">
        <v>0</v>
      </c>
      <c r="J90" s="34">
        <v>0</v>
      </c>
      <c r="K90" s="34">
        <v>141436.26082087401</v>
      </c>
      <c r="L90" s="49">
        <v>0</v>
      </c>
      <c r="M90" s="311">
        <v>0</v>
      </c>
      <c r="N90" s="311">
        <v>0</v>
      </c>
      <c r="O90" s="311">
        <v>0</v>
      </c>
      <c r="P90" s="313">
        <v>0</v>
      </c>
      <c r="Q90" s="40">
        <v>0</v>
      </c>
      <c r="R90" s="40">
        <v>0.30000000000000016</v>
      </c>
      <c r="S90" s="40">
        <v>0.25</v>
      </c>
      <c r="T90" s="40">
        <v>0.44999999999999984</v>
      </c>
      <c r="U90" s="40">
        <v>0</v>
      </c>
      <c r="V90" s="40">
        <v>0</v>
      </c>
      <c r="W90" s="40">
        <v>0</v>
      </c>
      <c r="X90" s="40">
        <v>0</v>
      </c>
      <c r="Y90" s="40">
        <v>0</v>
      </c>
      <c r="Z90" s="81">
        <f t="shared" si="3"/>
        <v>0</v>
      </c>
      <c r="AA90" s="40">
        <v>1</v>
      </c>
      <c r="AB90" s="40">
        <v>0</v>
      </c>
      <c r="AC90" s="40">
        <v>0</v>
      </c>
      <c r="AD90" s="40">
        <v>0</v>
      </c>
      <c r="AE90" s="40">
        <v>0</v>
      </c>
      <c r="AF90" s="40">
        <v>0</v>
      </c>
      <c r="AG90" s="40">
        <v>0</v>
      </c>
      <c r="AH90" s="40">
        <v>0</v>
      </c>
      <c r="AI90" s="40">
        <v>0</v>
      </c>
      <c r="AJ90" s="40">
        <v>0</v>
      </c>
      <c r="AK90" s="40">
        <v>0</v>
      </c>
      <c r="AL90" s="40">
        <v>0</v>
      </c>
      <c r="AM90" s="81">
        <f t="shared" si="4"/>
        <v>0</v>
      </c>
    </row>
    <row r="91" spans="1:39" x14ac:dyDescent="0.2">
      <c r="A91" s="33">
        <v>0</v>
      </c>
      <c r="B91" s="33" t="s">
        <v>225</v>
      </c>
      <c r="C91" s="33" t="s">
        <v>176</v>
      </c>
      <c r="D91" s="35" t="s">
        <v>86</v>
      </c>
      <c r="E91" s="63" t="s">
        <v>129</v>
      </c>
      <c r="F91" s="66">
        <v>0</v>
      </c>
      <c r="G91" s="52">
        <v>2013</v>
      </c>
      <c r="H91" s="34">
        <v>1481023.3347373789</v>
      </c>
      <c r="I91" s="34">
        <v>1669809.552365917</v>
      </c>
      <c r="J91" s="34">
        <v>1505378.8628351602</v>
      </c>
      <c r="K91" s="34">
        <v>875306.64949668129</v>
      </c>
      <c r="L91" s="49">
        <v>0</v>
      </c>
      <c r="M91" s="311">
        <v>0</v>
      </c>
      <c r="N91" s="311">
        <v>0</v>
      </c>
      <c r="O91" s="311">
        <v>0</v>
      </c>
      <c r="P91" s="313">
        <v>0</v>
      </c>
      <c r="Q91" s="40">
        <v>0</v>
      </c>
      <c r="R91" s="40">
        <v>0</v>
      </c>
      <c r="S91" s="40">
        <v>0</v>
      </c>
      <c r="T91" s="40">
        <v>1</v>
      </c>
      <c r="U91" s="40">
        <v>0</v>
      </c>
      <c r="V91" s="40">
        <v>0</v>
      </c>
      <c r="W91" s="40">
        <v>0</v>
      </c>
      <c r="X91" s="40">
        <v>0</v>
      </c>
      <c r="Y91" s="40">
        <v>0</v>
      </c>
      <c r="Z91" s="81">
        <f t="shared" si="3"/>
        <v>0</v>
      </c>
      <c r="AA91" s="40">
        <v>1</v>
      </c>
      <c r="AB91" s="40">
        <v>0</v>
      </c>
      <c r="AC91" s="40">
        <v>0</v>
      </c>
      <c r="AD91" s="40">
        <v>0</v>
      </c>
      <c r="AE91" s="40">
        <v>0</v>
      </c>
      <c r="AF91" s="40">
        <v>0</v>
      </c>
      <c r="AG91" s="40">
        <v>0</v>
      </c>
      <c r="AH91" s="40">
        <v>0</v>
      </c>
      <c r="AI91" s="40">
        <v>0</v>
      </c>
      <c r="AJ91" s="40">
        <v>0</v>
      </c>
      <c r="AK91" s="40">
        <v>0</v>
      </c>
      <c r="AL91" s="40">
        <v>0</v>
      </c>
      <c r="AM91" s="81">
        <f t="shared" si="4"/>
        <v>0</v>
      </c>
    </row>
    <row r="92" spans="1:39" x14ac:dyDescent="0.2">
      <c r="A92" s="33">
        <v>4882</v>
      </c>
      <c r="B92" s="33" t="s">
        <v>27</v>
      </c>
      <c r="C92" s="33" t="s">
        <v>228</v>
      </c>
      <c r="D92" s="35" t="s">
        <v>86</v>
      </c>
      <c r="E92" s="63" t="s">
        <v>129</v>
      </c>
      <c r="F92" s="66">
        <v>0</v>
      </c>
      <c r="G92" s="52">
        <v>2013</v>
      </c>
      <c r="H92" s="34">
        <v>0</v>
      </c>
      <c r="I92" s="34">
        <v>45908.4948054337</v>
      </c>
      <c r="J92" s="34">
        <v>0</v>
      </c>
      <c r="K92" s="34">
        <v>0</v>
      </c>
      <c r="L92" s="49">
        <v>0</v>
      </c>
      <c r="M92" s="311">
        <v>0</v>
      </c>
      <c r="N92" s="311">
        <v>0</v>
      </c>
      <c r="O92" s="311">
        <v>0</v>
      </c>
      <c r="P92" s="313">
        <v>0</v>
      </c>
      <c r="Q92" s="40">
        <v>0</v>
      </c>
      <c r="R92" s="40">
        <v>0.95000000000000007</v>
      </c>
      <c r="S92" s="40">
        <v>4.999999999999992E-2</v>
      </c>
      <c r="T92" s="40">
        <v>0</v>
      </c>
      <c r="U92" s="40">
        <v>0</v>
      </c>
      <c r="V92" s="40">
        <v>0</v>
      </c>
      <c r="W92" s="40">
        <v>0</v>
      </c>
      <c r="X92" s="40">
        <v>0</v>
      </c>
      <c r="Y92" s="40">
        <v>0</v>
      </c>
      <c r="Z92" s="81">
        <f t="shared" si="3"/>
        <v>0</v>
      </c>
      <c r="AA92" s="40">
        <v>1</v>
      </c>
      <c r="AB92" s="40">
        <v>0</v>
      </c>
      <c r="AC92" s="40">
        <v>0</v>
      </c>
      <c r="AD92" s="40">
        <v>0</v>
      </c>
      <c r="AE92" s="40">
        <v>0</v>
      </c>
      <c r="AF92" s="40">
        <v>0</v>
      </c>
      <c r="AG92" s="40">
        <v>0</v>
      </c>
      <c r="AH92" s="40">
        <v>0</v>
      </c>
      <c r="AI92" s="40">
        <v>0</v>
      </c>
      <c r="AJ92" s="40">
        <v>0</v>
      </c>
      <c r="AK92" s="40">
        <v>0</v>
      </c>
      <c r="AL92" s="40">
        <v>0</v>
      </c>
      <c r="AM92" s="81">
        <f t="shared" si="4"/>
        <v>0</v>
      </c>
    </row>
    <row r="93" spans="1:39" x14ac:dyDescent="0.2">
      <c r="A93" s="33">
        <v>4882</v>
      </c>
      <c r="B93" s="33" t="s">
        <v>27</v>
      </c>
      <c r="C93" s="33" t="s">
        <v>228</v>
      </c>
      <c r="D93" s="35" t="s">
        <v>86</v>
      </c>
      <c r="E93" s="63" t="s">
        <v>129</v>
      </c>
      <c r="F93" s="66">
        <v>0</v>
      </c>
      <c r="G93" s="52">
        <v>2014</v>
      </c>
      <c r="H93" s="34">
        <v>0</v>
      </c>
      <c r="I93" s="34">
        <v>0</v>
      </c>
      <c r="J93" s="34">
        <v>0</v>
      </c>
      <c r="K93" s="34">
        <v>0</v>
      </c>
      <c r="L93" s="49">
        <v>1229767.99</v>
      </c>
      <c r="M93" s="311">
        <v>1672635.403019686</v>
      </c>
      <c r="N93" s="311">
        <v>1357883.1597647681</v>
      </c>
      <c r="O93" s="311">
        <v>1937337.6462746109</v>
      </c>
      <c r="P93" s="313">
        <v>2096757.5095295359</v>
      </c>
      <c r="Q93" s="40">
        <v>0</v>
      </c>
      <c r="R93" s="40">
        <v>1</v>
      </c>
      <c r="S93" s="40">
        <v>0</v>
      </c>
      <c r="T93" s="40">
        <v>0</v>
      </c>
      <c r="U93" s="40">
        <v>0</v>
      </c>
      <c r="V93" s="40">
        <v>0</v>
      </c>
      <c r="W93" s="40">
        <v>0</v>
      </c>
      <c r="X93" s="40">
        <v>0</v>
      </c>
      <c r="Y93" s="40">
        <v>0</v>
      </c>
      <c r="Z93" s="81">
        <f t="shared" si="3"/>
        <v>0</v>
      </c>
      <c r="AA93" s="40">
        <v>1</v>
      </c>
      <c r="AB93" s="40">
        <v>0</v>
      </c>
      <c r="AC93" s="40">
        <v>0</v>
      </c>
      <c r="AD93" s="40">
        <v>0</v>
      </c>
      <c r="AE93" s="40">
        <v>0</v>
      </c>
      <c r="AF93" s="40">
        <v>0</v>
      </c>
      <c r="AG93" s="40">
        <v>0</v>
      </c>
      <c r="AH93" s="40">
        <v>0</v>
      </c>
      <c r="AI93" s="40">
        <v>0</v>
      </c>
      <c r="AJ93" s="40">
        <v>0</v>
      </c>
      <c r="AK93" s="40">
        <v>0</v>
      </c>
      <c r="AL93" s="40">
        <v>0</v>
      </c>
      <c r="AM93" s="81">
        <f t="shared" si="4"/>
        <v>0</v>
      </c>
    </row>
    <row r="94" spans="1:39" x14ac:dyDescent="0.2">
      <c r="A94" s="33">
        <v>4884</v>
      </c>
      <c r="B94" s="33" t="s">
        <v>27</v>
      </c>
      <c r="C94" s="33" t="s">
        <v>229</v>
      </c>
      <c r="D94" s="35" t="s">
        <v>86</v>
      </c>
      <c r="E94" s="63" t="s">
        <v>129</v>
      </c>
      <c r="F94" s="66">
        <v>0</v>
      </c>
      <c r="G94" s="52">
        <v>2013</v>
      </c>
      <c r="H94" s="34">
        <v>0</v>
      </c>
      <c r="I94" s="34">
        <v>0</v>
      </c>
      <c r="J94" s="34">
        <v>0</v>
      </c>
      <c r="K94" s="34">
        <v>-4471.8786858025696</v>
      </c>
      <c r="L94" s="49">
        <v>0</v>
      </c>
      <c r="M94" s="311">
        <v>0</v>
      </c>
      <c r="N94" s="311">
        <v>0</v>
      </c>
      <c r="O94" s="311">
        <v>0</v>
      </c>
      <c r="P94" s="313">
        <v>0</v>
      </c>
      <c r="Q94" s="40">
        <v>0</v>
      </c>
      <c r="R94" s="40">
        <v>0.95</v>
      </c>
      <c r="S94" s="40">
        <v>5.0000000000000037E-2</v>
      </c>
      <c r="T94" s="40">
        <v>0</v>
      </c>
      <c r="U94" s="40">
        <v>0</v>
      </c>
      <c r="V94" s="40">
        <v>0</v>
      </c>
      <c r="W94" s="40">
        <v>0</v>
      </c>
      <c r="X94" s="40">
        <v>0</v>
      </c>
      <c r="Y94" s="40">
        <v>0</v>
      </c>
      <c r="Z94" s="81">
        <f t="shared" si="3"/>
        <v>0</v>
      </c>
      <c r="AA94" s="40">
        <v>1</v>
      </c>
      <c r="AB94" s="40">
        <v>0</v>
      </c>
      <c r="AC94" s="40">
        <v>0</v>
      </c>
      <c r="AD94" s="40">
        <v>0</v>
      </c>
      <c r="AE94" s="40">
        <v>0</v>
      </c>
      <c r="AF94" s="40">
        <v>0</v>
      </c>
      <c r="AG94" s="40">
        <v>0</v>
      </c>
      <c r="AH94" s="40">
        <v>0</v>
      </c>
      <c r="AI94" s="40">
        <v>0</v>
      </c>
      <c r="AJ94" s="40">
        <v>0</v>
      </c>
      <c r="AK94" s="40">
        <v>0</v>
      </c>
      <c r="AL94" s="40">
        <v>0</v>
      </c>
      <c r="AM94" s="81">
        <f t="shared" si="4"/>
        <v>0</v>
      </c>
    </row>
    <row r="95" spans="1:39" x14ac:dyDescent="0.2">
      <c r="A95" s="33">
        <v>4904</v>
      </c>
      <c r="B95" s="33" t="s">
        <v>27</v>
      </c>
      <c r="C95" s="33" t="s">
        <v>230</v>
      </c>
      <c r="D95" s="35" t="s">
        <v>86</v>
      </c>
      <c r="E95" s="63" t="s">
        <v>129</v>
      </c>
      <c r="F95" s="66">
        <v>0</v>
      </c>
      <c r="G95" s="52">
        <v>2014</v>
      </c>
      <c r="H95" s="34">
        <v>0</v>
      </c>
      <c r="I95" s="34">
        <v>0</v>
      </c>
      <c r="J95" s="34">
        <v>0</v>
      </c>
      <c r="K95" s="34">
        <v>0</v>
      </c>
      <c r="L95" s="49">
        <v>904575.79117990297</v>
      </c>
      <c r="M95" s="311">
        <v>328900.95782593207</v>
      </c>
      <c r="N95" s="311">
        <v>584375.43130372767</v>
      </c>
      <c r="O95" s="311">
        <v>876563.14695559395</v>
      </c>
      <c r="P95" s="313">
        <v>146093.85782593209</v>
      </c>
      <c r="Q95" s="40">
        <v>0</v>
      </c>
      <c r="R95" s="40">
        <v>1</v>
      </c>
      <c r="S95" s="40">
        <v>0</v>
      </c>
      <c r="T95" s="40">
        <v>0</v>
      </c>
      <c r="U95" s="40">
        <v>0</v>
      </c>
      <c r="V95" s="40">
        <v>0</v>
      </c>
      <c r="W95" s="40">
        <v>0</v>
      </c>
      <c r="X95" s="40">
        <v>0</v>
      </c>
      <c r="Y95" s="40">
        <v>0</v>
      </c>
      <c r="Z95" s="81">
        <f t="shared" si="3"/>
        <v>0</v>
      </c>
      <c r="AA95" s="40">
        <v>1</v>
      </c>
      <c r="AB95" s="40">
        <v>0</v>
      </c>
      <c r="AC95" s="40">
        <v>0</v>
      </c>
      <c r="AD95" s="40">
        <v>0</v>
      </c>
      <c r="AE95" s="40">
        <v>0</v>
      </c>
      <c r="AF95" s="40">
        <v>0</v>
      </c>
      <c r="AG95" s="40">
        <v>0</v>
      </c>
      <c r="AH95" s="40">
        <v>0</v>
      </c>
      <c r="AI95" s="40">
        <v>0</v>
      </c>
      <c r="AJ95" s="40">
        <v>0</v>
      </c>
      <c r="AK95" s="40">
        <v>0</v>
      </c>
      <c r="AL95" s="40">
        <v>0</v>
      </c>
      <c r="AM95" s="81">
        <f t="shared" si="4"/>
        <v>0</v>
      </c>
    </row>
    <row r="96" spans="1:39" x14ac:dyDescent="0.2">
      <c r="A96" s="33">
        <v>4905</v>
      </c>
      <c r="B96" s="33" t="s">
        <v>27</v>
      </c>
      <c r="C96" s="33" t="s">
        <v>231</v>
      </c>
      <c r="D96" s="35" t="s">
        <v>86</v>
      </c>
      <c r="E96" s="63" t="s">
        <v>129</v>
      </c>
      <c r="F96" s="66">
        <v>0</v>
      </c>
      <c r="G96" s="52">
        <v>2014</v>
      </c>
      <c r="H96" s="34">
        <v>0</v>
      </c>
      <c r="I96" s="34">
        <v>0</v>
      </c>
      <c r="J96" s="34">
        <v>0</v>
      </c>
      <c r="K96" s="34">
        <v>0</v>
      </c>
      <c r="L96" s="49">
        <v>4505.17</v>
      </c>
      <c r="M96" s="311">
        <v>42000</v>
      </c>
      <c r="N96" s="311">
        <v>0</v>
      </c>
      <c r="O96" s="311">
        <v>1199660</v>
      </c>
      <c r="P96" s="313">
        <v>218120</v>
      </c>
      <c r="Q96" s="40">
        <v>0</v>
      </c>
      <c r="R96" s="40">
        <v>1</v>
      </c>
      <c r="S96" s="40">
        <v>0</v>
      </c>
      <c r="T96" s="40">
        <v>0</v>
      </c>
      <c r="U96" s="40">
        <v>0</v>
      </c>
      <c r="V96" s="40">
        <v>0</v>
      </c>
      <c r="W96" s="40">
        <v>0</v>
      </c>
      <c r="X96" s="40">
        <v>0</v>
      </c>
      <c r="Y96" s="40">
        <v>0</v>
      </c>
      <c r="Z96" s="81">
        <f t="shared" si="3"/>
        <v>0</v>
      </c>
      <c r="AA96" s="40">
        <v>1</v>
      </c>
      <c r="AB96" s="40">
        <v>0</v>
      </c>
      <c r="AC96" s="40">
        <v>0</v>
      </c>
      <c r="AD96" s="40">
        <v>0</v>
      </c>
      <c r="AE96" s="40">
        <v>0</v>
      </c>
      <c r="AF96" s="40">
        <v>0</v>
      </c>
      <c r="AG96" s="40">
        <v>0</v>
      </c>
      <c r="AH96" s="40">
        <v>0</v>
      </c>
      <c r="AI96" s="40">
        <v>0</v>
      </c>
      <c r="AJ96" s="40">
        <v>0</v>
      </c>
      <c r="AK96" s="40">
        <v>0</v>
      </c>
      <c r="AL96" s="40">
        <v>0</v>
      </c>
      <c r="AM96" s="81">
        <f t="shared" si="4"/>
        <v>0</v>
      </c>
    </row>
    <row r="97" spans="1:39" x14ac:dyDescent="0.2">
      <c r="A97" s="33">
        <v>4906</v>
      </c>
      <c r="B97" s="33" t="s">
        <v>27</v>
      </c>
      <c r="C97" s="33" t="s">
        <v>232</v>
      </c>
      <c r="D97" s="35" t="s">
        <v>86</v>
      </c>
      <c r="E97" s="63" t="s">
        <v>129</v>
      </c>
      <c r="F97" s="66">
        <v>0</v>
      </c>
      <c r="G97" s="52">
        <v>2014</v>
      </c>
      <c r="H97" s="34">
        <v>0</v>
      </c>
      <c r="I97" s="34">
        <v>0</v>
      </c>
      <c r="J97" s="34">
        <v>0</v>
      </c>
      <c r="K97" s="34">
        <v>0</v>
      </c>
      <c r="L97" s="49">
        <v>92539</v>
      </c>
      <c r="M97" s="311">
        <v>44058.573222106024</v>
      </c>
      <c r="N97" s="311">
        <v>264351.4393326359</v>
      </c>
      <c r="O97" s="311">
        <v>484645.0661105304</v>
      </c>
      <c r="P97" s="313">
        <v>176234.8</v>
      </c>
      <c r="Q97" s="40">
        <v>0</v>
      </c>
      <c r="R97" s="40">
        <v>1</v>
      </c>
      <c r="S97" s="40">
        <v>0</v>
      </c>
      <c r="T97" s="40">
        <v>0</v>
      </c>
      <c r="U97" s="40">
        <v>0</v>
      </c>
      <c r="V97" s="40">
        <v>0</v>
      </c>
      <c r="W97" s="40">
        <v>0</v>
      </c>
      <c r="X97" s="40">
        <v>0</v>
      </c>
      <c r="Y97" s="40">
        <v>0</v>
      </c>
      <c r="Z97" s="81">
        <f t="shared" si="3"/>
        <v>0</v>
      </c>
      <c r="AA97" s="40">
        <v>1</v>
      </c>
      <c r="AB97" s="40">
        <v>0</v>
      </c>
      <c r="AC97" s="40">
        <v>0</v>
      </c>
      <c r="AD97" s="40">
        <v>0</v>
      </c>
      <c r="AE97" s="40">
        <v>0</v>
      </c>
      <c r="AF97" s="40">
        <v>0</v>
      </c>
      <c r="AG97" s="40">
        <v>0</v>
      </c>
      <c r="AH97" s="40">
        <v>0</v>
      </c>
      <c r="AI97" s="40">
        <v>0</v>
      </c>
      <c r="AJ97" s="40">
        <v>0</v>
      </c>
      <c r="AK97" s="40">
        <v>0</v>
      </c>
      <c r="AL97" s="40">
        <v>0</v>
      </c>
      <c r="AM97" s="81">
        <f t="shared" si="4"/>
        <v>0</v>
      </c>
    </row>
    <row r="98" spans="1:39" x14ac:dyDescent="0.2">
      <c r="A98" s="33">
        <v>4907</v>
      </c>
      <c r="B98" s="33" t="s">
        <v>27</v>
      </c>
      <c r="C98" s="33" t="s">
        <v>233</v>
      </c>
      <c r="D98" s="35" t="s">
        <v>86</v>
      </c>
      <c r="E98" s="63" t="s">
        <v>129</v>
      </c>
      <c r="F98" s="66">
        <v>0</v>
      </c>
      <c r="G98" s="52">
        <v>2014</v>
      </c>
      <c r="H98" s="34">
        <v>0</v>
      </c>
      <c r="I98" s="34">
        <v>0</v>
      </c>
      <c r="J98" s="34">
        <v>0</v>
      </c>
      <c r="K98" s="34">
        <v>0</v>
      </c>
      <c r="L98" s="49">
        <v>176623</v>
      </c>
      <c r="M98" s="311">
        <v>115096.79999999999</v>
      </c>
      <c r="N98" s="311">
        <v>60468.1</v>
      </c>
      <c r="O98" s="311">
        <v>155608.09039855731</v>
      </c>
      <c r="P98" s="313">
        <v>100979.3903985573</v>
      </c>
      <c r="Q98" s="40">
        <v>0</v>
      </c>
      <c r="R98" s="40">
        <v>1</v>
      </c>
      <c r="S98" s="40">
        <v>0</v>
      </c>
      <c r="T98" s="40">
        <v>0</v>
      </c>
      <c r="U98" s="40">
        <v>0</v>
      </c>
      <c r="V98" s="40">
        <v>0</v>
      </c>
      <c r="W98" s="40">
        <v>0</v>
      </c>
      <c r="X98" s="40">
        <v>0</v>
      </c>
      <c r="Y98" s="40">
        <v>0</v>
      </c>
      <c r="Z98" s="81">
        <f t="shared" si="3"/>
        <v>0</v>
      </c>
      <c r="AA98" s="40">
        <v>1</v>
      </c>
      <c r="AB98" s="40">
        <v>0</v>
      </c>
      <c r="AC98" s="40">
        <v>0</v>
      </c>
      <c r="AD98" s="40">
        <v>0</v>
      </c>
      <c r="AE98" s="40">
        <v>0</v>
      </c>
      <c r="AF98" s="40">
        <v>0</v>
      </c>
      <c r="AG98" s="40">
        <v>0</v>
      </c>
      <c r="AH98" s="40">
        <v>0</v>
      </c>
      <c r="AI98" s="40">
        <v>0</v>
      </c>
      <c r="AJ98" s="40">
        <v>0</v>
      </c>
      <c r="AK98" s="40">
        <v>0</v>
      </c>
      <c r="AL98" s="40">
        <v>0</v>
      </c>
      <c r="AM98" s="81">
        <f t="shared" si="4"/>
        <v>0</v>
      </c>
    </row>
    <row r="99" spans="1:39" x14ac:dyDescent="0.2">
      <c r="A99" s="33">
        <v>4908</v>
      </c>
      <c r="B99" s="33" t="s">
        <v>27</v>
      </c>
      <c r="C99" s="33" t="s">
        <v>234</v>
      </c>
      <c r="D99" s="35" t="s">
        <v>86</v>
      </c>
      <c r="E99" s="63" t="s">
        <v>129</v>
      </c>
      <c r="F99" s="66">
        <v>0</v>
      </c>
      <c r="G99" s="52">
        <v>2014</v>
      </c>
      <c r="H99" s="34">
        <v>0</v>
      </c>
      <c r="I99" s="34">
        <v>0</v>
      </c>
      <c r="J99" s="34">
        <v>0</v>
      </c>
      <c r="K99" s="34">
        <v>0</v>
      </c>
      <c r="L99" s="49">
        <v>304594.40000000002</v>
      </c>
      <c r="M99" s="311">
        <v>127382.36699999998</v>
      </c>
      <c r="N99" s="311">
        <v>38891.710148807739</v>
      </c>
      <c r="O99" s="311">
        <v>122485.13044642349</v>
      </c>
      <c r="P99" s="313">
        <v>122485.13044642349</v>
      </c>
      <c r="Q99" s="40">
        <v>0</v>
      </c>
      <c r="R99" s="40">
        <v>1</v>
      </c>
      <c r="S99" s="40">
        <v>0</v>
      </c>
      <c r="T99" s="40">
        <v>0</v>
      </c>
      <c r="U99" s="40">
        <v>0</v>
      </c>
      <c r="V99" s="40">
        <v>0</v>
      </c>
      <c r="W99" s="40">
        <v>0</v>
      </c>
      <c r="X99" s="40">
        <v>0</v>
      </c>
      <c r="Y99" s="40">
        <v>0</v>
      </c>
      <c r="Z99" s="81">
        <f t="shared" si="3"/>
        <v>0</v>
      </c>
      <c r="AA99" s="40">
        <v>1</v>
      </c>
      <c r="AB99" s="40">
        <v>0</v>
      </c>
      <c r="AC99" s="40">
        <v>0</v>
      </c>
      <c r="AD99" s="40">
        <v>0</v>
      </c>
      <c r="AE99" s="40">
        <v>0</v>
      </c>
      <c r="AF99" s="40">
        <v>0</v>
      </c>
      <c r="AG99" s="40">
        <v>0</v>
      </c>
      <c r="AH99" s="40">
        <v>0</v>
      </c>
      <c r="AI99" s="40">
        <v>0</v>
      </c>
      <c r="AJ99" s="40">
        <v>0</v>
      </c>
      <c r="AK99" s="40">
        <v>0</v>
      </c>
      <c r="AL99" s="40">
        <v>0</v>
      </c>
      <c r="AM99" s="81">
        <f t="shared" si="4"/>
        <v>0</v>
      </c>
    </row>
    <row r="100" spans="1:39" x14ac:dyDescent="0.2">
      <c r="A100" s="33">
        <v>4909</v>
      </c>
      <c r="B100" s="33" t="s">
        <v>27</v>
      </c>
      <c r="C100" s="33" t="s">
        <v>235</v>
      </c>
      <c r="D100" s="35" t="s">
        <v>86</v>
      </c>
      <c r="E100" s="63" t="s">
        <v>129</v>
      </c>
      <c r="F100" s="66">
        <v>0</v>
      </c>
      <c r="G100" s="52">
        <v>2014</v>
      </c>
      <c r="H100" s="34">
        <v>0</v>
      </c>
      <c r="I100" s="34">
        <v>0</v>
      </c>
      <c r="J100" s="34">
        <v>0</v>
      </c>
      <c r="K100" s="34">
        <v>0</v>
      </c>
      <c r="L100" s="49">
        <v>50122.29</v>
      </c>
      <c r="M100" s="311">
        <v>0</v>
      </c>
      <c r="N100" s="311">
        <v>0</v>
      </c>
      <c r="O100" s="311">
        <v>0</v>
      </c>
      <c r="P100" s="313">
        <v>0</v>
      </c>
      <c r="Q100" s="40">
        <v>0</v>
      </c>
      <c r="R100" s="40">
        <v>1</v>
      </c>
      <c r="S100" s="40">
        <v>0</v>
      </c>
      <c r="T100" s="40">
        <v>0</v>
      </c>
      <c r="U100" s="40">
        <v>0</v>
      </c>
      <c r="V100" s="40">
        <v>0</v>
      </c>
      <c r="W100" s="40">
        <v>0</v>
      </c>
      <c r="X100" s="40">
        <v>0</v>
      </c>
      <c r="Y100" s="40">
        <v>0</v>
      </c>
      <c r="Z100" s="81">
        <f t="shared" si="3"/>
        <v>0</v>
      </c>
      <c r="AA100" s="40">
        <v>1</v>
      </c>
      <c r="AB100" s="40">
        <v>0</v>
      </c>
      <c r="AC100" s="40">
        <v>0</v>
      </c>
      <c r="AD100" s="40">
        <v>0</v>
      </c>
      <c r="AE100" s="40">
        <v>0</v>
      </c>
      <c r="AF100" s="40">
        <v>0</v>
      </c>
      <c r="AG100" s="40">
        <v>0</v>
      </c>
      <c r="AH100" s="40">
        <v>0</v>
      </c>
      <c r="AI100" s="40">
        <v>0</v>
      </c>
      <c r="AJ100" s="40">
        <v>0</v>
      </c>
      <c r="AK100" s="40">
        <v>0</v>
      </c>
      <c r="AL100" s="40">
        <v>0</v>
      </c>
      <c r="AM100" s="81">
        <f t="shared" si="4"/>
        <v>0</v>
      </c>
    </row>
    <row r="101" spans="1:39" x14ac:dyDescent="0.2">
      <c r="A101" s="33">
        <v>4910</v>
      </c>
      <c r="B101" s="33" t="s">
        <v>27</v>
      </c>
      <c r="C101" s="33" t="s">
        <v>236</v>
      </c>
      <c r="D101" s="35" t="s">
        <v>86</v>
      </c>
      <c r="E101" s="63" t="s">
        <v>129</v>
      </c>
      <c r="F101" s="66">
        <v>0</v>
      </c>
      <c r="G101" s="52">
        <v>2014</v>
      </c>
      <c r="H101" s="34">
        <v>0</v>
      </c>
      <c r="I101" s="34">
        <v>0</v>
      </c>
      <c r="J101" s="34">
        <v>0</v>
      </c>
      <c r="K101" s="34">
        <v>0</v>
      </c>
      <c r="L101" s="49">
        <v>190208.27</v>
      </c>
      <c r="M101" s="311">
        <v>330671.48552550835</v>
      </c>
      <c r="N101" s="311">
        <v>1126394.8697295769</v>
      </c>
      <c r="O101" s="311">
        <v>206914.28552550837</v>
      </c>
      <c r="P101" s="313">
        <v>211114.4</v>
      </c>
      <c r="Q101" s="40">
        <v>0</v>
      </c>
      <c r="R101" s="40">
        <v>1</v>
      </c>
      <c r="S101" s="40">
        <v>0</v>
      </c>
      <c r="T101" s="40">
        <v>0</v>
      </c>
      <c r="U101" s="40">
        <v>0</v>
      </c>
      <c r="V101" s="40">
        <v>0</v>
      </c>
      <c r="W101" s="40">
        <v>0</v>
      </c>
      <c r="X101" s="40">
        <v>0</v>
      </c>
      <c r="Y101" s="40">
        <v>0</v>
      </c>
      <c r="Z101" s="81">
        <f t="shared" si="3"/>
        <v>0</v>
      </c>
      <c r="AA101" s="40">
        <v>1</v>
      </c>
      <c r="AB101" s="40">
        <v>0</v>
      </c>
      <c r="AC101" s="40">
        <v>0</v>
      </c>
      <c r="AD101" s="40">
        <v>0</v>
      </c>
      <c r="AE101" s="40">
        <v>0</v>
      </c>
      <c r="AF101" s="40">
        <v>0</v>
      </c>
      <c r="AG101" s="40">
        <v>0</v>
      </c>
      <c r="AH101" s="40">
        <v>0</v>
      </c>
      <c r="AI101" s="40">
        <v>0</v>
      </c>
      <c r="AJ101" s="40">
        <v>0</v>
      </c>
      <c r="AK101" s="40">
        <v>0</v>
      </c>
      <c r="AL101" s="40">
        <v>0</v>
      </c>
      <c r="AM101" s="81">
        <f t="shared" si="4"/>
        <v>0</v>
      </c>
    </row>
    <row r="102" spans="1:39" x14ac:dyDescent="0.2">
      <c r="A102" s="33">
        <v>4914</v>
      </c>
      <c r="B102" s="33" t="s">
        <v>27</v>
      </c>
      <c r="C102" s="33" t="s">
        <v>237</v>
      </c>
      <c r="D102" s="35" t="s">
        <v>86</v>
      </c>
      <c r="E102" s="63" t="s">
        <v>129</v>
      </c>
      <c r="F102" s="66">
        <v>0</v>
      </c>
      <c r="G102" s="52">
        <v>2014</v>
      </c>
      <c r="H102" s="34">
        <v>0</v>
      </c>
      <c r="I102" s="34">
        <v>0</v>
      </c>
      <c r="J102" s="34">
        <v>0</v>
      </c>
      <c r="K102" s="34">
        <v>0</v>
      </c>
      <c r="L102" s="49">
        <v>224045.88</v>
      </c>
      <c r="M102" s="311">
        <v>396893.17752653942</v>
      </c>
      <c r="N102" s="311">
        <v>396893.17752653942</v>
      </c>
      <c r="O102" s="311">
        <v>396893.17752653942</v>
      </c>
      <c r="P102" s="313">
        <v>396893.17752653942</v>
      </c>
      <c r="Q102" s="40">
        <v>0</v>
      </c>
      <c r="R102" s="40">
        <v>1</v>
      </c>
      <c r="S102" s="40">
        <v>0</v>
      </c>
      <c r="T102" s="40">
        <v>0</v>
      </c>
      <c r="U102" s="40">
        <v>0</v>
      </c>
      <c r="V102" s="40">
        <v>0</v>
      </c>
      <c r="W102" s="40">
        <v>0</v>
      </c>
      <c r="X102" s="40">
        <v>0</v>
      </c>
      <c r="Y102" s="40">
        <v>0</v>
      </c>
      <c r="Z102" s="81">
        <f t="shared" si="3"/>
        <v>0</v>
      </c>
      <c r="AA102" s="40">
        <v>1</v>
      </c>
      <c r="AB102" s="40">
        <v>0</v>
      </c>
      <c r="AC102" s="40">
        <v>0</v>
      </c>
      <c r="AD102" s="40">
        <v>0</v>
      </c>
      <c r="AE102" s="40">
        <v>0</v>
      </c>
      <c r="AF102" s="40">
        <v>0</v>
      </c>
      <c r="AG102" s="40">
        <v>0</v>
      </c>
      <c r="AH102" s="40">
        <v>0</v>
      </c>
      <c r="AI102" s="40">
        <v>0</v>
      </c>
      <c r="AJ102" s="40">
        <v>0</v>
      </c>
      <c r="AK102" s="40">
        <v>0</v>
      </c>
      <c r="AL102" s="40">
        <v>0</v>
      </c>
      <c r="AM102" s="81">
        <f t="shared" si="4"/>
        <v>0</v>
      </c>
    </row>
    <row r="103" spans="1:39" x14ac:dyDescent="0.2">
      <c r="A103" s="33">
        <v>4915</v>
      </c>
      <c r="B103" s="33" t="s">
        <v>27</v>
      </c>
      <c r="C103" s="33" t="s">
        <v>238</v>
      </c>
      <c r="D103" s="35" t="s">
        <v>86</v>
      </c>
      <c r="E103" s="63" t="s">
        <v>129</v>
      </c>
      <c r="F103" s="66">
        <v>0</v>
      </c>
      <c r="G103" s="52">
        <v>2014</v>
      </c>
      <c r="H103" s="34">
        <v>0</v>
      </c>
      <c r="I103" s="34">
        <v>0</v>
      </c>
      <c r="J103" s="34">
        <v>0</v>
      </c>
      <c r="K103" s="34">
        <v>0</v>
      </c>
      <c r="L103" s="49">
        <v>350000</v>
      </c>
      <c r="M103" s="311">
        <v>119078.86301061588</v>
      </c>
      <c r="N103" s="311">
        <v>119078.86301061588</v>
      </c>
      <c r="O103" s="311">
        <v>119078.86301061588</v>
      </c>
      <c r="P103" s="313">
        <v>119078.86301061588</v>
      </c>
      <c r="Q103" s="40">
        <v>0</v>
      </c>
      <c r="R103" s="40">
        <v>1</v>
      </c>
      <c r="S103" s="40">
        <v>0</v>
      </c>
      <c r="T103" s="40">
        <v>0</v>
      </c>
      <c r="U103" s="40">
        <v>0</v>
      </c>
      <c r="V103" s="40">
        <v>0</v>
      </c>
      <c r="W103" s="40">
        <v>0</v>
      </c>
      <c r="X103" s="40">
        <v>0</v>
      </c>
      <c r="Y103" s="40">
        <v>0</v>
      </c>
      <c r="Z103" s="81">
        <f t="shared" si="3"/>
        <v>0</v>
      </c>
      <c r="AA103" s="40">
        <v>1</v>
      </c>
      <c r="AB103" s="40">
        <v>0</v>
      </c>
      <c r="AC103" s="40">
        <v>0</v>
      </c>
      <c r="AD103" s="40">
        <v>0</v>
      </c>
      <c r="AE103" s="40">
        <v>0</v>
      </c>
      <c r="AF103" s="40">
        <v>0</v>
      </c>
      <c r="AG103" s="40">
        <v>0</v>
      </c>
      <c r="AH103" s="40">
        <v>0</v>
      </c>
      <c r="AI103" s="40">
        <v>0</v>
      </c>
      <c r="AJ103" s="40">
        <v>0</v>
      </c>
      <c r="AK103" s="40">
        <v>0</v>
      </c>
      <c r="AL103" s="40">
        <v>0</v>
      </c>
      <c r="AM103" s="81">
        <f t="shared" si="4"/>
        <v>0</v>
      </c>
    </row>
    <row r="104" spans="1:39" x14ac:dyDescent="0.2">
      <c r="A104" s="33">
        <v>4920</v>
      </c>
      <c r="B104" s="33" t="s">
        <v>27</v>
      </c>
      <c r="C104" s="33" t="s">
        <v>239</v>
      </c>
      <c r="D104" s="35" t="s">
        <v>86</v>
      </c>
      <c r="E104" s="63" t="s">
        <v>129</v>
      </c>
      <c r="F104" s="66">
        <v>0</v>
      </c>
      <c r="G104" s="52">
        <v>2014</v>
      </c>
      <c r="H104" s="34">
        <v>0</v>
      </c>
      <c r="I104" s="34">
        <v>0</v>
      </c>
      <c r="J104" s="34">
        <v>0</v>
      </c>
      <c r="K104" s="34">
        <v>0</v>
      </c>
      <c r="L104" s="49">
        <v>13555.63</v>
      </c>
      <c r="M104" s="311">
        <v>0</v>
      </c>
      <c r="N104" s="311">
        <v>0</v>
      </c>
      <c r="O104" s="311">
        <v>0</v>
      </c>
      <c r="P104" s="313">
        <v>0</v>
      </c>
      <c r="Q104" s="40">
        <v>0</v>
      </c>
      <c r="R104" s="40">
        <v>1</v>
      </c>
      <c r="S104" s="40">
        <v>0</v>
      </c>
      <c r="T104" s="40">
        <v>0</v>
      </c>
      <c r="U104" s="40">
        <v>0</v>
      </c>
      <c r="V104" s="40">
        <v>0</v>
      </c>
      <c r="W104" s="40">
        <v>0</v>
      </c>
      <c r="X104" s="40">
        <v>0</v>
      </c>
      <c r="Y104" s="40">
        <v>0</v>
      </c>
      <c r="Z104" s="81">
        <f t="shared" si="3"/>
        <v>0</v>
      </c>
      <c r="AA104" s="40">
        <v>1</v>
      </c>
      <c r="AB104" s="40">
        <v>0</v>
      </c>
      <c r="AC104" s="40">
        <v>0</v>
      </c>
      <c r="AD104" s="40">
        <v>0</v>
      </c>
      <c r="AE104" s="40">
        <v>0</v>
      </c>
      <c r="AF104" s="40">
        <v>0</v>
      </c>
      <c r="AG104" s="40">
        <v>0</v>
      </c>
      <c r="AH104" s="40">
        <v>0</v>
      </c>
      <c r="AI104" s="40">
        <v>0</v>
      </c>
      <c r="AJ104" s="40">
        <v>0</v>
      </c>
      <c r="AK104" s="40">
        <v>0</v>
      </c>
      <c r="AL104" s="40">
        <v>0</v>
      </c>
      <c r="AM104" s="81">
        <f t="shared" si="4"/>
        <v>0</v>
      </c>
    </row>
    <row r="105" spans="1:39" x14ac:dyDescent="0.2">
      <c r="A105" s="33">
        <v>4928</v>
      </c>
      <c r="B105" s="33" t="s">
        <v>27</v>
      </c>
      <c r="C105" s="33" t="s">
        <v>240</v>
      </c>
      <c r="D105" s="35" t="s">
        <v>86</v>
      </c>
      <c r="E105" s="63" t="s">
        <v>129</v>
      </c>
      <c r="F105" s="66">
        <v>0</v>
      </c>
      <c r="G105" s="52">
        <v>2014</v>
      </c>
      <c r="H105" s="34">
        <v>0</v>
      </c>
      <c r="I105" s="34">
        <v>0</v>
      </c>
      <c r="J105" s="34">
        <v>0</v>
      </c>
      <c r="K105" s="34">
        <v>0</v>
      </c>
      <c r="L105" s="49">
        <v>147261.73000000001</v>
      </c>
      <c r="M105" s="311">
        <v>286443.54941561795</v>
      </c>
      <c r="N105" s="311">
        <v>81048.372891714185</v>
      </c>
      <c r="O105" s="311">
        <v>324193.4915668582</v>
      </c>
      <c r="P105" s="313">
        <v>132175.7196663183</v>
      </c>
      <c r="Q105" s="40">
        <v>0</v>
      </c>
      <c r="R105" s="40">
        <v>1</v>
      </c>
      <c r="S105" s="40">
        <v>0</v>
      </c>
      <c r="T105" s="40">
        <v>0</v>
      </c>
      <c r="U105" s="40">
        <v>0</v>
      </c>
      <c r="V105" s="40">
        <v>0</v>
      </c>
      <c r="W105" s="40">
        <v>0</v>
      </c>
      <c r="X105" s="40">
        <v>0</v>
      </c>
      <c r="Y105" s="40">
        <v>0</v>
      </c>
      <c r="Z105" s="81">
        <f t="shared" si="3"/>
        <v>0</v>
      </c>
      <c r="AA105" s="40">
        <v>1</v>
      </c>
      <c r="AB105" s="40">
        <v>0</v>
      </c>
      <c r="AC105" s="40">
        <v>0</v>
      </c>
      <c r="AD105" s="40">
        <v>0</v>
      </c>
      <c r="AE105" s="40">
        <v>0</v>
      </c>
      <c r="AF105" s="40">
        <v>0</v>
      </c>
      <c r="AG105" s="40">
        <v>0</v>
      </c>
      <c r="AH105" s="40">
        <v>0</v>
      </c>
      <c r="AI105" s="40">
        <v>0</v>
      </c>
      <c r="AJ105" s="40">
        <v>0</v>
      </c>
      <c r="AK105" s="40">
        <v>0</v>
      </c>
      <c r="AL105" s="40">
        <v>0</v>
      </c>
      <c r="AM105" s="81">
        <f t="shared" si="4"/>
        <v>0</v>
      </c>
    </row>
    <row r="106" spans="1:39" x14ac:dyDescent="0.2">
      <c r="A106" s="33">
        <v>4929</v>
      </c>
      <c r="B106" s="33" t="s">
        <v>27</v>
      </c>
      <c r="C106" s="33" t="s">
        <v>241</v>
      </c>
      <c r="D106" s="35" t="s">
        <v>86</v>
      </c>
      <c r="E106" s="63" t="s">
        <v>129</v>
      </c>
      <c r="F106" s="66">
        <v>0</v>
      </c>
      <c r="G106" s="52">
        <v>2014</v>
      </c>
      <c r="H106" s="34">
        <v>0</v>
      </c>
      <c r="I106" s="34">
        <v>0</v>
      </c>
      <c r="J106" s="34">
        <v>0</v>
      </c>
      <c r="K106" s="34">
        <v>0</v>
      </c>
      <c r="L106" s="49">
        <v>856591.48</v>
      </c>
      <c r="M106" s="311">
        <v>370258.69999999995</v>
      </c>
      <c r="N106" s="311">
        <v>0</v>
      </c>
      <c r="O106" s="311">
        <v>0</v>
      </c>
      <c r="P106" s="313">
        <v>0</v>
      </c>
      <c r="Q106" s="40">
        <v>0</v>
      </c>
      <c r="R106" s="40">
        <v>1</v>
      </c>
      <c r="S106" s="40">
        <v>0</v>
      </c>
      <c r="T106" s="40">
        <v>0</v>
      </c>
      <c r="U106" s="40">
        <v>0</v>
      </c>
      <c r="V106" s="40">
        <v>0</v>
      </c>
      <c r="W106" s="40">
        <v>0</v>
      </c>
      <c r="X106" s="40">
        <v>0</v>
      </c>
      <c r="Y106" s="40">
        <v>0</v>
      </c>
      <c r="Z106" s="81">
        <f t="shared" si="3"/>
        <v>0</v>
      </c>
      <c r="AA106" s="40">
        <v>1</v>
      </c>
      <c r="AB106" s="40">
        <v>0</v>
      </c>
      <c r="AC106" s="40">
        <v>0</v>
      </c>
      <c r="AD106" s="40">
        <v>0</v>
      </c>
      <c r="AE106" s="40">
        <v>0</v>
      </c>
      <c r="AF106" s="40">
        <v>0</v>
      </c>
      <c r="AG106" s="40">
        <v>0</v>
      </c>
      <c r="AH106" s="40">
        <v>0</v>
      </c>
      <c r="AI106" s="40">
        <v>0</v>
      </c>
      <c r="AJ106" s="40">
        <v>0</v>
      </c>
      <c r="AK106" s="40">
        <v>0</v>
      </c>
      <c r="AL106" s="40">
        <v>0</v>
      </c>
      <c r="AM106" s="81">
        <f t="shared" si="4"/>
        <v>0</v>
      </c>
    </row>
    <row r="107" spans="1:39" x14ac:dyDescent="0.2">
      <c r="A107" s="33">
        <v>5085</v>
      </c>
      <c r="B107" s="33" t="s">
        <v>27</v>
      </c>
      <c r="C107" s="33" t="s">
        <v>242</v>
      </c>
      <c r="D107" s="35" t="s">
        <v>86</v>
      </c>
      <c r="E107" s="63" t="s">
        <v>129</v>
      </c>
      <c r="F107" s="66">
        <v>0</v>
      </c>
      <c r="G107" s="52">
        <v>2014</v>
      </c>
      <c r="H107" s="34">
        <v>0</v>
      </c>
      <c r="I107" s="34">
        <v>0</v>
      </c>
      <c r="J107" s="34">
        <v>0</v>
      </c>
      <c r="K107" s="34">
        <v>0</v>
      </c>
      <c r="L107" s="49">
        <v>839312.3</v>
      </c>
      <c r="M107" s="311">
        <v>702276.22597351798</v>
      </c>
      <c r="N107" s="311">
        <v>842730</v>
      </c>
      <c r="O107" s="311">
        <v>702275</v>
      </c>
      <c r="P107" s="313">
        <v>978985.61599999981</v>
      </c>
      <c r="Q107" s="40">
        <v>0</v>
      </c>
      <c r="R107" s="40">
        <v>1</v>
      </c>
      <c r="S107" s="40">
        <v>0</v>
      </c>
      <c r="T107" s="40">
        <v>0</v>
      </c>
      <c r="U107" s="40">
        <v>0</v>
      </c>
      <c r="V107" s="40">
        <v>0</v>
      </c>
      <c r="W107" s="40">
        <v>0</v>
      </c>
      <c r="X107" s="40">
        <v>0</v>
      </c>
      <c r="Y107" s="40">
        <v>0</v>
      </c>
      <c r="Z107" s="81">
        <f t="shared" si="3"/>
        <v>0</v>
      </c>
      <c r="AA107" s="40">
        <v>1</v>
      </c>
      <c r="AB107" s="40">
        <v>0</v>
      </c>
      <c r="AC107" s="40">
        <v>0</v>
      </c>
      <c r="AD107" s="40">
        <v>0</v>
      </c>
      <c r="AE107" s="40">
        <v>0</v>
      </c>
      <c r="AF107" s="40">
        <v>0</v>
      </c>
      <c r="AG107" s="40">
        <v>0</v>
      </c>
      <c r="AH107" s="40">
        <v>0</v>
      </c>
      <c r="AI107" s="40">
        <v>0</v>
      </c>
      <c r="AJ107" s="40">
        <v>0</v>
      </c>
      <c r="AK107" s="40">
        <v>0</v>
      </c>
      <c r="AL107" s="40">
        <v>0</v>
      </c>
      <c r="AM107" s="81">
        <f t="shared" si="4"/>
        <v>0</v>
      </c>
    </row>
    <row r="108" spans="1:39" x14ac:dyDescent="0.2">
      <c r="A108" s="33">
        <v>5087</v>
      </c>
      <c r="B108" s="33" t="s">
        <v>27</v>
      </c>
      <c r="C108" s="33" t="s">
        <v>243</v>
      </c>
      <c r="D108" s="35" t="s">
        <v>86</v>
      </c>
      <c r="E108" s="63" t="s">
        <v>129</v>
      </c>
      <c r="F108" s="66">
        <v>0</v>
      </c>
      <c r="G108" s="52">
        <v>2014</v>
      </c>
      <c r="H108" s="34">
        <v>0</v>
      </c>
      <c r="I108" s="34">
        <v>0</v>
      </c>
      <c r="J108" s="34">
        <v>0</v>
      </c>
      <c r="K108" s="34">
        <v>0</v>
      </c>
      <c r="L108" s="49">
        <v>-5656.2300000000096</v>
      </c>
      <c r="M108" s="311">
        <v>109117.4</v>
      </c>
      <c r="N108" s="311">
        <v>169308.3</v>
      </c>
      <c r="O108" s="311">
        <v>126719.59999999999</v>
      </c>
      <c r="P108" s="313">
        <v>128189.59999999999</v>
      </c>
      <c r="Q108" s="40">
        <v>0</v>
      </c>
      <c r="R108" s="40">
        <v>1</v>
      </c>
      <c r="S108" s="40">
        <v>0</v>
      </c>
      <c r="T108" s="40">
        <v>0</v>
      </c>
      <c r="U108" s="40">
        <v>0</v>
      </c>
      <c r="V108" s="40">
        <v>0</v>
      </c>
      <c r="W108" s="40">
        <v>0</v>
      </c>
      <c r="X108" s="40">
        <v>0</v>
      </c>
      <c r="Y108" s="40">
        <v>0</v>
      </c>
      <c r="Z108" s="81">
        <f t="shared" si="3"/>
        <v>0</v>
      </c>
      <c r="AA108" s="40">
        <v>1</v>
      </c>
      <c r="AB108" s="40">
        <v>0</v>
      </c>
      <c r="AC108" s="40">
        <v>0</v>
      </c>
      <c r="AD108" s="40">
        <v>0</v>
      </c>
      <c r="AE108" s="40">
        <v>0</v>
      </c>
      <c r="AF108" s="40">
        <v>0</v>
      </c>
      <c r="AG108" s="40">
        <v>0</v>
      </c>
      <c r="AH108" s="40">
        <v>0</v>
      </c>
      <c r="AI108" s="40">
        <v>0</v>
      </c>
      <c r="AJ108" s="40">
        <v>0</v>
      </c>
      <c r="AK108" s="40">
        <v>0</v>
      </c>
      <c r="AL108" s="40">
        <v>0</v>
      </c>
      <c r="AM108" s="81">
        <f t="shared" si="4"/>
        <v>0</v>
      </c>
    </row>
    <row r="109" spans="1:39" x14ac:dyDescent="0.2">
      <c r="A109" s="33">
        <v>5517</v>
      </c>
      <c r="B109" s="33" t="s">
        <v>27</v>
      </c>
      <c r="C109" s="33" t="s">
        <v>244</v>
      </c>
      <c r="D109" s="35" t="s">
        <v>86</v>
      </c>
      <c r="E109" s="63" t="s">
        <v>129</v>
      </c>
      <c r="F109" s="66">
        <v>0</v>
      </c>
      <c r="G109" s="52">
        <v>2014</v>
      </c>
      <c r="H109" s="34">
        <v>0</v>
      </c>
      <c r="I109" s="34">
        <v>0</v>
      </c>
      <c r="J109" s="34">
        <v>0</v>
      </c>
      <c r="K109" s="34">
        <v>0</v>
      </c>
      <c r="L109" s="49">
        <v>3244920.67</v>
      </c>
      <c r="M109" s="311">
        <v>1964249.1353035879</v>
      </c>
      <c r="N109" s="311">
        <v>1415207.5451011958</v>
      </c>
      <c r="O109" s="311">
        <v>283041.54510119668</v>
      </c>
      <c r="P109" s="313">
        <v>1415207.5902023918</v>
      </c>
      <c r="Q109" s="40">
        <v>0</v>
      </c>
      <c r="R109" s="40">
        <v>1</v>
      </c>
      <c r="S109" s="40">
        <v>0</v>
      </c>
      <c r="T109" s="40">
        <v>0</v>
      </c>
      <c r="U109" s="40">
        <v>0</v>
      </c>
      <c r="V109" s="40">
        <v>0</v>
      </c>
      <c r="W109" s="40">
        <v>0</v>
      </c>
      <c r="X109" s="40">
        <v>0</v>
      </c>
      <c r="Y109" s="40">
        <v>0</v>
      </c>
      <c r="Z109" s="81">
        <f t="shared" si="3"/>
        <v>0</v>
      </c>
      <c r="AA109" s="40">
        <v>1</v>
      </c>
      <c r="AB109" s="40">
        <v>0</v>
      </c>
      <c r="AC109" s="40">
        <v>0</v>
      </c>
      <c r="AD109" s="40">
        <v>0</v>
      </c>
      <c r="AE109" s="40">
        <v>0</v>
      </c>
      <c r="AF109" s="40">
        <v>0</v>
      </c>
      <c r="AG109" s="40">
        <v>0</v>
      </c>
      <c r="AH109" s="40">
        <v>0</v>
      </c>
      <c r="AI109" s="40">
        <v>0</v>
      </c>
      <c r="AJ109" s="40">
        <v>0</v>
      </c>
      <c r="AK109" s="40">
        <v>0</v>
      </c>
      <c r="AL109" s="40">
        <v>0</v>
      </c>
      <c r="AM109" s="81">
        <f t="shared" si="4"/>
        <v>0</v>
      </c>
    </row>
    <row r="110" spans="1:39" x14ac:dyDescent="0.2">
      <c r="A110" s="33">
        <v>5519</v>
      </c>
      <c r="B110" s="33" t="s">
        <v>27</v>
      </c>
      <c r="C110" s="33" t="s">
        <v>245</v>
      </c>
      <c r="D110" s="35" t="s">
        <v>86</v>
      </c>
      <c r="E110" s="63" t="s">
        <v>129</v>
      </c>
      <c r="F110" s="66">
        <v>0</v>
      </c>
      <c r="G110" s="52">
        <v>2014</v>
      </c>
      <c r="H110" s="34">
        <v>0</v>
      </c>
      <c r="I110" s="34">
        <v>0</v>
      </c>
      <c r="J110" s="34">
        <v>0</v>
      </c>
      <c r="K110" s="34">
        <v>0</v>
      </c>
      <c r="L110" s="49">
        <v>253771.94</v>
      </c>
      <c r="M110" s="311">
        <v>0</v>
      </c>
      <c r="N110" s="311">
        <v>0</v>
      </c>
      <c r="O110" s="311">
        <v>0</v>
      </c>
      <c r="P110" s="313">
        <v>0</v>
      </c>
      <c r="Q110" s="40">
        <v>0</v>
      </c>
      <c r="R110" s="40">
        <v>1</v>
      </c>
      <c r="S110" s="40">
        <v>0</v>
      </c>
      <c r="T110" s="40">
        <v>0</v>
      </c>
      <c r="U110" s="40">
        <v>0</v>
      </c>
      <c r="V110" s="40">
        <v>0</v>
      </c>
      <c r="W110" s="40">
        <v>0</v>
      </c>
      <c r="X110" s="40">
        <v>0</v>
      </c>
      <c r="Y110" s="40">
        <v>0</v>
      </c>
      <c r="Z110" s="81">
        <f t="shared" si="3"/>
        <v>0</v>
      </c>
      <c r="AA110" s="40">
        <v>1</v>
      </c>
      <c r="AB110" s="40">
        <v>0</v>
      </c>
      <c r="AC110" s="40">
        <v>0</v>
      </c>
      <c r="AD110" s="40">
        <v>0</v>
      </c>
      <c r="AE110" s="40">
        <v>0</v>
      </c>
      <c r="AF110" s="40">
        <v>0</v>
      </c>
      <c r="AG110" s="40">
        <v>0</v>
      </c>
      <c r="AH110" s="40">
        <v>0</v>
      </c>
      <c r="AI110" s="40">
        <v>0</v>
      </c>
      <c r="AJ110" s="40">
        <v>0</v>
      </c>
      <c r="AK110" s="40">
        <v>0</v>
      </c>
      <c r="AL110" s="40">
        <v>0</v>
      </c>
      <c r="AM110" s="81">
        <f t="shared" si="4"/>
        <v>0</v>
      </c>
    </row>
    <row r="111" spans="1:39" x14ac:dyDescent="0.2">
      <c r="A111" s="33">
        <v>5916</v>
      </c>
      <c r="B111" s="33" t="s">
        <v>27</v>
      </c>
      <c r="C111" s="33" t="s">
        <v>246</v>
      </c>
      <c r="D111" s="35" t="s">
        <v>86</v>
      </c>
      <c r="E111" s="63" t="s">
        <v>129</v>
      </c>
      <c r="F111" s="66">
        <v>0</v>
      </c>
      <c r="G111" s="52">
        <v>2014</v>
      </c>
      <c r="H111" s="34">
        <v>0</v>
      </c>
      <c r="I111" s="34">
        <v>0</v>
      </c>
      <c r="J111" s="34">
        <v>0</v>
      </c>
      <c r="K111" s="34">
        <v>0</v>
      </c>
      <c r="L111" s="49">
        <v>1080000</v>
      </c>
      <c r="M111" s="311">
        <v>0</v>
      </c>
      <c r="N111" s="311">
        <v>0</v>
      </c>
      <c r="O111" s="311">
        <v>0</v>
      </c>
      <c r="P111" s="313">
        <v>0</v>
      </c>
      <c r="Q111" s="40">
        <v>0</v>
      </c>
      <c r="R111" s="40">
        <v>1</v>
      </c>
      <c r="S111" s="40">
        <v>0</v>
      </c>
      <c r="T111" s="40">
        <v>0</v>
      </c>
      <c r="U111" s="40">
        <v>0</v>
      </c>
      <c r="V111" s="40">
        <v>0</v>
      </c>
      <c r="W111" s="40">
        <v>0</v>
      </c>
      <c r="X111" s="40">
        <v>0</v>
      </c>
      <c r="Y111" s="40">
        <v>0</v>
      </c>
      <c r="Z111" s="81">
        <f t="shared" si="3"/>
        <v>0</v>
      </c>
      <c r="AA111" s="40">
        <v>1</v>
      </c>
      <c r="AB111" s="40">
        <v>0</v>
      </c>
      <c r="AC111" s="40">
        <v>0</v>
      </c>
      <c r="AD111" s="40">
        <v>0</v>
      </c>
      <c r="AE111" s="40">
        <v>0</v>
      </c>
      <c r="AF111" s="40">
        <v>0</v>
      </c>
      <c r="AG111" s="40">
        <v>0</v>
      </c>
      <c r="AH111" s="40">
        <v>0</v>
      </c>
      <c r="AI111" s="40">
        <v>0</v>
      </c>
      <c r="AJ111" s="40">
        <v>0</v>
      </c>
      <c r="AK111" s="40">
        <v>0</v>
      </c>
      <c r="AL111" s="40">
        <v>0</v>
      </c>
      <c r="AM111" s="81">
        <f t="shared" si="4"/>
        <v>0</v>
      </c>
    </row>
    <row r="112" spans="1:39" x14ac:dyDescent="0.2">
      <c r="A112" s="33">
        <v>6103</v>
      </c>
      <c r="B112" s="33" t="s">
        <v>27</v>
      </c>
      <c r="C112" s="33" t="s">
        <v>247</v>
      </c>
      <c r="D112" s="35" t="s">
        <v>86</v>
      </c>
      <c r="E112" s="63" t="s">
        <v>129</v>
      </c>
      <c r="F112" s="66">
        <v>0</v>
      </c>
      <c r="G112" s="52">
        <v>2013</v>
      </c>
      <c r="H112" s="34">
        <v>3410.5914059379102</v>
      </c>
      <c r="I112" s="34">
        <v>0</v>
      </c>
      <c r="J112" s="34">
        <v>0</v>
      </c>
      <c r="K112" s="34">
        <v>0</v>
      </c>
      <c r="L112" s="49">
        <v>0</v>
      </c>
      <c r="M112" s="311">
        <v>0</v>
      </c>
      <c r="N112" s="311">
        <v>0</v>
      </c>
      <c r="O112" s="311">
        <v>0</v>
      </c>
      <c r="P112" s="313">
        <v>0</v>
      </c>
      <c r="Q112" s="40">
        <v>0</v>
      </c>
      <c r="R112" s="40">
        <v>1</v>
      </c>
      <c r="S112" s="40">
        <v>0</v>
      </c>
      <c r="T112" s="40">
        <v>0</v>
      </c>
      <c r="U112" s="40">
        <v>0</v>
      </c>
      <c r="V112" s="40">
        <v>0</v>
      </c>
      <c r="W112" s="40">
        <v>0</v>
      </c>
      <c r="X112" s="40">
        <v>0</v>
      </c>
      <c r="Y112" s="40">
        <v>0</v>
      </c>
      <c r="Z112" s="81">
        <f t="shared" si="3"/>
        <v>0</v>
      </c>
      <c r="AA112" s="40">
        <v>1</v>
      </c>
      <c r="AB112" s="40">
        <v>0</v>
      </c>
      <c r="AC112" s="40">
        <v>0</v>
      </c>
      <c r="AD112" s="40">
        <v>0</v>
      </c>
      <c r="AE112" s="40">
        <v>0</v>
      </c>
      <c r="AF112" s="40">
        <v>0</v>
      </c>
      <c r="AG112" s="40">
        <v>0</v>
      </c>
      <c r="AH112" s="40">
        <v>0</v>
      </c>
      <c r="AI112" s="40">
        <v>0</v>
      </c>
      <c r="AJ112" s="40">
        <v>0</v>
      </c>
      <c r="AK112" s="40">
        <v>0</v>
      </c>
      <c r="AL112" s="40">
        <v>0</v>
      </c>
      <c r="AM112" s="81">
        <f t="shared" si="4"/>
        <v>0</v>
      </c>
    </row>
    <row r="113" spans="1:39" x14ac:dyDescent="0.2">
      <c r="A113" s="33">
        <v>6338</v>
      </c>
      <c r="B113" s="33" t="s">
        <v>27</v>
      </c>
      <c r="C113" s="33" t="s">
        <v>248</v>
      </c>
      <c r="D113" s="35" t="s">
        <v>86</v>
      </c>
      <c r="E113" s="63" t="s">
        <v>129</v>
      </c>
      <c r="F113" s="66">
        <v>0</v>
      </c>
      <c r="G113" s="52">
        <v>2014</v>
      </c>
      <c r="H113" s="34">
        <v>0</v>
      </c>
      <c r="I113" s="34">
        <v>0</v>
      </c>
      <c r="J113" s="34">
        <v>0</v>
      </c>
      <c r="K113" s="34">
        <v>0</v>
      </c>
      <c r="L113" s="49">
        <v>20589.439999999999</v>
      </c>
      <c r="M113" s="311">
        <v>0</v>
      </c>
      <c r="N113" s="311">
        <v>70000</v>
      </c>
      <c r="O113" s="311">
        <v>0</v>
      </c>
      <c r="P113" s="313">
        <v>0</v>
      </c>
      <c r="Q113" s="40">
        <v>0</v>
      </c>
      <c r="R113" s="40">
        <v>1</v>
      </c>
      <c r="S113" s="40">
        <v>0</v>
      </c>
      <c r="T113" s="40">
        <v>0</v>
      </c>
      <c r="U113" s="40">
        <v>0</v>
      </c>
      <c r="V113" s="40">
        <v>0</v>
      </c>
      <c r="W113" s="40">
        <v>0</v>
      </c>
      <c r="X113" s="40">
        <v>0</v>
      </c>
      <c r="Y113" s="40">
        <v>0</v>
      </c>
      <c r="Z113" s="81">
        <f t="shared" si="3"/>
        <v>0</v>
      </c>
      <c r="AA113" s="40">
        <v>1</v>
      </c>
      <c r="AB113" s="40">
        <v>0</v>
      </c>
      <c r="AC113" s="40">
        <v>0</v>
      </c>
      <c r="AD113" s="40">
        <v>0</v>
      </c>
      <c r="AE113" s="40">
        <v>0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0">
        <v>0</v>
      </c>
      <c r="AL113" s="40">
        <v>0</v>
      </c>
      <c r="AM113" s="81">
        <f t="shared" si="4"/>
        <v>0</v>
      </c>
    </row>
    <row r="114" spans="1:39" x14ac:dyDescent="0.2">
      <c r="A114" s="33">
        <v>6340</v>
      </c>
      <c r="B114" s="33" t="s">
        <v>27</v>
      </c>
      <c r="C114" s="33" t="s">
        <v>249</v>
      </c>
      <c r="D114" s="35" t="s">
        <v>86</v>
      </c>
      <c r="E114" s="63" t="s">
        <v>129</v>
      </c>
      <c r="F114" s="66">
        <v>0</v>
      </c>
      <c r="G114" s="52">
        <v>2014</v>
      </c>
      <c r="H114" s="34">
        <v>0</v>
      </c>
      <c r="I114" s="34">
        <v>0</v>
      </c>
      <c r="J114" s="34">
        <v>0</v>
      </c>
      <c r="K114" s="34">
        <v>0</v>
      </c>
      <c r="L114" s="49">
        <v>63189.1</v>
      </c>
      <c r="M114" s="311">
        <v>87500</v>
      </c>
      <c r="N114" s="311">
        <v>748330.1</v>
      </c>
      <c r="O114" s="311">
        <v>417601.8</v>
      </c>
      <c r="P114" s="313">
        <v>877265.89999999991</v>
      </c>
      <c r="Q114" s="40">
        <v>0</v>
      </c>
      <c r="R114" s="40">
        <v>1</v>
      </c>
      <c r="S114" s="40">
        <v>0</v>
      </c>
      <c r="T114" s="40">
        <v>0</v>
      </c>
      <c r="U114" s="40">
        <v>0</v>
      </c>
      <c r="V114" s="40">
        <v>0</v>
      </c>
      <c r="W114" s="40">
        <v>0</v>
      </c>
      <c r="X114" s="40">
        <v>0</v>
      </c>
      <c r="Y114" s="40">
        <v>0</v>
      </c>
      <c r="Z114" s="81">
        <f t="shared" si="3"/>
        <v>0</v>
      </c>
      <c r="AA114" s="40">
        <v>1</v>
      </c>
      <c r="AB114" s="40">
        <v>0</v>
      </c>
      <c r="AC114" s="40">
        <v>0</v>
      </c>
      <c r="AD114" s="40">
        <v>0</v>
      </c>
      <c r="AE114" s="40">
        <v>0</v>
      </c>
      <c r="AF114" s="40">
        <v>0</v>
      </c>
      <c r="AG114" s="40">
        <v>0</v>
      </c>
      <c r="AH114" s="40">
        <v>0</v>
      </c>
      <c r="AI114" s="40">
        <v>0</v>
      </c>
      <c r="AJ114" s="40">
        <v>0</v>
      </c>
      <c r="AK114" s="40">
        <v>0</v>
      </c>
      <c r="AL114" s="40">
        <v>0</v>
      </c>
      <c r="AM114" s="81">
        <f t="shared" si="4"/>
        <v>0</v>
      </c>
    </row>
    <row r="115" spans="1:39" x14ac:dyDescent="0.2">
      <c r="A115" s="33">
        <v>7308</v>
      </c>
      <c r="B115" s="33" t="s">
        <v>27</v>
      </c>
      <c r="C115" s="33" t="s">
        <v>250</v>
      </c>
      <c r="D115" s="35" t="s">
        <v>86</v>
      </c>
      <c r="E115" s="63" t="s">
        <v>129</v>
      </c>
      <c r="F115" s="66">
        <v>0</v>
      </c>
      <c r="G115" s="52">
        <v>2013</v>
      </c>
      <c r="H115" s="34">
        <v>265.37148105081502</v>
      </c>
      <c r="I115" s="34">
        <v>-178.801111325866</v>
      </c>
      <c r="J115" s="34">
        <v>0</v>
      </c>
      <c r="K115" s="34">
        <v>-8677.7107035441004</v>
      </c>
      <c r="L115" s="49">
        <v>0</v>
      </c>
      <c r="M115" s="311">
        <v>0</v>
      </c>
      <c r="N115" s="311">
        <v>0</v>
      </c>
      <c r="O115" s="311">
        <v>0</v>
      </c>
      <c r="P115" s="313">
        <v>0</v>
      </c>
      <c r="Q115" s="40">
        <v>0</v>
      </c>
      <c r="R115" s="40">
        <v>0.9</v>
      </c>
      <c r="S115" s="40">
        <v>5.0000000000000024E-2</v>
      </c>
      <c r="T115" s="40">
        <v>5.0000000000000024E-2</v>
      </c>
      <c r="U115" s="40">
        <v>0</v>
      </c>
      <c r="V115" s="40">
        <v>0</v>
      </c>
      <c r="W115" s="40">
        <v>0</v>
      </c>
      <c r="X115" s="40">
        <v>0</v>
      </c>
      <c r="Y115" s="40">
        <v>0</v>
      </c>
      <c r="Z115" s="81">
        <f t="shared" si="3"/>
        <v>0</v>
      </c>
      <c r="AA115" s="40">
        <v>1</v>
      </c>
      <c r="AB115" s="40">
        <v>0</v>
      </c>
      <c r="AC115" s="40">
        <v>0</v>
      </c>
      <c r="AD115" s="40">
        <v>0</v>
      </c>
      <c r="AE115" s="40">
        <v>0</v>
      </c>
      <c r="AF115" s="40">
        <v>0</v>
      </c>
      <c r="AG115" s="40">
        <v>0</v>
      </c>
      <c r="AH115" s="40">
        <v>0</v>
      </c>
      <c r="AI115" s="40">
        <v>0</v>
      </c>
      <c r="AJ115" s="40">
        <v>0</v>
      </c>
      <c r="AK115" s="40">
        <v>0</v>
      </c>
      <c r="AL115" s="40">
        <v>0</v>
      </c>
      <c r="AM115" s="81">
        <f t="shared" si="4"/>
        <v>0</v>
      </c>
    </row>
    <row r="116" spans="1:39" x14ac:dyDescent="0.2">
      <c r="A116" s="33">
        <v>7469</v>
      </c>
      <c r="B116" s="33" t="s">
        <v>27</v>
      </c>
      <c r="C116" s="33" t="s">
        <v>251</v>
      </c>
      <c r="D116" s="35" t="s">
        <v>86</v>
      </c>
      <c r="E116" s="63" t="s">
        <v>129</v>
      </c>
      <c r="F116" s="66">
        <v>0</v>
      </c>
      <c r="G116" s="52">
        <v>2014</v>
      </c>
      <c r="H116" s="34">
        <v>0</v>
      </c>
      <c r="I116" s="34">
        <v>0</v>
      </c>
      <c r="J116" s="34">
        <v>0</v>
      </c>
      <c r="K116" s="34">
        <v>0</v>
      </c>
      <c r="L116" s="49">
        <v>23136.18</v>
      </c>
      <c r="M116" s="311">
        <v>0</v>
      </c>
      <c r="N116" s="311">
        <v>0</v>
      </c>
      <c r="O116" s="311">
        <v>0</v>
      </c>
      <c r="P116" s="313">
        <v>0</v>
      </c>
      <c r="Q116" s="40">
        <v>0</v>
      </c>
      <c r="R116" s="40">
        <v>1</v>
      </c>
      <c r="S116" s="40">
        <v>0</v>
      </c>
      <c r="T116" s="40">
        <v>0</v>
      </c>
      <c r="U116" s="40">
        <v>0</v>
      </c>
      <c r="V116" s="40">
        <v>0</v>
      </c>
      <c r="W116" s="40">
        <v>0</v>
      </c>
      <c r="X116" s="40">
        <v>0</v>
      </c>
      <c r="Y116" s="40">
        <v>0</v>
      </c>
      <c r="Z116" s="81">
        <f t="shared" si="3"/>
        <v>0</v>
      </c>
      <c r="AA116" s="40">
        <v>1</v>
      </c>
      <c r="AB116" s="40">
        <v>0</v>
      </c>
      <c r="AC116" s="40">
        <v>0</v>
      </c>
      <c r="AD116" s="40">
        <v>0</v>
      </c>
      <c r="AE116" s="40">
        <v>0</v>
      </c>
      <c r="AF116" s="40">
        <v>0</v>
      </c>
      <c r="AG116" s="40">
        <v>0</v>
      </c>
      <c r="AH116" s="40">
        <v>0</v>
      </c>
      <c r="AI116" s="40">
        <v>0</v>
      </c>
      <c r="AJ116" s="40">
        <v>0</v>
      </c>
      <c r="AK116" s="40">
        <v>0</v>
      </c>
      <c r="AL116" s="40">
        <v>0</v>
      </c>
      <c r="AM116" s="81">
        <f t="shared" si="4"/>
        <v>0</v>
      </c>
    </row>
    <row r="117" spans="1:39" x14ac:dyDescent="0.2">
      <c r="A117" s="33">
        <v>7753</v>
      </c>
      <c r="B117" s="33" t="s">
        <v>27</v>
      </c>
      <c r="C117" s="33" t="s">
        <v>252</v>
      </c>
      <c r="D117" s="35" t="s">
        <v>86</v>
      </c>
      <c r="E117" s="63" t="s">
        <v>129</v>
      </c>
      <c r="F117" s="66">
        <v>0</v>
      </c>
      <c r="G117" s="52">
        <v>2014</v>
      </c>
      <c r="H117" s="34">
        <v>0</v>
      </c>
      <c r="I117" s="34">
        <v>0</v>
      </c>
      <c r="J117" s="34">
        <v>0</v>
      </c>
      <c r="K117" s="34">
        <v>0</v>
      </c>
      <c r="L117" s="49">
        <v>29321.77</v>
      </c>
      <c r="M117" s="311">
        <v>0</v>
      </c>
      <c r="N117" s="311">
        <v>0</v>
      </c>
      <c r="O117" s="311">
        <v>0</v>
      </c>
      <c r="P117" s="313">
        <v>0</v>
      </c>
      <c r="Q117" s="40">
        <v>0</v>
      </c>
      <c r="R117" s="40">
        <v>1</v>
      </c>
      <c r="S117" s="40">
        <v>0</v>
      </c>
      <c r="T117" s="40">
        <v>0</v>
      </c>
      <c r="U117" s="40">
        <v>0</v>
      </c>
      <c r="V117" s="40">
        <v>0</v>
      </c>
      <c r="W117" s="40">
        <v>0</v>
      </c>
      <c r="X117" s="40">
        <v>0</v>
      </c>
      <c r="Y117" s="40">
        <v>0</v>
      </c>
      <c r="Z117" s="81">
        <f t="shared" si="3"/>
        <v>0</v>
      </c>
      <c r="AA117" s="40">
        <v>1</v>
      </c>
      <c r="AB117" s="40">
        <v>0</v>
      </c>
      <c r="AC117" s="40">
        <v>0</v>
      </c>
      <c r="AD117" s="40">
        <v>0</v>
      </c>
      <c r="AE117" s="40">
        <v>0</v>
      </c>
      <c r="AF117" s="40">
        <v>0</v>
      </c>
      <c r="AG117" s="40">
        <v>0</v>
      </c>
      <c r="AH117" s="40">
        <v>0</v>
      </c>
      <c r="AI117" s="40">
        <v>0</v>
      </c>
      <c r="AJ117" s="40">
        <v>0</v>
      </c>
      <c r="AK117" s="40">
        <v>0</v>
      </c>
      <c r="AL117" s="40">
        <v>0</v>
      </c>
      <c r="AM117" s="81">
        <f t="shared" si="4"/>
        <v>0</v>
      </c>
    </row>
    <row r="118" spans="1:39" x14ac:dyDescent="0.2">
      <c r="A118" s="33">
        <v>8273</v>
      </c>
      <c r="B118" s="33" t="s">
        <v>27</v>
      </c>
      <c r="C118" s="33" t="s">
        <v>253</v>
      </c>
      <c r="D118" s="35" t="s">
        <v>86</v>
      </c>
      <c r="E118" s="63" t="s">
        <v>129</v>
      </c>
      <c r="F118" s="66">
        <v>0</v>
      </c>
      <c r="G118" s="52">
        <v>2014</v>
      </c>
      <c r="H118" s="34">
        <v>0</v>
      </c>
      <c r="I118" s="34">
        <v>0</v>
      </c>
      <c r="J118" s="34">
        <v>0</v>
      </c>
      <c r="K118" s="34">
        <v>0</v>
      </c>
      <c r="L118" s="49">
        <v>126699</v>
      </c>
      <c r="M118" s="311">
        <v>42155.405904528765</v>
      </c>
      <c r="N118" s="311">
        <v>179055.83085429759</v>
      </c>
      <c r="O118" s="311">
        <v>370242.56777151069</v>
      </c>
      <c r="P118" s="313">
        <v>88252.996196225693</v>
      </c>
      <c r="Q118" s="40">
        <v>0</v>
      </c>
      <c r="R118" s="40">
        <v>1</v>
      </c>
      <c r="S118" s="40">
        <v>0</v>
      </c>
      <c r="T118" s="40">
        <v>0</v>
      </c>
      <c r="U118" s="40">
        <v>0</v>
      </c>
      <c r="V118" s="40">
        <v>0</v>
      </c>
      <c r="W118" s="40">
        <v>0</v>
      </c>
      <c r="X118" s="40">
        <v>0</v>
      </c>
      <c r="Y118" s="40">
        <v>0</v>
      </c>
      <c r="Z118" s="81">
        <f t="shared" si="3"/>
        <v>0</v>
      </c>
      <c r="AA118" s="40">
        <v>1</v>
      </c>
      <c r="AB118" s="40">
        <v>0</v>
      </c>
      <c r="AC118" s="40">
        <v>0</v>
      </c>
      <c r="AD118" s="40">
        <v>0</v>
      </c>
      <c r="AE118" s="40">
        <v>0</v>
      </c>
      <c r="AF118" s="40">
        <v>0</v>
      </c>
      <c r="AG118" s="40">
        <v>0</v>
      </c>
      <c r="AH118" s="40">
        <v>0</v>
      </c>
      <c r="AI118" s="40">
        <v>0</v>
      </c>
      <c r="AJ118" s="40">
        <v>0</v>
      </c>
      <c r="AK118" s="40">
        <v>0</v>
      </c>
      <c r="AL118" s="40">
        <v>0</v>
      </c>
      <c r="AM118" s="81">
        <f t="shared" si="4"/>
        <v>0</v>
      </c>
    </row>
    <row r="119" spans="1:39" x14ac:dyDescent="0.2">
      <c r="A119" s="33">
        <v>0</v>
      </c>
      <c r="B119" s="33" t="s">
        <v>27</v>
      </c>
      <c r="C119" s="33" t="s">
        <v>176</v>
      </c>
      <c r="D119" s="35" t="s">
        <v>86</v>
      </c>
      <c r="E119" s="63" t="s">
        <v>129</v>
      </c>
      <c r="F119" s="66">
        <v>0</v>
      </c>
      <c r="G119" s="52">
        <v>2013</v>
      </c>
      <c r="H119" s="34">
        <v>-6.0354615527346578</v>
      </c>
      <c r="I119" s="34">
        <v>31754.395243605923</v>
      </c>
      <c r="J119" s="34">
        <v>0</v>
      </c>
      <c r="K119" s="34">
        <v>2910.953674013424</v>
      </c>
      <c r="L119" s="49">
        <v>0</v>
      </c>
      <c r="M119" s="311">
        <v>0</v>
      </c>
      <c r="N119" s="311">
        <v>0</v>
      </c>
      <c r="O119" s="311">
        <v>0</v>
      </c>
      <c r="P119" s="313">
        <v>0</v>
      </c>
      <c r="Q119" s="40">
        <v>0</v>
      </c>
      <c r="R119" s="40">
        <v>1</v>
      </c>
      <c r="S119" s="40">
        <v>0</v>
      </c>
      <c r="T119" s="40">
        <v>0</v>
      </c>
      <c r="U119" s="40">
        <v>0</v>
      </c>
      <c r="V119" s="40">
        <v>0</v>
      </c>
      <c r="W119" s="40">
        <v>0</v>
      </c>
      <c r="X119" s="40">
        <v>0</v>
      </c>
      <c r="Y119" s="40">
        <v>0</v>
      </c>
      <c r="Z119" s="81">
        <f t="shared" si="3"/>
        <v>0</v>
      </c>
      <c r="AA119" s="40">
        <v>1</v>
      </c>
      <c r="AB119" s="40">
        <v>0</v>
      </c>
      <c r="AC119" s="40">
        <v>0</v>
      </c>
      <c r="AD119" s="40">
        <v>0</v>
      </c>
      <c r="AE119" s="40">
        <v>0</v>
      </c>
      <c r="AF119" s="40">
        <v>0</v>
      </c>
      <c r="AG119" s="40">
        <v>0</v>
      </c>
      <c r="AH119" s="40">
        <v>0</v>
      </c>
      <c r="AI119" s="40">
        <v>0</v>
      </c>
      <c r="AJ119" s="40">
        <v>0</v>
      </c>
      <c r="AK119" s="40">
        <v>0</v>
      </c>
      <c r="AL119" s="40">
        <v>0</v>
      </c>
      <c r="AM119" s="81">
        <f t="shared" si="4"/>
        <v>0</v>
      </c>
    </row>
    <row r="120" spans="1:39" x14ac:dyDescent="0.2">
      <c r="A120" s="33">
        <v>0</v>
      </c>
      <c r="B120" s="33" t="s">
        <v>27</v>
      </c>
      <c r="C120" s="33" t="s">
        <v>176</v>
      </c>
      <c r="D120" s="35" t="s">
        <v>86</v>
      </c>
      <c r="E120" s="63" t="s">
        <v>129</v>
      </c>
      <c r="F120" s="66">
        <v>0</v>
      </c>
      <c r="G120" s="52">
        <v>2013</v>
      </c>
      <c r="H120" s="34">
        <v>4870294.0465330817</v>
      </c>
      <c r="I120" s="34">
        <v>3855778.5856130775</v>
      </c>
      <c r="J120" s="34">
        <v>5604808.9184631314</v>
      </c>
      <c r="K120" s="34">
        <v>5805952.6551389508</v>
      </c>
      <c r="L120" s="49">
        <v>0</v>
      </c>
      <c r="M120" s="311">
        <v>0</v>
      </c>
      <c r="N120" s="311">
        <v>0</v>
      </c>
      <c r="O120" s="311">
        <v>0</v>
      </c>
      <c r="P120" s="313">
        <v>0</v>
      </c>
      <c r="Q120" s="40">
        <v>0</v>
      </c>
      <c r="R120" s="40">
        <v>1</v>
      </c>
      <c r="S120" s="40">
        <v>0</v>
      </c>
      <c r="T120" s="40">
        <v>0</v>
      </c>
      <c r="U120" s="40">
        <v>0</v>
      </c>
      <c r="V120" s="40">
        <v>0</v>
      </c>
      <c r="W120" s="40">
        <v>0</v>
      </c>
      <c r="X120" s="40">
        <v>0</v>
      </c>
      <c r="Y120" s="40">
        <v>0</v>
      </c>
      <c r="Z120" s="81">
        <f t="shared" si="3"/>
        <v>0</v>
      </c>
      <c r="AA120" s="40">
        <v>1</v>
      </c>
      <c r="AB120" s="40">
        <v>0</v>
      </c>
      <c r="AC120" s="40">
        <v>0</v>
      </c>
      <c r="AD120" s="40">
        <v>0</v>
      </c>
      <c r="AE120" s="40">
        <v>0</v>
      </c>
      <c r="AF120" s="40">
        <v>0</v>
      </c>
      <c r="AG120" s="40">
        <v>0</v>
      </c>
      <c r="AH120" s="40">
        <v>0</v>
      </c>
      <c r="AI120" s="40">
        <v>0</v>
      </c>
      <c r="AJ120" s="40">
        <v>0</v>
      </c>
      <c r="AK120" s="40">
        <v>0</v>
      </c>
      <c r="AL120" s="40">
        <v>0</v>
      </c>
      <c r="AM120" s="81">
        <f t="shared" si="4"/>
        <v>0</v>
      </c>
    </row>
    <row r="121" spans="1:39" x14ac:dyDescent="0.2">
      <c r="A121" s="33">
        <v>0</v>
      </c>
      <c r="B121" s="33" t="s">
        <v>27</v>
      </c>
      <c r="C121" s="33" t="s">
        <v>176</v>
      </c>
      <c r="D121" s="35" t="s">
        <v>86</v>
      </c>
      <c r="E121" s="63" t="s">
        <v>129</v>
      </c>
      <c r="F121" s="66">
        <v>0</v>
      </c>
      <c r="G121" s="52">
        <v>2013</v>
      </c>
      <c r="H121" s="34">
        <v>9520017.4575862829</v>
      </c>
      <c r="I121" s="34">
        <v>7984801.8582032723</v>
      </c>
      <c r="J121" s="34">
        <v>8658982.6987636425</v>
      </c>
      <c r="K121" s="34">
        <v>4875642.3048505858</v>
      </c>
      <c r="L121" s="49">
        <v>0</v>
      </c>
      <c r="M121" s="311">
        <v>0</v>
      </c>
      <c r="N121" s="311">
        <v>0</v>
      </c>
      <c r="O121" s="311">
        <v>0</v>
      </c>
      <c r="P121" s="313">
        <v>0</v>
      </c>
      <c r="Q121" s="40">
        <v>0</v>
      </c>
      <c r="R121" s="40">
        <v>1</v>
      </c>
      <c r="S121" s="40">
        <v>0</v>
      </c>
      <c r="T121" s="40">
        <v>0</v>
      </c>
      <c r="U121" s="40">
        <v>0</v>
      </c>
      <c r="V121" s="40">
        <v>0</v>
      </c>
      <c r="W121" s="40">
        <v>0</v>
      </c>
      <c r="X121" s="40">
        <v>0</v>
      </c>
      <c r="Y121" s="40">
        <v>0</v>
      </c>
      <c r="Z121" s="81">
        <f t="shared" si="3"/>
        <v>0</v>
      </c>
      <c r="AA121" s="40">
        <v>1</v>
      </c>
      <c r="AB121" s="40">
        <v>0</v>
      </c>
      <c r="AC121" s="40">
        <v>0</v>
      </c>
      <c r="AD121" s="40">
        <v>0</v>
      </c>
      <c r="AE121" s="40">
        <v>0</v>
      </c>
      <c r="AF121" s="40">
        <v>0</v>
      </c>
      <c r="AG121" s="40">
        <v>0</v>
      </c>
      <c r="AH121" s="40">
        <v>0</v>
      </c>
      <c r="AI121" s="40">
        <v>0</v>
      </c>
      <c r="AJ121" s="40">
        <v>0</v>
      </c>
      <c r="AK121" s="40">
        <v>0</v>
      </c>
      <c r="AL121" s="40">
        <v>0</v>
      </c>
      <c r="AM121" s="81">
        <f t="shared" si="4"/>
        <v>0</v>
      </c>
    </row>
    <row r="122" spans="1:39" x14ac:dyDescent="0.2">
      <c r="A122" s="33">
        <v>0</v>
      </c>
      <c r="B122" s="33" t="s">
        <v>27</v>
      </c>
      <c r="C122" s="33" t="s">
        <v>176</v>
      </c>
      <c r="D122" s="35" t="s">
        <v>86</v>
      </c>
      <c r="E122" s="63" t="s">
        <v>129</v>
      </c>
      <c r="F122" s="66">
        <v>0</v>
      </c>
      <c r="G122" s="52">
        <v>2013</v>
      </c>
      <c r="H122" s="34">
        <v>3207529.8130302574</v>
      </c>
      <c r="I122" s="34">
        <v>2868049.7807395654</v>
      </c>
      <c r="J122" s="34">
        <v>2932580.3051132835</v>
      </c>
      <c r="K122" s="34">
        <v>11170059.911545726</v>
      </c>
      <c r="L122" s="49">
        <v>0</v>
      </c>
      <c r="M122" s="311">
        <v>0</v>
      </c>
      <c r="N122" s="311">
        <v>0</v>
      </c>
      <c r="O122" s="311">
        <v>0</v>
      </c>
      <c r="P122" s="313">
        <v>0</v>
      </c>
      <c r="Q122" s="40">
        <v>0</v>
      </c>
      <c r="R122" s="40">
        <v>1</v>
      </c>
      <c r="S122" s="40">
        <v>0</v>
      </c>
      <c r="T122" s="40">
        <v>0</v>
      </c>
      <c r="U122" s="40">
        <v>0</v>
      </c>
      <c r="V122" s="40">
        <v>0</v>
      </c>
      <c r="W122" s="40">
        <v>0</v>
      </c>
      <c r="X122" s="40">
        <v>0</v>
      </c>
      <c r="Y122" s="40">
        <v>0</v>
      </c>
      <c r="Z122" s="81">
        <f t="shared" si="3"/>
        <v>0</v>
      </c>
      <c r="AA122" s="40">
        <v>1</v>
      </c>
      <c r="AB122" s="40">
        <v>0</v>
      </c>
      <c r="AC122" s="40">
        <v>0</v>
      </c>
      <c r="AD122" s="40">
        <v>0</v>
      </c>
      <c r="AE122" s="40">
        <v>0</v>
      </c>
      <c r="AF122" s="40">
        <v>0</v>
      </c>
      <c r="AG122" s="40">
        <v>0</v>
      </c>
      <c r="AH122" s="40">
        <v>0</v>
      </c>
      <c r="AI122" s="40">
        <v>0</v>
      </c>
      <c r="AJ122" s="40">
        <v>0</v>
      </c>
      <c r="AK122" s="40">
        <v>0</v>
      </c>
      <c r="AL122" s="40">
        <v>0</v>
      </c>
      <c r="AM122" s="81">
        <f t="shared" si="4"/>
        <v>0</v>
      </c>
    </row>
    <row r="123" spans="1:39" x14ac:dyDescent="0.2">
      <c r="A123" s="33">
        <v>0</v>
      </c>
      <c r="B123" s="33" t="s">
        <v>27</v>
      </c>
      <c r="C123" s="33" t="s">
        <v>176</v>
      </c>
      <c r="D123" s="35" t="s">
        <v>86</v>
      </c>
      <c r="E123" s="63" t="s">
        <v>129</v>
      </c>
      <c r="F123" s="66">
        <v>0</v>
      </c>
      <c r="G123" s="52">
        <v>2013</v>
      </c>
      <c r="H123" s="34">
        <v>183472.36681878302</v>
      </c>
      <c r="I123" s="34">
        <v>382133.72604615393</v>
      </c>
      <c r="J123" s="34">
        <v>183427.08772954016</v>
      </c>
      <c r="K123" s="34">
        <v>99526.257341434</v>
      </c>
      <c r="L123" s="49">
        <v>0</v>
      </c>
      <c r="M123" s="311">
        <v>0</v>
      </c>
      <c r="N123" s="311">
        <v>0</v>
      </c>
      <c r="O123" s="311">
        <v>0</v>
      </c>
      <c r="P123" s="313">
        <v>0</v>
      </c>
      <c r="Q123" s="40">
        <v>0</v>
      </c>
      <c r="R123" s="40">
        <v>1</v>
      </c>
      <c r="S123" s="40">
        <v>0</v>
      </c>
      <c r="T123" s="40">
        <v>0</v>
      </c>
      <c r="U123" s="40">
        <v>0</v>
      </c>
      <c r="V123" s="40">
        <v>0</v>
      </c>
      <c r="W123" s="40">
        <v>0</v>
      </c>
      <c r="X123" s="40">
        <v>0</v>
      </c>
      <c r="Y123" s="40">
        <v>0</v>
      </c>
      <c r="Z123" s="81">
        <f t="shared" si="3"/>
        <v>0</v>
      </c>
      <c r="AA123" s="40">
        <v>1</v>
      </c>
      <c r="AB123" s="40">
        <v>0</v>
      </c>
      <c r="AC123" s="40">
        <v>0</v>
      </c>
      <c r="AD123" s="40">
        <v>0</v>
      </c>
      <c r="AE123" s="40">
        <v>0</v>
      </c>
      <c r="AF123" s="40">
        <v>0</v>
      </c>
      <c r="AG123" s="40">
        <v>0</v>
      </c>
      <c r="AH123" s="40">
        <v>0</v>
      </c>
      <c r="AI123" s="40">
        <v>0</v>
      </c>
      <c r="AJ123" s="40">
        <v>0</v>
      </c>
      <c r="AK123" s="40">
        <v>0</v>
      </c>
      <c r="AL123" s="40">
        <v>0</v>
      </c>
      <c r="AM123" s="81">
        <f t="shared" si="4"/>
        <v>0</v>
      </c>
    </row>
    <row r="124" spans="1:39" x14ac:dyDescent="0.2">
      <c r="A124" s="33">
        <v>0</v>
      </c>
      <c r="B124" s="33" t="s">
        <v>27</v>
      </c>
      <c r="C124" s="33" t="s">
        <v>176</v>
      </c>
      <c r="D124" s="35" t="s">
        <v>86</v>
      </c>
      <c r="E124" s="63" t="s">
        <v>129</v>
      </c>
      <c r="F124" s="66">
        <v>0</v>
      </c>
      <c r="G124" s="52">
        <v>2013</v>
      </c>
      <c r="H124" s="34">
        <v>6201263.0376481097</v>
      </c>
      <c r="I124" s="34">
        <v>1659215.4393287764</v>
      </c>
      <c r="J124" s="34">
        <v>154953.14247298348</v>
      </c>
      <c r="K124" s="34">
        <v>1949067.5555948757</v>
      </c>
      <c r="L124" s="49">
        <v>0</v>
      </c>
      <c r="M124" s="311">
        <v>0</v>
      </c>
      <c r="N124" s="311">
        <v>0</v>
      </c>
      <c r="O124" s="311">
        <v>0</v>
      </c>
      <c r="P124" s="313">
        <v>0</v>
      </c>
      <c r="Q124" s="40">
        <v>0</v>
      </c>
      <c r="R124" s="40">
        <v>1</v>
      </c>
      <c r="S124" s="40">
        <v>0</v>
      </c>
      <c r="T124" s="40">
        <v>0</v>
      </c>
      <c r="U124" s="40">
        <v>0</v>
      </c>
      <c r="V124" s="40">
        <v>0</v>
      </c>
      <c r="W124" s="40">
        <v>0</v>
      </c>
      <c r="X124" s="40">
        <v>0</v>
      </c>
      <c r="Y124" s="40">
        <v>0</v>
      </c>
      <c r="Z124" s="81">
        <f t="shared" si="3"/>
        <v>0</v>
      </c>
      <c r="AA124" s="40">
        <v>1</v>
      </c>
      <c r="AB124" s="40">
        <v>0</v>
      </c>
      <c r="AC124" s="40">
        <v>0</v>
      </c>
      <c r="AD124" s="40">
        <v>0</v>
      </c>
      <c r="AE124" s="40">
        <v>0</v>
      </c>
      <c r="AF124" s="40">
        <v>0</v>
      </c>
      <c r="AG124" s="40">
        <v>0</v>
      </c>
      <c r="AH124" s="40">
        <v>0</v>
      </c>
      <c r="AI124" s="40">
        <v>0</v>
      </c>
      <c r="AJ124" s="40">
        <v>0</v>
      </c>
      <c r="AK124" s="40">
        <v>0</v>
      </c>
      <c r="AL124" s="40">
        <v>0</v>
      </c>
      <c r="AM124" s="81">
        <f t="shared" si="4"/>
        <v>0</v>
      </c>
    </row>
    <row r="125" spans="1:39" x14ac:dyDescent="0.2">
      <c r="A125" s="33">
        <v>4939</v>
      </c>
      <c r="B125" s="33" t="s">
        <v>25</v>
      </c>
      <c r="C125" s="33" t="s">
        <v>254</v>
      </c>
      <c r="D125" s="35" t="s">
        <v>86</v>
      </c>
      <c r="E125" s="63" t="s">
        <v>129</v>
      </c>
      <c r="F125" s="66">
        <v>0</v>
      </c>
      <c r="G125" s="52">
        <v>2014</v>
      </c>
      <c r="H125" s="34">
        <v>0</v>
      </c>
      <c r="I125" s="34">
        <v>0</v>
      </c>
      <c r="J125" s="34">
        <v>0</v>
      </c>
      <c r="K125" s="34">
        <v>0</v>
      </c>
      <c r="L125" s="49">
        <v>3080503.11</v>
      </c>
      <c r="M125" s="311">
        <v>1050000</v>
      </c>
      <c r="N125" s="311">
        <v>0</v>
      </c>
      <c r="O125" s="311">
        <v>0</v>
      </c>
      <c r="P125" s="313">
        <v>0</v>
      </c>
      <c r="Q125" s="40">
        <v>1</v>
      </c>
      <c r="R125" s="40">
        <v>0</v>
      </c>
      <c r="S125" s="40">
        <v>0</v>
      </c>
      <c r="T125" s="40">
        <v>0</v>
      </c>
      <c r="U125" s="40">
        <v>0</v>
      </c>
      <c r="V125" s="40">
        <v>0</v>
      </c>
      <c r="W125" s="40">
        <v>0</v>
      </c>
      <c r="X125" s="40">
        <v>0</v>
      </c>
      <c r="Y125" s="40">
        <v>0</v>
      </c>
      <c r="Z125" s="81">
        <f t="shared" ref="Z125:Z140" si="5">ABS(1-SUM(Q125:Y125))</f>
        <v>0</v>
      </c>
      <c r="AA125" s="40">
        <v>1</v>
      </c>
      <c r="AB125" s="40">
        <v>0</v>
      </c>
      <c r="AC125" s="40">
        <v>0</v>
      </c>
      <c r="AD125" s="40">
        <v>0</v>
      </c>
      <c r="AE125" s="40">
        <v>0</v>
      </c>
      <c r="AF125" s="40">
        <v>0</v>
      </c>
      <c r="AG125" s="40">
        <v>0</v>
      </c>
      <c r="AH125" s="40">
        <v>0</v>
      </c>
      <c r="AI125" s="40">
        <v>0</v>
      </c>
      <c r="AJ125" s="40">
        <v>0</v>
      </c>
      <c r="AK125" s="40">
        <v>0</v>
      </c>
      <c r="AL125" s="40">
        <v>0</v>
      </c>
      <c r="AM125" s="81">
        <f t="shared" si="4"/>
        <v>0</v>
      </c>
    </row>
    <row r="126" spans="1:39" x14ac:dyDescent="0.2">
      <c r="A126" s="33">
        <v>4943</v>
      </c>
      <c r="B126" s="33" t="s">
        <v>25</v>
      </c>
      <c r="C126" s="33" t="s">
        <v>255</v>
      </c>
      <c r="D126" s="35" t="s">
        <v>86</v>
      </c>
      <c r="E126" s="63" t="s">
        <v>129</v>
      </c>
      <c r="F126" s="66">
        <v>0</v>
      </c>
      <c r="G126" s="52">
        <v>2013</v>
      </c>
      <c r="H126" s="34">
        <v>118930.25516099999</v>
      </c>
      <c r="I126" s="34">
        <v>61167.088448112903</v>
      </c>
      <c r="J126" s="34">
        <v>0</v>
      </c>
      <c r="K126" s="34">
        <v>0</v>
      </c>
      <c r="L126" s="49">
        <v>0</v>
      </c>
      <c r="M126" s="311">
        <v>0</v>
      </c>
      <c r="N126" s="311">
        <v>0</v>
      </c>
      <c r="O126" s="311">
        <v>0</v>
      </c>
      <c r="P126" s="313">
        <v>0</v>
      </c>
      <c r="Q126" s="40">
        <v>1</v>
      </c>
      <c r="R126" s="40">
        <v>0</v>
      </c>
      <c r="S126" s="40">
        <v>0</v>
      </c>
      <c r="T126" s="40">
        <v>0</v>
      </c>
      <c r="U126" s="40">
        <v>0</v>
      </c>
      <c r="V126" s="40">
        <v>0</v>
      </c>
      <c r="W126" s="40">
        <v>0</v>
      </c>
      <c r="X126" s="40">
        <v>0</v>
      </c>
      <c r="Y126" s="40">
        <v>0</v>
      </c>
      <c r="Z126" s="81">
        <f t="shared" si="5"/>
        <v>0</v>
      </c>
      <c r="AA126" s="40">
        <v>1</v>
      </c>
      <c r="AB126" s="40">
        <v>0</v>
      </c>
      <c r="AC126" s="40">
        <v>0</v>
      </c>
      <c r="AD126" s="40">
        <v>0</v>
      </c>
      <c r="AE126" s="40">
        <v>0</v>
      </c>
      <c r="AF126" s="40">
        <v>0</v>
      </c>
      <c r="AG126" s="40">
        <v>0</v>
      </c>
      <c r="AH126" s="40">
        <v>0</v>
      </c>
      <c r="AI126" s="40">
        <v>0</v>
      </c>
      <c r="AJ126" s="40">
        <v>0</v>
      </c>
      <c r="AK126" s="40">
        <v>0</v>
      </c>
      <c r="AL126" s="40">
        <v>0</v>
      </c>
      <c r="AM126" s="81">
        <f t="shared" si="4"/>
        <v>0</v>
      </c>
    </row>
    <row r="127" spans="1:39" x14ac:dyDescent="0.2">
      <c r="A127" s="33">
        <v>0</v>
      </c>
      <c r="B127" s="33" t="s">
        <v>25</v>
      </c>
      <c r="C127" s="33" t="s">
        <v>256</v>
      </c>
      <c r="D127" s="35" t="s">
        <v>86</v>
      </c>
      <c r="E127" s="63" t="s">
        <v>129</v>
      </c>
      <c r="F127" s="66">
        <v>0</v>
      </c>
      <c r="G127" s="52">
        <v>2013</v>
      </c>
      <c r="H127" s="34">
        <v>945714.24966159137</v>
      </c>
      <c r="I127" s="34">
        <v>763939.57737661898</v>
      </c>
      <c r="J127" s="34">
        <v>922721.58125496353</v>
      </c>
      <c r="K127" s="34">
        <v>228323.61583149518</v>
      </c>
      <c r="L127" s="49">
        <v>0</v>
      </c>
      <c r="M127" s="311">
        <v>0</v>
      </c>
      <c r="N127" s="311">
        <v>0</v>
      </c>
      <c r="O127" s="311">
        <v>0</v>
      </c>
      <c r="P127" s="313">
        <v>0</v>
      </c>
      <c r="Q127" s="40">
        <v>1</v>
      </c>
      <c r="R127" s="40">
        <v>0</v>
      </c>
      <c r="S127" s="40">
        <v>0</v>
      </c>
      <c r="T127" s="40">
        <v>0</v>
      </c>
      <c r="U127" s="40">
        <v>0</v>
      </c>
      <c r="V127" s="40">
        <v>0</v>
      </c>
      <c r="W127" s="40">
        <v>0</v>
      </c>
      <c r="X127" s="40">
        <v>0</v>
      </c>
      <c r="Y127" s="40">
        <v>0</v>
      </c>
      <c r="Z127" s="81">
        <f t="shared" si="5"/>
        <v>0</v>
      </c>
      <c r="AA127" s="40">
        <v>1</v>
      </c>
      <c r="AB127" s="40">
        <v>0</v>
      </c>
      <c r="AC127" s="40">
        <v>0</v>
      </c>
      <c r="AD127" s="40">
        <v>0</v>
      </c>
      <c r="AE127" s="40">
        <v>0</v>
      </c>
      <c r="AF127" s="40">
        <v>0</v>
      </c>
      <c r="AG127" s="40">
        <v>0</v>
      </c>
      <c r="AH127" s="40">
        <v>0</v>
      </c>
      <c r="AI127" s="40">
        <v>0</v>
      </c>
      <c r="AJ127" s="40">
        <v>0</v>
      </c>
      <c r="AK127" s="40">
        <v>0</v>
      </c>
      <c r="AL127" s="40">
        <v>0</v>
      </c>
      <c r="AM127" s="81">
        <f t="shared" si="4"/>
        <v>0</v>
      </c>
    </row>
    <row r="128" spans="1:39" x14ac:dyDescent="0.2">
      <c r="A128" s="33">
        <v>0</v>
      </c>
      <c r="B128" s="33" t="s">
        <v>25</v>
      </c>
      <c r="C128" s="33" t="s">
        <v>176</v>
      </c>
      <c r="D128" s="35" t="s">
        <v>86</v>
      </c>
      <c r="E128" s="63" t="s">
        <v>129</v>
      </c>
      <c r="F128" s="66">
        <v>0</v>
      </c>
      <c r="G128" s="52">
        <v>2013</v>
      </c>
      <c r="H128" s="34">
        <v>7452479.6362579381</v>
      </c>
      <c r="I128" s="34">
        <v>3342284.4839901947</v>
      </c>
      <c r="J128" s="34">
        <v>2241130.7760475902</v>
      </c>
      <c r="K128" s="34">
        <v>2557751.1883750041</v>
      </c>
      <c r="L128" s="49">
        <v>0</v>
      </c>
      <c r="M128" s="311">
        <v>0</v>
      </c>
      <c r="N128" s="311">
        <v>0</v>
      </c>
      <c r="O128" s="311">
        <v>0</v>
      </c>
      <c r="P128" s="313">
        <v>0</v>
      </c>
      <c r="Q128" s="40">
        <v>1</v>
      </c>
      <c r="R128" s="40">
        <v>0</v>
      </c>
      <c r="S128" s="40">
        <v>0</v>
      </c>
      <c r="T128" s="40">
        <v>0</v>
      </c>
      <c r="U128" s="40">
        <v>0</v>
      </c>
      <c r="V128" s="40">
        <v>0</v>
      </c>
      <c r="W128" s="40">
        <v>0</v>
      </c>
      <c r="X128" s="40">
        <v>0</v>
      </c>
      <c r="Y128" s="40">
        <v>0</v>
      </c>
      <c r="Z128" s="81">
        <f t="shared" si="5"/>
        <v>0</v>
      </c>
      <c r="AA128" s="40">
        <v>1</v>
      </c>
      <c r="AB128" s="40">
        <v>0</v>
      </c>
      <c r="AC128" s="40">
        <v>0</v>
      </c>
      <c r="AD128" s="40">
        <v>0</v>
      </c>
      <c r="AE128" s="40">
        <v>0</v>
      </c>
      <c r="AF128" s="40">
        <v>0</v>
      </c>
      <c r="AG128" s="40">
        <v>0</v>
      </c>
      <c r="AH128" s="40">
        <v>0</v>
      </c>
      <c r="AI128" s="40">
        <v>0</v>
      </c>
      <c r="AJ128" s="40">
        <v>0</v>
      </c>
      <c r="AK128" s="40">
        <v>0</v>
      </c>
      <c r="AL128" s="40">
        <v>0</v>
      </c>
      <c r="AM128" s="81">
        <f t="shared" si="4"/>
        <v>0</v>
      </c>
    </row>
    <row r="129" spans="1:39" x14ac:dyDescent="0.2">
      <c r="A129" s="33">
        <v>8165</v>
      </c>
      <c r="B129" s="33" t="s">
        <v>257</v>
      </c>
      <c r="C129" s="33" t="s">
        <v>257</v>
      </c>
      <c r="D129" s="35" t="s">
        <v>87</v>
      </c>
      <c r="E129" s="63" t="s">
        <v>129</v>
      </c>
      <c r="F129" s="66">
        <v>0</v>
      </c>
      <c r="G129" s="52">
        <v>2014</v>
      </c>
      <c r="H129" s="34">
        <v>0</v>
      </c>
      <c r="I129" s="34">
        <v>0</v>
      </c>
      <c r="J129" s="34">
        <v>0</v>
      </c>
      <c r="K129" s="34">
        <v>0</v>
      </c>
      <c r="L129" s="49">
        <v>2070254</v>
      </c>
      <c r="M129" s="311">
        <v>2502731</v>
      </c>
      <c r="N129" s="311">
        <v>1445000</v>
      </c>
      <c r="O129" s="311">
        <v>1511000</v>
      </c>
      <c r="P129" s="313">
        <v>1165000</v>
      </c>
      <c r="Q129" s="40">
        <v>0</v>
      </c>
      <c r="R129" s="40">
        <v>0</v>
      </c>
      <c r="S129" s="40">
        <v>0</v>
      </c>
      <c r="T129" s="40">
        <v>0</v>
      </c>
      <c r="U129" s="40">
        <v>0</v>
      </c>
      <c r="V129" s="40">
        <v>0</v>
      </c>
      <c r="W129" s="40">
        <v>0</v>
      </c>
      <c r="X129" s="40">
        <v>1</v>
      </c>
      <c r="Y129" s="40">
        <v>0</v>
      </c>
      <c r="Z129" s="81">
        <f t="shared" si="5"/>
        <v>0</v>
      </c>
      <c r="AA129" s="40">
        <v>1</v>
      </c>
      <c r="AB129" s="40">
        <v>0</v>
      </c>
      <c r="AC129" s="40">
        <v>0</v>
      </c>
      <c r="AD129" s="40">
        <v>0</v>
      </c>
      <c r="AE129" s="40">
        <v>0</v>
      </c>
      <c r="AF129" s="40">
        <v>0</v>
      </c>
      <c r="AG129" s="40">
        <v>0</v>
      </c>
      <c r="AH129" s="40">
        <v>0</v>
      </c>
      <c r="AI129" s="40">
        <v>0</v>
      </c>
      <c r="AJ129" s="40">
        <v>0</v>
      </c>
      <c r="AK129" s="40">
        <v>0</v>
      </c>
      <c r="AL129" s="40">
        <v>0</v>
      </c>
      <c r="AM129" s="81">
        <f t="shared" si="4"/>
        <v>0</v>
      </c>
    </row>
    <row r="130" spans="1:39" x14ac:dyDescent="0.2">
      <c r="A130" s="33">
        <v>4931</v>
      </c>
      <c r="B130" s="33" t="s">
        <v>27</v>
      </c>
      <c r="C130" s="33" t="s">
        <v>258</v>
      </c>
      <c r="D130" s="35" t="s">
        <v>88</v>
      </c>
      <c r="E130" s="63" t="s">
        <v>129</v>
      </c>
      <c r="F130" s="66">
        <v>0</v>
      </c>
      <c r="G130" s="52">
        <v>2013</v>
      </c>
      <c r="H130" s="34">
        <v>1036481.2285321066</v>
      </c>
      <c r="I130" s="34">
        <v>79593.735947496883</v>
      </c>
      <c r="J130" s="34">
        <v>85255.772959046968</v>
      </c>
      <c r="K130" s="34">
        <v>0</v>
      </c>
      <c r="L130" s="49">
        <v>0</v>
      </c>
      <c r="M130" s="311">
        <v>0</v>
      </c>
      <c r="N130" s="311">
        <v>0</v>
      </c>
      <c r="O130" s="311">
        <v>0</v>
      </c>
      <c r="P130" s="313">
        <v>0</v>
      </c>
      <c r="Q130" s="40">
        <v>0</v>
      </c>
      <c r="R130" s="40">
        <v>1</v>
      </c>
      <c r="S130" s="40">
        <v>0</v>
      </c>
      <c r="T130" s="40">
        <v>0</v>
      </c>
      <c r="U130" s="40">
        <v>0</v>
      </c>
      <c r="V130" s="40">
        <v>0</v>
      </c>
      <c r="W130" s="40">
        <v>0</v>
      </c>
      <c r="X130" s="40">
        <v>0</v>
      </c>
      <c r="Y130" s="40">
        <v>0</v>
      </c>
      <c r="Z130" s="81">
        <f t="shared" si="5"/>
        <v>0</v>
      </c>
      <c r="AA130" s="40">
        <v>1</v>
      </c>
      <c r="AB130" s="40">
        <v>0</v>
      </c>
      <c r="AC130" s="40">
        <v>0</v>
      </c>
      <c r="AD130" s="40">
        <v>0</v>
      </c>
      <c r="AE130" s="40">
        <v>0</v>
      </c>
      <c r="AF130" s="40">
        <v>0</v>
      </c>
      <c r="AG130" s="40">
        <v>0</v>
      </c>
      <c r="AH130" s="40">
        <v>0</v>
      </c>
      <c r="AI130" s="40">
        <v>0</v>
      </c>
      <c r="AJ130" s="40">
        <v>0</v>
      </c>
      <c r="AK130" s="40">
        <v>0</v>
      </c>
      <c r="AL130" s="40">
        <v>0</v>
      </c>
      <c r="AM130" s="81">
        <f t="shared" si="4"/>
        <v>0</v>
      </c>
    </row>
    <row r="131" spans="1:39" x14ac:dyDescent="0.2">
      <c r="A131" s="33">
        <v>4979</v>
      </c>
      <c r="B131" s="33" t="s">
        <v>27</v>
      </c>
      <c r="C131" s="33" t="s">
        <v>259</v>
      </c>
      <c r="D131" s="35" t="s">
        <v>88</v>
      </c>
      <c r="E131" s="63" t="s">
        <v>129</v>
      </c>
      <c r="F131" s="66">
        <v>0</v>
      </c>
      <c r="G131" s="52">
        <v>2013</v>
      </c>
      <c r="H131" s="34">
        <v>293002.07860583614</v>
      </c>
      <c r="I131" s="34">
        <v>112253.07853155352</v>
      </c>
      <c r="J131" s="34">
        <v>0</v>
      </c>
      <c r="K131" s="34">
        <v>0</v>
      </c>
      <c r="L131" s="49">
        <v>0</v>
      </c>
      <c r="M131" s="311">
        <v>0</v>
      </c>
      <c r="N131" s="311">
        <v>0</v>
      </c>
      <c r="O131" s="311">
        <v>0</v>
      </c>
      <c r="P131" s="313">
        <v>0</v>
      </c>
      <c r="Q131" s="40">
        <v>0</v>
      </c>
      <c r="R131" s="40">
        <v>1</v>
      </c>
      <c r="S131" s="40">
        <v>0</v>
      </c>
      <c r="T131" s="40">
        <v>0</v>
      </c>
      <c r="U131" s="40">
        <v>0</v>
      </c>
      <c r="V131" s="40">
        <v>0</v>
      </c>
      <c r="W131" s="40">
        <v>0</v>
      </c>
      <c r="X131" s="40">
        <v>0</v>
      </c>
      <c r="Y131" s="40">
        <v>0</v>
      </c>
      <c r="Z131" s="81">
        <f t="shared" si="5"/>
        <v>0</v>
      </c>
      <c r="AA131" s="40">
        <v>1</v>
      </c>
      <c r="AB131" s="40">
        <v>0</v>
      </c>
      <c r="AC131" s="40">
        <v>0</v>
      </c>
      <c r="AD131" s="40">
        <v>0</v>
      </c>
      <c r="AE131" s="40">
        <v>0</v>
      </c>
      <c r="AF131" s="40">
        <v>0</v>
      </c>
      <c r="AG131" s="40">
        <v>0</v>
      </c>
      <c r="AH131" s="40">
        <v>0</v>
      </c>
      <c r="AI131" s="40">
        <v>0</v>
      </c>
      <c r="AJ131" s="40">
        <v>0</v>
      </c>
      <c r="AK131" s="40">
        <v>0</v>
      </c>
      <c r="AL131" s="40">
        <v>0</v>
      </c>
      <c r="AM131" s="81">
        <f t="shared" si="4"/>
        <v>0</v>
      </c>
    </row>
    <row r="132" spans="1:39" x14ac:dyDescent="0.2">
      <c r="A132" s="33">
        <v>5071</v>
      </c>
      <c r="B132" s="33" t="s">
        <v>27</v>
      </c>
      <c r="C132" s="33" t="s">
        <v>260</v>
      </c>
      <c r="D132" s="35" t="s">
        <v>88</v>
      </c>
      <c r="E132" s="63" t="s">
        <v>129</v>
      </c>
      <c r="F132" s="66">
        <v>0</v>
      </c>
      <c r="G132" s="52">
        <v>2013</v>
      </c>
      <c r="H132" s="34">
        <v>2507518.9958138219</v>
      </c>
      <c r="I132" s="34">
        <v>1199763.1479999351</v>
      </c>
      <c r="J132" s="34">
        <v>1086343.9483510724</v>
      </c>
      <c r="K132" s="34">
        <v>377653.38282141753</v>
      </c>
      <c r="L132" s="49">
        <v>0</v>
      </c>
      <c r="M132" s="311">
        <v>0</v>
      </c>
      <c r="N132" s="311">
        <v>0</v>
      </c>
      <c r="O132" s="311">
        <v>0</v>
      </c>
      <c r="P132" s="313">
        <v>0</v>
      </c>
      <c r="Q132" s="40">
        <v>0</v>
      </c>
      <c r="R132" s="40">
        <v>1</v>
      </c>
      <c r="S132" s="40">
        <v>0</v>
      </c>
      <c r="T132" s="40">
        <v>0</v>
      </c>
      <c r="U132" s="40">
        <v>0</v>
      </c>
      <c r="V132" s="40">
        <v>0</v>
      </c>
      <c r="W132" s="40">
        <v>0</v>
      </c>
      <c r="X132" s="40">
        <v>0</v>
      </c>
      <c r="Y132" s="40">
        <v>0</v>
      </c>
      <c r="Z132" s="81">
        <f t="shared" si="5"/>
        <v>0</v>
      </c>
      <c r="AA132" s="40">
        <v>1</v>
      </c>
      <c r="AB132" s="40">
        <v>0</v>
      </c>
      <c r="AC132" s="40">
        <v>0</v>
      </c>
      <c r="AD132" s="40">
        <v>0</v>
      </c>
      <c r="AE132" s="40">
        <v>0</v>
      </c>
      <c r="AF132" s="40">
        <v>0</v>
      </c>
      <c r="AG132" s="40">
        <v>0</v>
      </c>
      <c r="AH132" s="40">
        <v>0</v>
      </c>
      <c r="AI132" s="40">
        <v>0</v>
      </c>
      <c r="AJ132" s="40">
        <v>0</v>
      </c>
      <c r="AK132" s="40">
        <v>0</v>
      </c>
      <c r="AL132" s="40">
        <v>0</v>
      </c>
      <c r="AM132" s="81">
        <f t="shared" si="4"/>
        <v>0</v>
      </c>
    </row>
    <row r="133" spans="1:39" x14ac:dyDescent="0.2">
      <c r="A133" s="33">
        <v>5073</v>
      </c>
      <c r="B133" s="33" t="s">
        <v>27</v>
      </c>
      <c r="C133" s="33" t="s">
        <v>261</v>
      </c>
      <c r="D133" s="35" t="s">
        <v>88</v>
      </c>
      <c r="E133" s="63" t="s">
        <v>129</v>
      </c>
      <c r="F133" s="66">
        <v>0</v>
      </c>
      <c r="G133" s="52">
        <v>2013</v>
      </c>
      <c r="H133" s="34">
        <v>88209.645761672131</v>
      </c>
      <c r="I133" s="34">
        <v>49634.840058948605</v>
      </c>
      <c r="J133" s="34">
        <v>3795.1457933528045</v>
      </c>
      <c r="K133" s="34">
        <v>-16943.102996179274</v>
      </c>
      <c r="L133" s="49">
        <v>0</v>
      </c>
      <c r="M133" s="311">
        <v>0</v>
      </c>
      <c r="N133" s="311">
        <v>0</v>
      </c>
      <c r="O133" s="311">
        <v>0</v>
      </c>
      <c r="P133" s="313">
        <v>0</v>
      </c>
      <c r="Q133" s="40">
        <v>0</v>
      </c>
      <c r="R133" s="40">
        <v>1</v>
      </c>
      <c r="S133" s="40">
        <v>0</v>
      </c>
      <c r="T133" s="40">
        <v>0</v>
      </c>
      <c r="U133" s="40">
        <v>0</v>
      </c>
      <c r="V133" s="40">
        <v>0</v>
      </c>
      <c r="W133" s="40">
        <v>0</v>
      </c>
      <c r="X133" s="40">
        <v>0</v>
      </c>
      <c r="Y133" s="40">
        <v>0</v>
      </c>
      <c r="Z133" s="81">
        <f t="shared" si="5"/>
        <v>0</v>
      </c>
      <c r="AA133" s="40">
        <v>1</v>
      </c>
      <c r="AB133" s="40">
        <v>0</v>
      </c>
      <c r="AC133" s="40">
        <v>0</v>
      </c>
      <c r="AD133" s="40">
        <v>0</v>
      </c>
      <c r="AE133" s="40">
        <v>0</v>
      </c>
      <c r="AF133" s="40">
        <v>0</v>
      </c>
      <c r="AG133" s="40">
        <v>0</v>
      </c>
      <c r="AH133" s="40">
        <v>0</v>
      </c>
      <c r="AI133" s="40">
        <v>0</v>
      </c>
      <c r="AJ133" s="40">
        <v>0</v>
      </c>
      <c r="AK133" s="40">
        <v>0</v>
      </c>
      <c r="AL133" s="40">
        <v>0</v>
      </c>
      <c r="AM133" s="81">
        <f t="shared" ref="AM133:AM196" si="6">ABS(1-SUM(AA133:AL133))</f>
        <v>0</v>
      </c>
    </row>
    <row r="134" spans="1:39" x14ac:dyDescent="0.2">
      <c r="A134" s="33">
        <v>5077</v>
      </c>
      <c r="B134" s="33" t="s">
        <v>27</v>
      </c>
      <c r="C134" s="33" t="s">
        <v>262</v>
      </c>
      <c r="D134" s="35" t="s">
        <v>88</v>
      </c>
      <c r="E134" s="63" t="s">
        <v>129</v>
      </c>
      <c r="F134" s="66">
        <v>0</v>
      </c>
      <c r="G134" s="52">
        <v>2013</v>
      </c>
      <c r="H134" s="34">
        <v>1805429.1203459832</v>
      </c>
      <c r="I134" s="34">
        <v>1062951.5483157272</v>
      </c>
      <c r="J134" s="34">
        <v>57534.802810705165</v>
      </c>
      <c r="K134" s="34">
        <v>0</v>
      </c>
      <c r="L134" s="49">
        <v>0</v>
      </c>
      <c r="M134" s="311">
        <v>0</v>
      </c>
      <c r="N134" s="311">
        <v>0</v>
      </c>
      <c r="O134" s="311">
        <v>0</v>
      </c>
      <c r="P134" s="313">
        <v>0</v>
      </c>
      <c r="Q134" s="40">
        <v>0</v>
      </c>
      <c r="R134" s="40">
        <v>1</v>
      </c>
      <c r="S134" s="40">
        <v>0</v>
      </c>
      <c r="T134" s="40">
        <v>0</v>
      </c>
      <c r="U134" s="40">
        <v>0</v>
      </c>
      <c r="V134" s="40">
        <v>0</v>
      </c>
      <c r="W134" s="40">
        <v>0</v>
      </c>
      <c r="X134" s="40">
        <v>0</v>
      </c>
      <c r="Y134" s="40">
        <v>0</v>
      </c>
      <c r="Z134" s="81">
        <f t="shared" si="5"/>
        <v>0</v>
      </c>
      <c r="AA134" s="40">
        <v>1</v>
      </c>
      <c r="AB134" s="40">
        <v>0</v>
      </c>
      <c r="AC134" s="40">
        <v>0</v>
      </c>
      <c r="AD134" s="40">
        <v>0</v>
      </c>
      <c r="AE134" s="40">
        <v>0</v>
      </c>
      <c r="AF134" s="40">
        <v>0</v>
      </c>
      <c r="AG134" s="40">
        <v>0</v>
      </c>
      <c r="AH134" s="40">
        <v>0</v>
      </c>
      <c r="AI134" s="40">
        <v>0</v>
      </c>
      <c r="AJ134" s="40">
        <v>0</v>
      </c>
      <c r="AK134" s="40">
        <v>0</v>
      </c>
      <c r="AL134" s="40">
        <v>0</v>
      </c>
      <c r="AM134" s="81">
        <f t="shared" si="6"/>
        <v>0</v>
      </c>
    </row>
    <row r="135" spans="1:39" x14ac:dyDescent="0.2">
      <c r="A135" s="33">
        <v>5100</v>
      </c>
      <c r="B135" s="33" t="s">
        <v>27</v>
      </c>
      <c r="C135" s="33" t="s">
        <v>263</v>
      </c>
      <c r="D135" s="35" t="s">
        <v>88</v>
      </c>
      <c r="E135" s="63" t="s">
        <v>129</v>
      </c>
      <c r="F135" s="66">
        <v>0</v>
      </c>
      <c r="G135" s="52">
        <v>2013</v>
      </c>
      <c r="H135" s="34">
        <v>1605207.10351833</v>
      </c>
      <c r="I135" s="34">
        <v>458045.94208749454</v>
      </c>
      <c r="J135" s="34">
        <v>5575.4602042403012</v>
      </c>
      <c r="K135" s="34">
        <v>0</v>
      </c>
      <c r="L135" s="49">
        <v>0</v>
      </c>
      <c r="M135" s="311">
        <v>0</v>
      </c>
      <c r="N135" s="311">
        <v>0</v>
      </c>
      <c r="O135" s="311">
        <v>0</v>
      </c>
      <c r="P135" s="313">
        <v>0</v>
      </c>
      <c r="Q135" s="40">
        <v>0</v>
      </c>
      <c r="R135" s="40">
        <v>1</v>
      </c>
      <c r="S135" s="40">
        <v>0</v>
      </c>
      <c r="T135" s="40">
        <v>0</v>
      </c>
      <c r="U135" s="40">
        <v>0</v>
      </c>
      <c r="V135" s="40">
        <v>0</v>
      </c>
      <c r="W135" s="40">
        <v>0</v>
      </c>
      <c r="X135" s="40">
        <v>0</v>
      </c>
      <c r="Y135" s="40">
        <v>0</v>
      </c>
      <c r="Z135" s="81">
        <f t="shared" si="5"/>
        <v>0</v>
      </c>
      <c r="AA135" s="40">
        <v>1</v>
      </c>
      <c r="AB135" s="40">
        <v>0</v>
      </c>
      <c r="AC135" s="40">
        <v>0</v>
      </c>
      <c r="AD135" s="40">
        <v>0</v>
      </c>
      <c r="AE135" s="40">
        <v>0</v>
      </c>
      <c r="AF135" s="40">
        <v>0</v>
      </c>
      <c r="AG135" s="40">
        <v>0</v>
      </c>
      <c r="AH135" s="40">
        <v>0</v>
      </c>
      <c r="AI135" s="40">
        <v>0</v>
      </c>
      <c r="AJ135" s="40">
        <v>0</v>
      </c>
      <c r="AK135" s="40">
        <v>0</v>
      </c>
      <c r="AL135" s="40">
        <v>0</v>
      </c>
      <c r="AM135" s="81">
        <f t="shared" si="6"/>
        <v>0</v>
      </c>
    </row>
    <row r="136" spans="1:39" x14ac:dyDescent="0.2">
      <c r="A136" s="33">
        <v>6337</v>
      </c>
      <c r="B136" s="33" t="s">
        <v>27</v>
      </c>
      <c r="C136" s="33" t="s">
        <v>190</v>
      </c>
      <c r="D136" s="35" t="s">
        <v>88</v>
      </c>
      <c r="E136" s="63" t="s">
        <v>129</v>
      </c>
      <c r="F136" s="66">
        <v>0</v>
      </c>
      <c r="G136" s="52">
        <v>2013</v>
      </c>
      <c r="H136" s="34">
        <v>752001.36352119152</v>
      </c>
      <c r="I136" s="34">
        <v>1533.8748926455553</v>
      </c>
      <c r="J136" s="34">
        <v>115942.45299487707</v>
      </c>
      <c r="K136" s="34">
        <v>172459.41599412868</v>
      </c>
      <c r="L136" s="49">
        <v>0</v>
      </c>
      <c r="M136" s="311">
        <v>0</v>
      </c>
      <c r="N136" s="311">
        <v>0</v>
      </c>
      <c r="O136" s="311">
        <v>0</v>
      </c>
      <c r="P136" s="313">
        <v>0</v>
      </c>
      <c r="Q136" s="40">
        <v>0</v>
      </c>
      <c r="R136" s="40">
        <v>1</v>
      </c>
      <c r="S136" s="40">
        <v>0</v>
      </c>
      <c r="T136" s="40">
        <v>0</v>
      </c>
      <c r="U136" s="40">
        <v>0</v>
      </c>
      <c r="V136" s="40">
        <v>0</v>
      </c>
      <c r="W136" s="40">
        <v>0</v>
      </c>
      <c r="X136" s="40">
        <v>0</v>
      </c>
      <c r="Y136" s="40">
        <v>0</v>
      </c>
      <c r="Z136" s="81">
        <f t="shared" si="5"/>
        <v>0</v>
      </c>
      <c r="AA136" s="40">
        <v>1</v>
      </c>
      <c r="AB136" s="40">
        <v>0</v>
      </c>
      <c r="AC136" s="40">
        <v>0</v>
      </c>
      <c r="AD136" s="40">
        <v>0</v>
      </c>
      <c r="AE136" s="40">
        <v>0</v>
      </c>
      <c r="AF136" s="40">
        <v>0</v>
      </c>
      <c r="AG136" s="40">
        <v>0</v>
      </c>
      <c r="AH136" s="40">
        <v>0</v>
      </c>
      <c r="AI136" s="40">
        <v>0</v>
      </c>
      <c r="AJ136" s="40">
        <v>0</v>
      </c>
      <c r="AK136" s="40">
        <v>0</v>
      </c>
      <c r="AL136" s="40">
        <v>0</v>
      </c>
      <c r="AM136" s="81">
        <f t="shared" si="6"/>
        <v>0</v>
      </c>
    </row>
    <row r="137" spans="1:39" x14ac:dyDescent="0.2">
      <c r="A137" s="33">
        <v>6338</v>
      </c>
      <c r="B137" s="33" t="s">
        <v>27</v>
      </c>
      <c r="C137" s="33" t="s">
        <v>264</v>
      </c>
      <c r="D137" s="35" t="s">
        <v>88</v>
      </c>
      <c r="E137" s="63" t="s">
        <v>129</v>
      </c>
      <c r="F137" s="66">
        <v>0</v>
      </c>
      <c r="G137" s="52">
        <v>2013</v>
      </c>
      <c r="H137" s="34">
        <v>0</v>
      </c>
      <c r="I137" s="34">
        <v>0</v>
      </c>
      <c r="J137" s="34">
        <v>24439.6954636357</v>
      </c>
      <c r="K137" s="34">
        <v>388588.98897388857</v>
      </c>
      <c r="L137" s="49">
        <v>0</v>
      </c>
      <c r="M137" s="311">
        <v>0</v>
      </c>
      <c r="N137" s="311">
        <v>0</v>
      </c>
      <c r="O137" s="311">
        <v>0</v>
      </c>
      <c r="P137" s="313">
        <v>0</v>
      </c>
      <c r="Q137" s="40">
        <v>0</v>
      </c>
      <c r="R137" s="40">
        <v>1</v>
      </c>
      <c r="S137" s="40">
        <v>0</v>
      </c>
      <c r="T137" s="40">
        <v>0</v>
      </c>
      <c r="U137" s="40">
        <v>0</v>
      </c>
      <c r="V137" s="40">
        <v>0</v>
      </c>
      <c r="W137" s="40">
        <v>0</v>
      </c>
      <c r="X137" s="40">
        <v>0</v>
      </c>
      <c r="Y137" s="40">
        <v>0</v>
      </c>
      <c r="Z137" s="81">
        <f t="shared" si="5"/>
        <v>0</v>
      </c>
      <c r="AA137" s="40">
        <v>1</v>
      </c>
      <c r="AB137" s="40">
        <v>0</v>
      </c>
      <c r="AC137" s="40">
        <v>0</v>
      </c>
      <c r="AD137" s="40">
        <v>0</v>
      </c>
      <c r="AE137" s="40">
        <v>0</v>
      </c>
      <c r="AF137" s="40">
        <v>0</v>
      </c>
      <c r="AG137" s="40">
        <v>0</v>
      </c>
      <c r="AH137" s="40">
        <v>0</v>
      </c>
      <c r="AI137" s="40">
        <v>0</v>
      </c>
      <c r="AJ137" s="40">
        <v>0</v>
      </c>
      <c r="AK137" s="40">
        <v>0</v>
      </c>
      <c r="AL137" s="40">
        <v>0</v>
      </c>
      <c r="AM137" s="81">
        <f t="shared" si="6"/>
        <v>0</v>
      </c>
    </row>
    <row r="138" spans="1:39" x14ac:dyDescent="0.2">
      <c r="A138" s="33">
        <v>6340</v>
      </c>
      <c r="B138" s="33" t="s">
        <v>27</v>
      </c>
      <c r="C138" s="33" t="s">
        <v>249</v>
      </c>
      <c r="D138" s="35" t="s">
        <v>88</v>
      </c>
      <c r="E138" s="63" t="s">
        <v>129</v>
      </c>
      <c r="F138" s="66">
        <v>0</v>
      </c>
      <c r="G138" s="52">
        <v>2013</v>
      </c>
      <c r="H138" s="34">
        <v>0</v>
      </c>
      <c r="I138" s="34">
        <v>226844.56131364455</v>
      </c>
      <c r="J138" s="34">
        <v>188093.79983448851</v>
      </c>
      <c r="K138" s="34">
        <v>77886.619338751829</v>
      </c>
      <c r="L138" s="49">
        <v>0</v>
      </c>
      <c r="M138" s="311">
        <v>0</v>
      </c>
      <c r="N138" s="311">
        <v>0</v>
      </c>
      <c r="O138" s="311">
        <v>0</v>
      </c>
      <c r="P138" s="313">
        <v>0</v>
      </c>
      <c r="Q138" s="40">
        <v>0</v>
      </c>
      <c r="R138" s="40">
        <v>1</v>
      </c>
      <c r="S138" s="40">
        <v>0</v>
      </c>
      <c r="T138" s="40">
        <v>0</v>
      </c>
      <c r="U138" s="40">
        <v>0</v>
      </c>
      <c r="V138" s="40">
        <v>0</v>
      </c>
      <c r="W138" s="40">
        <v>0</v>
      </c>
      <c r="X138" s="40">
        <v>0</v>
      </c>
      <c r="Y138" s="40">
        <v>0</v>
      </c>
      <c r="Z138" s="81">
        <f t="shared" si="5"/>
        <v>0</v>
      </c>
      <c r="AA138" s="40">
        <v>1</v>
      </c>
      <c r="AB138" s="40">
        <v>0</v>
      </c>
      <c r="AC138" s="40">
        <v>0</v>
      </c>
      <c r="AD138" s="40">
        <v>0</v>
      </c>
      <c r="AE138" s="40">
        <v>0</v>
      </c>
      <c r="AF138" s="40">
        <v>0</v>
      </c>
      <c r="AG138" s="40">
        <v>0</v>
      </c>
      <c r="AH138" s="40">
        <v>0</v>
      </c>
      <c r="AI138" s="40">
        <v>0</v>
      </c>
      <c r="AJ138" s="40">
        <v>0</v>
      </c>
      <c r="AK138" s="40">
        <v>0</v>
      </c>
      <c r="AL138" s="40">
        <v>0</v>
      </c>
      <c r="AM138" s="81">
        <f t="shared" si="6"/>
        <v>0</v>
      </c>
    </row>
    <row r="139" spans="1:39" x14ac:dyDescent="0.2">
      <c r="A139" s="44">
        <v>7076</v>
      </c>
      <c r="B139" s="44" t="s">
        <v>27</v>
      </c>
      <c r="C139" s="44" t="s">
        <v>265</v>
      </c>
      <c r="D139" s="45" t="s">
        <v>88</v>
      </c>
      <c r="E139" s="64" t="s">
        <v>129</v>
      </c>
      <c r="F139" s="67">
        <v>0</v>
      </c>
      <c r="G139" s="53">
        <v>2013</v>
      </c>
      <c r="H139" s="46">
        <v>0</v>
      </c>
      <c r="I139" s="46">
        <v>0</v>
      </c>
      <c r="J139" s="46">
        <v>0</v>
      </c>
      <c r="K139" s="46">
        <v>4059.9866260554782</v>
      </c>
      <c r="L139" s="50">
        <v>0</v>
      </c>
      <c r="M139" s="314">
        <v>0</v>
      </c>
      <c r="N139" s="314">
        <v>0</v>
      </c>
      <c r="O139" s="314">
        <v>0</v>
      </c>
      <c r="P139" s="315">
        <v>0</v>
      </c>
      <c r="Q139" s="47">
        <v>0</v>
      </c>
      <c r="R139" s="47">
        <v>1</v>
      </c>
      <c r="S139" s="47">
        <v>0</v>
      </c>
      <c r="T139" s="47">
        <v>0</v>
      </c>
      <c r="U139" s="47">
        <v>0</v>
      </c>
      <c r="V139" s="47">
        <v>0</v>
      </c>
      <c r="W139" s="47">
        <v>0</v>
      </c>
      <c r="X139" s="47">
        <v>0</v>
      </c>
      <c r="Y139" s="47">
        <v>0</v>
      </c>
      <c r="Z139" s="82">
        <f t="shared" si="5"/>
        <v>0</v>
      </c>
      <c r="AA139" s="47">
        <v>1</v>
      </c>
      <c r="AB139" s="47">
        <v>0</v>
      </c>
      <c r="AC139" s="47">
        <v>0</v>
      </c>
      <c r="AD139" s="47">
        <v>0</v>
      </c>
      <c r="AE139" s="47">
        <v>0</v>
      </c>
      <c r="AF139" s="47">
        <v>0</v>
      </c>
      <c r="AG139" s="47">
        <v>0</v>
      </c>
      <c r="AH139" s="47">
        <v>0</v>
      </c>
      <c r="AI139" s="47">
        <v>0</v>
      </c>
      <c r="AJ139" s="47">
        <v>0</v>
      </c>
      <c r="AK139" s="47">
        <v>0</v>
      </c>
      <c r="AL139" s="47">
        <v>0</v>
      </c>
      <c r="AM139" s="82">
        <f t="shared" si="6"/>
        <v>0</v>
      </c>
    </row>
    <row r="140" spans="1:39" x14ac:dyDescent="0.2">
      <c r="A140" s="33">
        <v>0</v>
      </c>
      <c r="B140" s="33" t="s">
        <v>162</v>
      </c>
      <c r="C140" s="33" t="s">
        <v>164</v>
      </c>
      <c r="D140" s="35" t="s">
        <v>89</v>
      </c>
      <c r="E140" s="63" t="s">
        <v>131</v>
      </c>
      <c r="F140" s="66">
        <v>0</v>
      </c>
      <c r="G140" s="52">
        <v>2013</v>
      </c>
      <c r="H140" s="34">
        <v>0</v>
      </c>
      <c r="I140" s="34">
        <v>0</v>
      </c>
      <c r="J140" s="34">
        <v>0</v>
      </c>
      <c r="K140" s="34">
        <v>0</v>
      </c>
      <c r="L140" s="49">
        <v>0</v>
      </c>
      <c r="M140" s="311">
        <v>11350000</v>
      </c>
      <c r="N140" s="311">
        <v>10650000</v>
      </c>
      <c r="O140" s="311">
        <v>10750000</v>
      </c>
      <c r="P140" s="313">
        <v>9950000</v>
      </c>
      <c r="Q140" s="40">
        <v>0</v>
      </c>
      <c r="R140" s="40">
        <v>0</v>
      </c>
      <c r="S140" s="40">
        <v>0</v>
      </c>
      <c r="T140" s="40">
        <v>0</v>
      </c>
      <c r="U140" s="40">
        <v>0</v>
      </c>
      <c r="V140" s="40">
        <v>0</v>
      </c>
      <c r="W140" s="40">
        <v>0</v>
      </c>
      <c r="X140" s="40">
        <v>0</v>
      </c>
      <c r="Y140" s="40">
        <v>1</v>
      </c>
      <c r="Z140" s="81">
        <f t="shared" si="5"/>
        <v>0</v>
      </c>
      <c r="AA140" s="40">
        <v>1</v>
      </c>
      <c r="AB140" s="40">
        <v>0</v>
      </c>
      <c r="AC140" s="40">
        <v>0</v>
      </c>
      <c r="AD140" s="40">
        <v>0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0">
        <v>0</v>
      </c>
      <c r="AL140" s="40">
        <v>0</v>
      </c>
      <c r="AM140" s="81">
        <f t="shared" si="6"/>
        <v>0</v>
      </c>
    </row>
    <row r="141" spans="1:39" x14ac:dyDescent="0.2">
      <c r="A141" s="33">
        <v>0</v>
      </c>
      <c r="B141" s="33" t="s">
        <v>162</v>
      </c>
      <c r="C141" s="33" t="s">
        <v>170</v>
      </c>
      <c r="D141" s="35" t="s">
        <v>89</v>
      </c>
      <c r="E141" s="63" t="s">
        <v>131</v>
      </c>
      <c r="F141" s="66">
        <v>0</v>
      </c>
      <c r="G141" s="52">
        <v>2013</v>
      </c>
      <c r="H141" s="34">
        <v>0</v>
      </c>
      <c r="I141" s="34">
        <v>0</v>
      </c>
      <c r="J141" s="34">
        <v>0</v>
      </c>
      <c r="K141" s="34">
        <v>0</v>
      </c>
      <c r="L141" s="49">
        <v>0</v>
      </c>
      <c r="M141" s="311">
        <v>2750000</v>
      </c>
      <c r="N141" s="311">
        <v>3750000</v>
      </c>
      <c r="O141" s="311">
        <v>3000000</v>
      </c>
      <c r="P141" s="313">
        <v>2000000</v>
      </c>
      <c r="Q141" s="40">
        <v>0</v>
      </c>
      <c r="R141" s="40">
        <v>0</v>
      </c>
      <c r="S141" s="40">
        <v>0</v>
      </c>
      <c r="T141" s="40">
        <v>0</v>
      </c>
      <c r="U141" s="40">
        <v>0</v>
      </c>
      <c r="V141" s="40">
        <v>0</v>
      </c>
      <c r="W141" s="40">
        <v>0</v>
      </c>
      <c r="X141" s="40">
        <v>0</v>
      </c>
      <c r="Y141" s="40">
        <v>1</v>
      </c>
      <c r="Z141" s="81">
        <f t="shared" ref="Z141:Z164" si="7">ABS(1-SUM(Q141:Y141))</f>
        <v>0</v>
      </c>
      <c r="AA141" s="40">
        <v>1</v>
      </c>
      <c r="AB141" s="40">
        <v>0</v>
      </c>
      <c r="AC141" s="40">
        <v>0</v>
      </c>
      <c r="AD141" s="40">
        <v>0</v>
      </c>
      <c r="AE141" s="40">
        <v>0</v>
      </c>
      <c r="AF141" s="40">
        <v>0</v>
      </c>
      <c r="AG141" s="40">
        <v>0</v>
      </c>
      <c r="AH141" s="40">
        <v>0</v>
      </c>
      <c r="AI141" s="40">
        <v>0</v>
      </c>
      <c r="AJ141" s="40">
        <v>0</v>
      </c>
      <c r="AK141" s="40">
        <v>0</v>
      </c>
      <c r="AL141" s="40">
        <v>0</v>
      </c>
      <c r="AM141" s="81">
        <f t="shared" si="6"/>
        <v>0</v>
      </c>
    </row>
    <row r="142" spans="1:39" x14ac:dyDescent="0.2">
      <c r="A142" s="33">
        <v>0</v>
      </c>
      <c r="B142" s="33" t="s">
        <v>162</v>
      </c>
      <c r="C142" s="33" t="s">
        <v>171</v>
      </c>
      <c r="D142" s="35" t="s">
        <v>89</v>
      </c>
      <c r="E142" s="63" t="s">
        <v>131</v>
      </c>
      <c r="F142" s="66">
        <v>0</v>
      </c>
      <c r="G142" s="52">
        <v>2013</v>
      </c>
      <c r="H142" s="34">
        <v>0</v>
      </c>
      <c r="I142" s="34">
        <v>0</v>
      </c>
      <c r="J142" s="34">
        <v>0</v>
      </c>
      <c r="K142" s="34">
        <v>0</v>
      </c>
      <c r="L142" s="49">
        <v>0</v>
      </c>
      <c r="M142" s="311">
        <v>4700000</v>
      </c>
      <c r="N142" s="311">
        <v>4700000</v>
      </c>
      <c r="O142" s="311">
        <v>3850000</v>
      </c>
      <c r="P142" s="313">
        <v>8250000</v>
      </c>
      <c r="Q142" s="40">
        <v>0</v>
      </c>
      <c r="R142" s="40">
        <v>0</v>
      </c>
      <c r="S142" s="40">
        <v>0</v>
      </c>
      <c r="T142" s="40">
        <v>0</v>
      </c>
      <c r="U142" s="40">
        <v>0</v>
      </c>
      <c r="V142" s="40">
        <v>0</v>
      </c>
      <c r="W142" s="40">
        <v>0</v>
      </c>
      <c r="X142" s="40">
        <v>0</v>
      </c>
      <c r="Y142" s="40">
        <v>1</v>
      </c>
      <c r="Z142" s="81">
        <f t="shared" si="7"/>
        <v>0</v>
      </c>
      <c r="AA142" s="40">
        <v>1</v>
      </c>
      <c r="AB142" s="40">
        <v>0</v>
      </c>
      <c r="AC142" s="40">
        <v>0</v>
      </c>
      <c r="AD142" s="40">
        <v>0</v>
      </c>
      <c r="AE142" s="40">
        <v>0</v>
      </c>
      <c r="AF142" s="40">
        <v>0</v>
      </c>
      <c r="AG142" s="40">
        <v>0</v>
      </c>
      <c r="AH142" s="40">
        <v>0</v>
      </c>
      <c r="AI142" s="40">
        <v>0</v>
      </c>
      <c r="AJ142" s="40">
        <v>0</v>
      </c>
      <c r="AK142" s="40">
        <v>0</v>
      </c>
      <c r="AL142" s="40">
        <v>0</v>
      </c>
      <c r="AM142" s="81">
        <f t="shared" si="6"/>
        <v>0</v>
      </c>
    </row>
    <row r="143" spans="1:39" x14ac:dyDescent="0.2">
      <c r="A143" s="33">
        <v>4907</v>
      </c>
      <c r="B143" s="33" t="s">
        <v>31</v>
      </c>
      <c r="C143" s="33" t="s">
        <v>266</v>
      </c>
      <c r="D143" s="35" t="s">
        <v>86</v>
      </c>
      <c r="E143" s="63" t="s">
        <v>131</v>
      </c>
      <c r="F143" s="66">
        <v>0</v>
      </c>
      <c r="G143" s="52">
        <v>2013</v>
      </c>
      <c r="H143" s="34">
        <v>0</v>
      </c>
      <c r="I143" s="34">
        <v>0</v>
      </c>
      <c r="J143" s="34">
        <v>0</v>
      </c>
      <c r="K143" s="34">
        <v>0</v>
      </c>
      <c r="L143" s="49">
        <v>0</v>
      </c>
      <c r="M143" s="311">
        <v>202556.19999999998</v>
      </c>
      <c r="N143" s="311">
        <v>243067.99999999997</v>
      </c>
      <c r="O143" s="311">
        <v>162045.09999999998</v>
      </c>
      <c r="P143" s="313">
        <v>202556.19999999998</v>
      </c>
      <c r="Q143" s="40">
        <v>0</v>
      </c>
      <c r="R143" s="40">
        <v>1</v>
      </c>
      <c r="S143" s="40">
        <v>0</v>
      </c>
      <c r="T143" s="40">
        <v>0</v>
      </c>
      <c r="U143" s="40">
        <v>0</v>
      </c>
      <c r="V143" s="40">
        <v>0</v>
      </c>
      <c r="W143" s="40">
        <v>0</v>
      </c>
      <c r="X143" s="40">
        <v>0</v>
      </c>
      <c r="Y143" s="40">
        <v>0</v>
      </c>
      <c r="Z143" s="81">
        <f t="shared" si="7"/>
        <v>0</v>
      </c>
      <c r="AA143" s="40">
        <v>0.68425372415191021</v>
      </c>
      <c r="AB143" s="40">
        <v>0.31574627584808984</v>
      </c>
      <c r="AC143" s="40">
        <v>0</v>
      </c>
      <c r="AD143" s="40">
        <v>0</v>
      </c>
      <c r="AE143" s="40">
        <v>0</v>
      </c>
      <c r="AF143" s="40">
        <v>0</v>
      </c>
      <c r="AG143" s="40">
        <v>0</v>
      </c>
      <c r="AH143" s="40">
        <v>0</v>
      </c>
      <c r="AI143" s="40">
        <v>0</v>
      </c>
      <c r="AJ143" s="40">
        <v>0</v>
      </c>
      <c r="AK143" s="40">
        <v>0</v>
      </c>
      <c r="AL143" s="40">
        <v>0</v>
      </c>
      <c r="AM143" s="81">
        <f t="shared" si="6"/>
        <v>0</v>
      </c>
    </row>
    <row r="144" spans="1:39" x14ac:dyDescent="0.2">
      <c r="A144" s="33">
        <v>5068</v>
      </c>
      <c r="B144" s="33" t="s">
        <v>31</v>
      </c>
      <c r="C144" s="33" t="s">
        <v>267</v>
      </c>
      <c r="D144" s="35" t="s">
        <v>86</v>
      </c>
      <c r="E144" s="63" t="s">
        <v>131</v>
      </c>
      <c r="F144" s="66">
        <v>0</v>
      </c>
      <c r="G144" s="52">
        <v>2013</v>
      </c>
      <c r="H144" s="34">
        <v>0</v>
      </c>
      <c r="I144" s="34">
        <v>0</v>
      </c>
      <c r="J144" s="34">
        <v>0</v>
      </c>
      <c r="K144" s="34">
        <v>0</v>
      </c>
      <c r="L144" s="49">
        <v>0</v>
      </c>
      <c r="M144" s="311">
        <v>58848.999999999993</v>
      </c>
      <c r="N144" s="311">
        <v>117697.29999999999</v>
      </c>
      <c r="O144" s="311">
        <v>98081.2</v>
      </c>
      <c r="P144" s="313">
        <v>137314.1</v>
      </c>
      <c r="Q144" s="40">
        <v>0</v>
      </c>
      <c r="R144" s="40">
        <v>1</v>
      </c>
      <c r="S144" s="40">
        <v>0</v>
      </c>
      <c r="T144" s="40">
        <v>0</v>
      </c>
      <c r="U144" s="40">
        <v>0</v>
      </c>
      <c r="V144" s="40">
        <v>0</v>
      </c>
      <c r="W144" s="40">
        <v>0</v>
      </c>
      <c r="X144" s="40">
        <v>0</v>
      </c>
      <c r="Y144" s="40">
        <v>0</v>
      </c>
      <c r="Z144" s="81">
        <f t="shared" si="7"/>
        <v>0</v>
      </c>
      <c r="AA144" s="40">
        <v>0.45402478299269355</v>
      </c>
      <c r="AB144" s="40">
        <v>0.54597521700730645</v>
      </c>
      <c r="AC144" s="40">
        <v>0</v>
      </c>
      <c r="AD144" s="40">
        <v>0</v>
      </c>
      <c r="AE144" s="40">
        <v>0</v>
      </c>
      <c r="AF144" s="40">
        <v>0</v>
      </c>
      <c r="AG144" s="40">
        <v>0</v>
      </c>
      <c r="AH144" s="40">
        <v>0</v>
      </c>
      <c r="AI144" s="40">
        <v>0</v>
      </c>
      <c r="AJ144" s="40">
        <v>0</v>
      </c>
      <c r="AK144" s="40">
        <v>0</v>
      </c>
      <c r="AL144" s="40">
        <v>0</v>
      </c>
      <c r="AM144" s="81">
        <f t="shared" si="6"/>
        <v>0</v>
      </c>
    </row>
    <row r="145" spans="1:39" x14ac:dyDescent="0.2">
      <c r="A145" s="33">
        <v>4972</v>
      </c>
      <c r="B145" s="33" t="s">
        <v>31</v>
      </c>
      <c r="C145" s="33" t="s">
        <v>268</v>
      </c>
      <c r="D145" s="35" t="s">
        <v>86</v>
      </c>
      <c r="E145" s="63" t="s">
        <v>131</v>
      </c>
      <c r="F145" s="66">
        <v>0</v>
      </c>
      <c r="G145" s="52">
        <v>2014</v>
      </c>
      <c r="H145" s="34">
        <v>0</v>
      </c>
      <c r="I145" s="34">
        <v>0</v>
      </c>
      <c r="J145" s="34">
        <v>0</v>
      </c>
      <c r="K145" s="34">
        <v>0</v>
      </c>
      <c r="L145" s="49">
        <v>0</v>
      </c>
      <c r="M145" s="311">
        <v>98189.728000000003</v>
      </c>
      <c r="N145" s="311">
        <v>145975.98173145187</v>
      </c>
      <c r="O145" s="311">
        <v>145975.98173145187</v>
      </c>
      <c r="P145" s="313">
        <v>97317.321154301506</v>
      </c>
      <c r="Q145" s="40">
        <v>0</v>
      </c>
      <c r="R145" s="40">
        <v>0</v>
      </c>
      <c r="S145" s="40">
        <v>0</v>
      </c>
      <c r="T145" s="40">
        <v>1</v>
      </c>
      <c r="U145" s="40">
        <v>0</v>
      </c>
      <c r="V145" s="40">
        <v>0</v>
      </c>
      <c r="W145" s="40">
        <v>0</v>
      </c>
      <c r="X145" s="40">
        <v>0</v>
      </c>
      <c r="Y145" s="40">
        <v>0</v>
      </c>
      <c r="Z145" s="81">
        <f t="shared" si="7"/>
        <v>0</v>
      </c>
      <c r="AA145" s="40">
        <v>1</v>
      </c>
      <c r="AB145" s="40">
        <v>0</v>
      </c>
      <c r="AC145" s="40">
        <v>0</v>
      </c>
      <c r="AD145" s="40">
        <v>0</v>
      </c>
      <c r="AE145" s="40">
        <v>0</v>
      </c>
      <c r="AF145" s="40">
        <v>0</v>
      </c>
      <c r="AG145" s="40">
        <v>0</v>
      </c>
      <c r="AH145" s="40">
        <v>0</v>
      </c>
      <c r="AI145" s="40">
        <v>0</v>
      </c>
      <c r="AJ145" s="40">
        <v>0</v>
      </c>
      <c r="AK145" s="40">
        <v>0</v>
      </c>
      <c r="AL145" s="40">
        <v>0</v>
      </c>
      <c r="AM145" s="81">
        <f t="shared" si="6"/>
        <v>0</v>
      </c>
    </row>
    <row r="146" spans="1:39" x14ac:dyDescent="0.2">
      <c r="A146" s="33">
        <v>8222</v>
      </c>
      <c r="B146" s="33" t="s">
        <v>31</v>
      </c>
      <c r="C146" s="33" t="s">
        <v>269</v>
      </c>
      <c r="D146" s="35" t="s">
        <v>86</v>
      </c>
      <c r="E146" s="63" t="s">
        <v>131</v>
      </c>
      <c r="F146" s="66">
        <v>0</v>
      </c>
      <c r="G146" s="52">
        <v>2014</v>
      </c>
      <c r="H146" s="34">
        <v>0</v>
      </c>
      <c r="I146" s="34">
        <v>0</v>
      </c>
      <c r="J146" s="34">
        <v>0</v>
      </c>
      <c r="K146" s="34">
        <v>0</v>
      </c>
      <c r="L146" s="49">
        <v>0</v>
      </c>
      <c r="M146" s="311">
        <v>35000</v>
      </c>
      <c r="N146" s="311">
        <v>0</v>
      </c>
      <c r="O146" s="311">
        <v>0</v>
      </c>
      <c r="P146" s="313">
        <v>0</v>
      </c>
      <c r="Q146" s="40">
        <v>0</v>
      </c>
      <c r="R146" s="40">
        <v>0</v>
      </c>
      <c r="S146" s="40">
        <v>0</v>
      </c>
      <c r="T146" s="40">
        <v>1</v>
      </c>
      <c r="U146" s="40">
        <v>0</v>
      </c>
      <c r="V146" s="40">
        <v>0</v>
      </c>
      <c r="W146" s="40">
        <v>0</v>
      </c>
      <c r="X146" s="40">
        <v>0</v>
      </c>
      <c r="Y146" s="40">
        <v>0</v>
      </c>
      <c r="Z146" s="81">
        <f t="shared" si="7"/>
        <v>0</v>
      </c>
      <c r="AA146" s="40">
        <v>1</v>
      </c>
      <c r="AB146" s="40">
        <v>0</v>
      </c>
      <c r="AC146" s="40">
        <v>0</v>
      </c>
      <c r="AD146" s="40">
        <v>0</v>
      </c>
      <c r="AE146" s="40">
        <v>0</v>
      </c>
      <c r="AF146" s="40">
        <v>0</v>
      </c>
      <c r="AG146" s="40">
        <v>0</v>
      </c>
      <c r="AH146" s="40">
        <v>0</v>
      </c>
      <c r="AI146" s="40">
        <v>0</v>
      </c>
      <c r="AJ146" s="40">
        <v>0</v>
      </c>
      <c r="AK146" s="40">
        <v>0</v>
      </c>
      <c r="AL146" s="40">
        <v>0</v>
      </c>
      <c r="AM146" s="81">
        <f t="shared" si="6"/>
        <v>0</v>
      </c>
    </row>
    <row r="147" spans="1:39" x14ac:dyDescent="0.2">
      <c r="A147" s="33">
        <v>8260</v>
      </c>
      <c r="B147" s="33" t="s">
        <v>31</v>
      </c>
      <c r="C147" s="33" t="s">
        <v>270</v>
      </c>
      <c r="D147" s="35" t="s">
        <v>86</v>
      </c>
      <c r="E147" s="63" t="s">
        <v>131</v>
      </c>
      <c r="F147" s="66">
        <v>0</v>
      </c>
      <c r="G147" s="52">
        <v>2014</v>
      </c>
      <c r="H147" s="34">
        <v>0</v>
      </c>
      <c r="I147" s="34">
        <v>0</v>
      </c>
      <c r="J147" s="34">
        <v>0</v>
      </c>
      <c r="K147" s="34">
        <v>0</v>
      </c>
      <c r="L147" s="49">
        <v>0</v>
      </c>
      <c r="M147" s="311">
        <v>201894.43009568276</v>
      </c>
      <c r="N147" s="311">
        <v>190018.2871488783</v>
      </c>
      <c r="O147" s="311">
        <v>201894.43009568276</v>
      </c>
      <c r="P147" s="313">
        <v>201894.43009568276</v>
      </c>
      <c r="Q147" s="40">
        <v>0</v>
      </c>
      <c r="R147" s="40">
        <v>0</v>
      </c>
      <c r="S147" s="40">
        <v>0</v>
      </c>
      <c r="T147" s="40">
        <v>1</v>
      </c>
      <c r="U147" s="40">
        <v>0</v>
      </c>
      <c r="V147" s="40">
        <v>0</v>
      </c>
      <c r="W147" s="40">
        <v>0</v>
      </c>
      <c r="X147" s="40">
        <v>0</v>
      </c>
      <c r="Y147" s="40">
        <v>0</v>
      </c>
      <c r="Z147" s="81">
        <f t="shared" si="7"/>
        <v>0</v>
      </c>
      <c r="AA147" s="40">
        <v>1</v>
      </c>
      <c r="AB147" s="40">
        <v>0</v>
      </c>
      <c r="AC147" s="40">
        <v>0</v>
      </c>
      <c r="AD147" s="40">
        <v>0</v>
      </c>
      <c r="AE147" s="40">
        <v>0</v>
      </c>
      <c r="AF147" s="40">
        <v>0</v>
      </c>
      <c r="AG147" s="40">
        <v>0</v>
      </c>
      <c r="AH147" s="40">
        <v>0</v>
      </c>
      <c r="AI147" s="40">
        <v>0</v>
      </c>
      <c r="AJ147" s="40">
        <v>0</v>
      </c>
      <c r="AK147" s="40">
        <v>0</v>
      </c>
      <c r="AL147" s="40">
        <v>0</v>
      </c>
      <c r="AM147" s="81">
        <f t="shared" si="6"/>
        <v>0</v>
      </c>
    </row>
    <row r="148" spans="1:39" x14ac:dyDescent="0.2">
      <c r="A148" s="33">
        <v>7770</v>
      </c>
      <c r="B148" s="33" t="s">
        <v>194</v>
      </c>
      <c r="C148" s="33" t="s">
        <v>271</v>
      </c>
      <c r="D148" s="35" t="s">
        <v>86</v>
      </c>
      <c r="E148" s="63" t="s">
        <v>131</v>
      </c>
      <c r="F148" s="66">
        <v>0</v>
      </c>
      <c r="G148" s="52">
        <v>2014</v>
      </c>
      <c r="H148" s="34">
        <v>0</v>
      </c>
      <c r="I148" s="34">
        <v>0</v>
      </c>
      <c r="J148" s="34">
        <v>0</v>
      </c>
      <c r="K148" s="34">
        <v>0</v>
      </c>
      <c r="L148" s="49">
        <v>0</v>
      </c>
      <c r="M148" s="311">
        <v>0</v>
      </c>
      <c r="N148" s="311">
        <v>225716.08728789398</v>
      </c>
      <c r="O148" s="311">
        <v>0</v>
      </c>
      <c r="P148" s="313">
        <v>0</v>
      </c>
      <c r="Q148" s="40">
        <v>0</v>
      </c>
      <c r="R148" s="40">
        <v>0</v>
      </c>
      <c r="S148" s="40">
        <v>1</v>
      </c>
      <c r="T148" s="40">
        <v>0</v>
      </c>
      <c r="U148" s="40">
        <v>0</v>
      </c>
      <c r="V148" s="40">
        <v>0</v>
      </c>
      <c r="W148" s="40">
        <v>0</v>
      </c>
      <c r="X148" s="40">
        <v>0</v>
      </c>
      <c r="Y148" s="40">
        <v>0</v>
      </c>
      <c r="Z148" s="81">
        <f t="shared" si="7"/>
        <v>0</v>
      </c>
      <c r="AA148" s="40">
        <v>1</v>
      </c>
      <c r="AB148" s="40">
        <v>0</v>
      </c>
      <c r="AC148" s="40">
        <v>0</v>
      </c>
      <c r="AD148" s="40">
        <v>0</v>
      </c>
      <c r="AE148" s="40">
        <v>0</v>
      </c>
      <c r="AF148" s="40">
        <v>0</v>
      </c>
      <c r="AG148" s="40">
        <v>0</v>
      </c>
      <c r="AH148" s="40">
        <v>0</v>
      </c>
      <c r="AI148" s="40">
        <v>0</v>
      </c>
      <c r="AJ148" s="40">
        <v>0</v>
      </c>
      <c r="AK148" s="40">
        <v>0</v>
      </c>
      <c r="AL148" s="40">
        <v>0</v>
      </c>
      <c r="AM148" s="81">
        <f t="shared" si="6"/>
        <v>0</v>
      </c>
    </row>
    <row r="149" spans="1:39" x14ac:dyDescent="0.2">
      <c r="A149" s="33">
        <v>8043</v>
      </c>
      <c r="B149" s="33" t="s">
        <v>194</v>
      </c>
      <c r="C149" s="33" t="s">
        <v>272</v>
      </c>
      <c r="D149" s="35" t="s">
        <v>86</v>
      </c>
      <c r="E149" s="63" t="s">
        <v>131</v>
      </c>
      <c r="F149" s="66">
        <v>0</v>
      </c>
      <c r="G149" s="52">
        <v>2014</v>
      </c>
      <c r="H149" s="34">
        <v>0</v>
      </c>
      <c r="I149" s="34">
        <v>0</v>
      </c>
      <c r="J149" s="34">
        <v>0</v>
      </c>
      <c r="K149" s="34">
        <v>0</v>
      </c>
      <c r="L149" s="49">
        <v>0</v>
      </c>
      <c r="M149" s="311">
        <v>137104.8155051379</v>
      </c>
      <c r="N149" s="311">
        <v>8476.1834068263088</v>
      </c>
      <c r="O149" s="311">
        <v>64870.043843701387</v>
      </c>
      <c r="P149" s="313">
        <v>24849.853220478926</v>
      </c>
      <c r="Q149" s="40">
        <v>0</v>
      </c>
      <c r="R149" s="40">
        <v>0</v>
      </c>
      <c r="S149" s="40">
        <v>1</v>
      </c>
      <c r="T149" s="40">
        <v>0</v>
      </c>
      <c r="U149" s="40">
        <v>0</v>
      </c>
      <c r="V149" s="40">
        <v>0</v>
      </c>
      <c r="W149" s="40">
        <v>0</v>
      </c>
      <c r="X149" s="40">
        <v>0</v>
      </c>
      <c r="Y149" s="40">
        <v>0</v>
      </c>
      <c r="Z149" s="81">
        <f t="shared" si="7"/>
        <v>0</v>
      </c>
      <c r="AA149" s="40">
        <v>1</v>
      </c>
      <c r="AB149" s="40">
        <v>0</v>
      </c>
      <c r="AC149" s="40">
        <v>0</v>
      </c>
      <c r="AD149" s="40">
        <v>0</v>
      </c>
      <c r="AE149" s="40">
        <v>0</v>
      </c>
      <c r="AF149" s="40">
        <v>0</v>
      </c>
      <c r="AG149" s="40">
        <v>0</v>
      </c>
      <c r="AH149" s="40">
        <v>0</v>
      </c>
      <c r="AI149" s="40">
        <v>0</v>
      </c>
      <c r="AJ149" s="40">
        <v>0</v>
      </c>
      <c r="AK149" s="40">
        <v>0</v>
      </c>
      <c r="AL149" s="40">
        <v>0</v>
      </c>
      <c r="AM149" s="81">
        <f t="shared" si="6"/>
        <v>0</v>
      </c>
    </row>
    <row r="150" spans="1:39" x14ac:dyDescent="0.2">
      <c r="A150" s="33">
        <v>4949</v>
      </c>
      <c r="B150" s="33" t="s">
        <v>200</v>
      </c>
      <c r="C150" s="33" t="s">
        <v>273</v>
      </c>
      <c r="D150" s="35" t="s">
        <v>86</v>
      </c>
      <c r="E150" s="63" t="s">
        <v>131</v>
      </c>
      <c r="F150" s="66">
        <v>0</v>
      </c>
      <c r="G150" s="52">
        <v>2014</v>
      </c>
      <c r="H150" s="34">
        <v>0</v>
      </c>
      <c r="I150" s="34">
        <v>0</v>
      </c>
      <c r="J150" s="34">
        <v>0</v>
      </c>
      <c r="K150" s="34">
        <v>0</v>
      </c>
      <c r="L150" s="49">
        <v>0</v>
      </c>
      <c r="M150" s="311">
        <v>68934.46589041494</v>
      </c>
      <c r="N150" s="311">
        <v>0</v>
      </c>
      <c r="O150" s="311">
        <v>0</v>
      </c>
      <c r="P150" s="313">
        <v>0</v>
      </c>
      <c r="Q150" s="40">
        <v>0</v>
      </c>
      <c r="R150" s="40">
        <v>0</v>
      </c>
      <c r="S150" s="40">
        <v>1</v>
      </c>
      <c r="T150" s="40">
        <v>0</v>
      </c>
      <c r="U150" s="40">
        <v>0</v>
      </c>
      <c r="V150" s="40">
        <v>0</v>
      </c>
      <c r="W150" s="40">
        <v>0</v>
      </c>
      <c r="X150" s="40">
        <v>0</v>
      </c>
      <c r="Y150" s="40">
        <v>0</v>
      </c>
      <c r="Z150" s="81">
        <f t="shared" si="7"/>
        <v>0</v>
      </c>
      <c r="AA150" s="40">
        <v>1</v>
      </c>
      <c r="AB150" s="40">
        <v>0</v>
      </c>
      <c r="AC150" s="40">
        <v>0</v>
      </c>
      <c r="AD150" s="40">
        <v>0</v>
      </c>
      <c r="AE150" s="40">
        <v>0</v>
      </c>
      <c r="AF150" s="40">
        <v>0</v>
      </c>
      <c r="AG150" s="40">
        <v>0</v>
      </c>
      <c r="AH150" s="40">
        <v>0</v>
      </c>
      <c r="AI150" s="40">
        <v>0</v>
      </c>
      <c r="AJ150" s="40">
        <v>0</v>
      </c>
      <c r="AK150" s="40">
        <v>0</v>
      </c>
      <c r="AL150" s="40">
        <v>0</v>
      </c>
      <c r="AM150" s="81">
        <f t="shared" si="6"/>
        <v>0</v>
      </c>
    </row>
    <row r="151" spans="1:39" x14ac:dyDescent="0.2">
      <c r="A151" s="33">
        <v>4956</v>
      </c>
      <c r="B151" s="33" t="s">
        <v>200</v>
      </c>
      <c r="C151" s="33" t="s">
        <v>274</v>
      </c>
      <c r="D151" s="35" t="s">
        <v>86</v>
      </c>
      <c r="E151" s="63" t="s">
        <v>131</v>
      </c>
      <c r="F151" s="66">
        <v>0</v>
      </c>
      <c r="G151" s="52">
        <v>2014</v>
      </c>
      <c r="H151" s="34">
        <v>0</v>
      </c>
      <c r="I151" s="34">
        <v>0</v>
      </c>
      <c r="J151" s="34">
        <v>0</v>
      </c>
      <c r="K151" s="34">
        <v>0</v>
      </c>
      <c r="L151" s="49">
        <v>0</v>
      </c>
      <c r="M151" s="311">
        <v>60131.699409276807</v>
      </c>
      <c r="N151" s="311">
        <v>0</v>
      </c>
      <c r="O151" s="311">
        <v>0</v>
      </c>
      <c r="P151" s="313">
        <v>0</v>
      </c>
      <c r="Q151" s="40">
        <v>0</v>
      </c>
      <c r="R151" s="40">
        <v>0</v>
      </c>
      <c r="S151" s="40">
        <v>1</v>
      </c>
      <c r="T151" s="40">
        <v>0</v>
      </c>
      <c r="U151" s="40">
        <v>0</v>
      </c>
      <c r="V151" s="40">
        <v>0</v>
      </c>
      <c r="W151" s="40">
        <v>0</v>
      </c>
      <c r="X151" s="40">
        <v>0</v>
      </c>
      <c r="Y151" s="40">
        <v>0</v>
      </c>
      <c r="Z151" s="81">
        <f t="shared" si="7"/>
        <v>0</v>
      </c>
      <c r="AA151" s="40">
        <v>1</v>
      </c>
      <c r="AB151" s="40">
        <v>0</v>
      </c>
      <c r="AC151" s="40">
        <v>0</v>
      </c>
      <c r="AD151" s="40">
        <v>0</v>
      </c>
      <c r="AE151" s="40">
        <v>0</v>
      </c>
      <c r="AF151" s="40">
        <v>0</v>
      </c>
      <c r="AG151" s="40">
        <v>0</v>
      </c>
      <c r="AH151" s="40">
        <v>0</v>
      </c>
      <c r="AI151" s="40">
        <v>0</v>
      </c>
      <c r="AJ151" s="40">
        <v>0</v>
      </c>
      <c r="AK151" s="40">
        <v>0</v>
      </c>
      <c r="AL151" s="40">
        <v>0</v>
      </c>
      <c r="AM151" s="81">
        <f t="shared" si="6"/>
        <v>0</v>
      </c>
    </row>
    <row r="152" spans="1:39" x14ac:dyDescent="0.2">
      <c r="A152" s="33">
        <v>5919</v>
      </c>
      <c r="B152" s="33" t="s">
        <v>200</v>
      </c>
      <c r="C152" s="33" t="s">
        <v>206</v>
      </c>
      <c r="D152" s="35" t="s">
        <v>86</v>
      </c>
      <c r="E152" s="63" t="s">
        <v>131</v>
      </c>
      <c r="F152" s="66">
        <v>0</v>
      </c>
      <c r="G152" s="52">
        <v>2014</v>
      </c>
      <c r="H152" s="34">
        <v>0</v>
      </c>
      <c r="I152" s="34">
        <v>0</v>
      </c>
      <c r="J152" s="34">
        <v>0</v>
      </c>
      <c r="K152" s="34">
        <v>0</v>
      </c>
      <c r="L152" s="49">
        <v>0</v>
      </c>
      <c r="M152" s="311">
        <v>0</v>
      </c>
      <c r="N152" s="311">
        <v>6464.9215220856559</v>
      </c>
      <c r="O152" s="311">
        <v>565226.69850559987</v>
      </c>
      <c r="P152" s="313">
        <v>1250916.060279032</v>
      </c>
      <c r="Q152" s="40">
        <v>0</v>
      </c>
      <c r="R152" s="40">
        <v>0</v>
      </c>
      <c r="S152" s="40">
        <v>1</v>
      </c>
      <c r="T152" s="40">
        <v>0</v>
      </c>
      <c r="U152" s="40">
        <v>0</v>
      </c>
      <c r="V152" s="40">
        <v>0</v>
      </c>
      <c r="W152" s="40">
        <v>0</v>
      </c>
      <c r="X152" s="40">
        <v>0</v>
      </c>
      <c r="Y152" s="40">
        <v>0</v>
      </c>
      <c r="Z152" s="81">
        <f t="shared" si="7"/>
        <v>0</v>
      </c>
      <c r="AA152" s="40">
        <v>1</v>
      </c>
      <c r="AB152" s="40">
        <v>0</v>
      </c>
      <c r="AC152" s="40">
        <v>0</v>
      </c>
      <c r="AD152" s="40">
        <v>0</v>
      </c>
      <c r="AE152" s="40">
        <v>0</v>
      </c>
      <c r="AF152" s="40">
        <v>0</v>
      </c>
      <c r="AG152" s="40">
        <v>0</v>
      </c>
      <c r="AH152" s="40">
        <v>0</v>
      </c>
      <c r="AI152" s="40">
        <v>0</v>
      </c>
      <c r="AJ152" s="40">
        <v>0</v>
      </c>
      <c r="AK152" s="40">
        <v>0</v>
      </c>
      <c r="AL152" s="40">
        <v>0</v>
      </c>
      <c r="AM152" s="81">
        <f t="shared" si="6"/>
        <v>0</v>
      </c>
    </row>
    <row r="153" spans="1:39" x14ac:dyDescent="0.2">
      <c r="A153" s="33">
        <v>5920</v>
      </c>
      <c r="B153" s="33" t="s">
        <v>200</v>
      </c>
      <c r="C153" s="33" t="s">
        <v>207</v>
      </c>
      <c r="D153" s="35" t="s">
        <v>86</v>
      </c>
      <c r="E153" s="63" t="s">
        <v>131</v>
      </c>
      <c r="F153" s="66">
        <v>0</v>
      </c>
      <c r="G153" s="52">
        <v>2014</v>
      </c>
      <c r="H153" s="34">
        <v>0</v>
      </c>
      <c r="I153" s="34">
        <v>0</v>
      </c>
      <c r="J153" s="34">
        <v>0</v>
      </c>
      <c r="K153" s="34">
        <v>0</v>
      </c>
      <c r="L153" s="49">
        <v>0</v>
      </c>
      <c r="M153" s="311">
        <v>0</v>
      </c>
      <c r="N153" s="311">
        <v>0</v>
      </c>
      <c r="O153" s="311">
        <v>0</v>
      </c>
      <c r="P153" s="313">
        <v>419228.94907480228</v>
      </c>
      <c r="Q153" s="40">
        <v>0</v>
      </c>
      <c r="R153" s="40">
        <v>0</v>
      </c>
      <c r="S153" s="40">
        <v>1</v>
      </c>
      <c r="T153" s="40">
        <v>0</v>
      </c>
      <c r="U153" s="40">
        <v>0</v>
      </c>
      <c r="V153" s="40">
        <v>0</v>
      </c>
      <c r="W153" s="40">
        <v>0</v>
      </c>
      <c r="X153" s="40">
        <v>0</v>
      </c>
      <c r="Y153" s="40">
        <v>0</v>
      </c>
      <c r="Z153" s="81">
        <f t="shared" si="7"/>
        <v>0</v>
      </c>
      <c r="AA153" s="40">
        <v>1</v>
      </c>
      <c r="AB153" s="40">
        <v>0</v>
      </c>
      <c r="AC153" s="40">
        <v>0</v>
      </c>
      <c r="AD153" s="40">
        <v>0</v>
      </c>
      <c r="AE153" s="40">
        <v>0</v>
      </c>
      <c r="AF153" s="40">
        <v>0</v>
      </c>
      <c r="AG153" s="40">
        <v>0</v>
      </c>
      <c r="AH153" s="40">
        <v>0</v>
      </c>
      <c r="AI153" s="40">
        <v>0</v>
      </c>
      <c r="AJ153" s="40">
        <v>0</v>
      </c>
      <c r="AK153" s="40">
        <v>0</v>
      </c>
      <c r="AL153" s="40">
        <v>0</v>
      </c>
      <c r="AM153" s="81">
        <f t="shared" si="6"/>
        <v>0</v>
      </c>
    </row>
    <row r="154" spans="1:39" x14ac:dyDescent="0.2">
      <c r="A154" s="33">
        <v>6864</v>
      </c>
      <c r="B154" s="33" t="s">
        <v>200</v>
      </c>
      <c r="C154" s="33" t="s">
        <v>275</v>
      </c>
      <c r="D154" s="35" t="s">
        <v>86</v>
      </c>
      <c r="E154" s="63" t="s">
        <v>131</v>
      </c>
      <c r="F154" s="66">
        <v>0</v>
      </c>
      <c r="G154" s="52">
        <v>2014</v>
      </c>
      <c r="H154" s="34">
        <v>0</v>
      </c>
      <c r="I154" s="34">
        <v>0</v>
      </c>
      <c r="J154" s="34">
        <v>0</v>
      </c>
      <c r="K154" s="34">
        <v>0</v>
      </c>
      <c r="L154" s="49">
        <v>0</v>
      </c>
      <c r="M154" s="311">
        <v>383263.98896373349</v>
      </c>
      <c r="N154" s="311">
        <v>0</v>
      </c>
      <c r="O154" s="311">
        <v>0</v>
      </c>
      <c r="P154" s="313">
        <v>479272.99405466666</v>
      </c>
      <c r="Q154" s="40">
        <v>0</v>
      </c>
      <c r="R154" s="40">
        <v>0</v>
      </c>
      <c r="S154" s="40">
        <v>1</v>
      </c>
      <c r="T154" s="40">
        <v>0</v>
      </c>
      <c r="U154" s="40">
        <v>0</v>
      </c>
      <c r="V154" s="40">
        <v>0</v>
      </c>
      <c r="W154" s="40">
        <v>0</v>
      </c>
      <c r="X154" s="40">
        <v>0</v>
      </c>
      <c r="Y154" s="40">
        <v>0</v>
      </c>
      <c r="Z154" s="81">
        <f t="shared" si="7"/>
        <v>0</v>
      </c>
      <c r="AA154" s="40">
        <v>1</v>
      </c>
      <c r="AB154" s="40">
        <v>0</v>
      </c>
      <c r="AC154" s="40">
        <v>0</v>
      </c>
      <c r="AD154" s="40">
        <v>0</v>
      </c>
      <c r="AE154" s="40">
        <v>0</v>
      </c>
      <c r="AF154" s="40">
        <v>0</v>
      </c>
      <c r="AG154" s="40">
        <v>0</v>
      </c>
      <c r="AH154" s="40">
        <v>0</v>
      </c>
      <c r="AI154" s="40">
        <v>0</v>
      </c>
      <c r="AJ154" s="40">
        <v>0</v>
      </c>
      <c r="AK154" s="40">
        <v>0</v>
      </c>
      <c r="AL154" s="40">
        <v>0</v>
      </c>
      <c r="AM154" s="81">
        <f t="shared" si="6"/>
        <v>0</v>
      </c>
    </row>
    <row r="155" spans="1:39" x14ac:dyDescent="0.2">
      <c r="A155" s="33">
        <v>7556</v>
      </c>
      <c r="B155" s="33" t="s">
        <v>200</v>
      </c>
      <c r="C155" s="33" t="s">
        <v>276</v>
      </c>
      <c r="D155" s="35" t="s">
        <v>86</v>
      </c>
      <c r="E155" s="63" t="s">
        <v>131</v>
      </c>
      <c r="F155" s="66">
        <v>0</v>
      </c>
      <c r="G155" s="52">
        <v>2014</v>
      </c>
      <c r="H155" s="34">
        <v>0</v>
      </c>
      <c r="I155" s="34">
        <v>0</v>
      </c>
      <c r="J155" s="34">
        <v>0</v>
      </c>
      <c r="K155" s="34">
        <v>0</v>
      </c>
      <c r="L155" s="49">
        <v>0</v>
      </c>
      <c r="M155" s="311">
        <v>131230.288</v>
      </c>
      <c r="N155" s="311">
        <v>135217.40654082989</v>
      </c>
      <c r="O155" s="311">
        <v>65615.144</v>
      </c>
      <c r="P155" s="313">
        <v>137868.93178082988</v>
      </c>
      <c r="Q155" s="40">
        <v>0</v>
      </c>
      <c r="R155" s="40">
        <v>0</v>
      </c>
      <c r="S155" s="40">
        <v>1</v>
      </c>
      <c r="T155" s="40">
        <v>0</v>
      </c>
      <c r="U155" s="40">
        <v>0</v>
      </c>
      <c r="V155" s="40">
        <v>0</v>
      </c>
      <c r="W155" s="40">
        <v>0</v>
      </c>
      <c r="X155" s="40">
        <v>0</v>
      </c>
      <c r="Y155" s="40">
        <v>0</v>
      </c>
      <c r="Z155" s="81">
        <f t="shared" si="7"/>
        <v>0</v>
      </c>
      <c r="AA155" s="40">
        <v>1</v>
      </c>
      <c r="AB155" s="40">
        <v>0</v>
      </c>
      <c r="AC155" s="40">
        <v>0</v>
      </c>
      <c r="AD155" s="40">
        <v>0</v>
      </c>
      <c r="AE155" s="40">
        <v>0</v>
      </c>
      <c r="AF155" s="40">
        <v>0</v>
      </c>
      <c r="AG155" s="40">
        <v>0</v>
      </c>
      <c r="AH155" s="40">
        <v>0</v>
      </c>
      <c r="AI155" s="40">
        <v>0</v>
      </c>
      <c r="AJ155" s="40">
        <v>0</v>
      </c>
      <c r="AK155" s="40">
        <v>0</v>
      </c>
      <c r="AL155" s="40">
        <v>0</v>
      </c>
      <c r="AM155" s="81">
        <f t="shared" si="6"/>
        <v>0</v>
      </c>
    </row>
    <row r="156" spans="1:39" x14ac:dyDescent="0.2">
      <c r="A156" s="33">
        <v>7748</v>
      </c>
      <c r="B156" s="33" t="s">
        <v>200</v>
      </c>
      <c r="C156" s="33" t="s">
        <v>277</v>
      </c>
      <c r="D156" s="35" t="s">
        <v>86</v>
      </c>
      <c r="E156" s="63" t="s">
        <v>131</v>
      </c>
      <c r="F156" s="66">
        <v>0</v>
      </c>
      <c r="G156" s="52">
        <v>2014</v>
      </c>
      <c r="H156" s="34">
        <v>0</v>
      </c>
      <c r="I156" s="34">
        <v>0</v>
      </c>
      <c r="J156" s="34">
        <v>0</v>
      </c>
      <c r="K156" s="34">
        <v>0</v>
      </c>
      <c r="L156" s="49">
        <v>0</v>
      </c>
      <c r="M156" s="311">
        <v>0</v>
      </c>
      <c r="N156" s="311">
        <v>0</v>
      </c>
      <c r="O156" s="311">
        <v>0</v>
      </c>
      <c r="P156" s="313">
        <v>0</v>
      </c>
      <c r="Q156" s="40">
        <v>0</v>
      </c>
      <c r="R156" s="40">
        <v>0</v>
      </c>
      <c r="S156" s="40">
        <v>1</v>
      </c>
      <c r="T156" s="40">
        <v>0</v>
      </c>
      <c r="U156" s="40">
        <v>0</v>
      </c>
      <c r="V156" s="40">
        <v>0</v>
      </c>
      <c r="W156" s="40">
        <v>0</v>
      </c>
      <c r="X156" s="40">
        <v>0</v>
      </c>
      <c r="Y156" s="40">
        <v>0</v>
      </c>
      <c r="Z156" s="81">
        <f t="shared" si="7"/>
        <v>0</v>
      </c>
      <c r="AA156" s="40">
        <v>1</v>
      </c>
      <c r="AB156" s="40">
        <v>0</v>
      </c>
      <c r="AC156" s="40">
        <v>0</v>
      </c>
      <c r="AD156" s="40">
        <v>0</v>
      </c>
      <c r="AE156" s="40">
        <v>0</v>
      </c>
      <c r="AF156" s="40">
        <v>0</v>
      </c>
      <c r="AG156" s="40">
        <v>0</v>
      </c>
      <c r="AH156" s="40">
        <v>0</v>
      </c>
      <c r="AI156" s="40">
        <v>0</v>
      </c>
      <c r="AJ156" s="40">
        <v>0</v>
      </c>
      <c r="AK156" s="40">
        <v>0</v>
      </c>
      <c r="AL156" s="40">
        <v>0</v>
      </c>
      <c r="AM156" s="81">
        <f t="shared" si="6"/>
        <v>0</v>
      </c>
    </row>
    <row r="157" spans="1:39" x14ac:dyDescent="0.2">
      <c r="A157" s="33">
        <v>8020</v>
      </c>
      <c r="B157" s="33" t="s">
        <v>200</v>
      </c>
      <c r="C157" s="33" t="s">
        <v>278</v>
      </c>
      <c r="D157" s="35" t="s">
        <v>86</v>
      </c>
      <c r="E157" s="63" t="s">
        <v>131</v>
      </c>
      <c r="F157" s="66">
        <v>0</v>
      </c>
      <c r="G157" s="52">
        <v>2014</v>
      </c>
      <c r="H157" s="34">
        <v>0</v>
      </c>
      <c r="I157" s="34">
        <v>0</v>
      </c>
      <c r="J157" s="34">
        <v>0</v>
      </c>
      <c r="K157" s="34">
        <v>0</v>
      </c>
      <c r="L157" s="49">
        <v>0</v>
      </c>
      <c r="M157" s="311">
        <v>0</v>
      </c>
      <c r="N157" s="311">
        <v>0</v>
      </c>
      <c r="O157" s="311">
        <v>0</v>
      </c>
      <c r="P157" s="313">
        <v>80110.400385520392</v>
      </c>
      <c r="Q157" s="40">
        <v>0</v>
      </c>
      <c r="R157" s="40">
        <v>0</v>
      </c>
      <c r="S157" s="40">
        <v>1</v>
      </c>
      <c r="T157" s="40">
        <v>0</v>
      </c>
      <c r="U157" s="40">
        <v>0</v>
      </c>
      <c r="V157" s="40">
        <v>0</v>
      </c>
      <c r="W157" s="40">
        <v>0</v>
      </c>
      <c r="X157" s="40">
        <v>0</v>
      </c>
      <c r="Y157" s="40">
        <v>0</v>
      </c>
      <c r="Z157" s="81">
        <f t="shared" si="7"/>
        <v>0</v>
      </c>
      <c r="AA157" s="40">
        <v>1</v>
      </c>
      <c r="AB157" s="40">
        <v>0</v>
      </c>
      <c r="AC157" s="40">
        <v>0</v>
      </c>
      <c r="AD157" s="40">
        <v>0</v>
      </c>
      <c r="AE157" s="40">
        <v>0</v>
      </c>
      <c r="AF157" s="40">
        <v>0</v>
      </c>
      <c r="AG157" s="40">
        <v>0</v>
      </c>
      <c r="AH157" s="40">
        <v>0</v>
      </c>
      <c r="AI157" s="40">
        <v>0</v>
      </c>
      <c r="AJ157" s="40">
        <v>0</v>
      </c>
      <c r="AK157" s="40">
        <v>0</v>
      </c>
      <c r="AL157" s="40">
        <v>0</v>
      </c>
      <c r="AM157" s="81">
        <f t="shared" si="6"/>
        <v>0</v>
      </c>
    </row>
    <row r="158" spans="1:39" x14ac:dyDescent="0.2">
      <c r="A158" s="33">
        <v>8261</v>
      </c>
      <c r="B158" s="33" t="s">
        <v>200</v>
      </c>
      <c r="C158" s="33" t="s">
        <v>279</v>
      </c>
      <c r="D158" s="35" t="s">
        <v>86</v>
      </c>
      <c r="E158" s="63" t="s">
        <v>131</v>
      </c>
      <c r="F158" s="66">
        <v>0</v>
      </c>
      <c r="G158" s="52">
        <v>2014</v>
      </c>
      <c r="H158" s="34">
        <v>0</v>
      </c>
      <c r="I158" s="34">
        <v>0</v>
      </c>
      <c r="J158" s="34">
        <v>0</v>
      </c>
      <c r="K158" s="34">
        <v>0</v>
      </c>
      <c r="L158" s="49">
        <v>0</v>
      </c>
      <c r="M158" s="311">
        <v>0</v>
      </c>
      <c r="N158" s="311">
        <v>0</v>
      </c>
      <c r="O158" s="311">
        <v>2809671.61605368</v>
      </c>
      <c r="P158" s="313">
        <v>1456870.3049253428</v>
      </c>
      <c r="Q158" s="40">
        <v>0</v>
      </c>
      <c r="R158" s="40">
        <v>0</v>
      </c>
      <c r="S158" s="40">
        <v>0.84518540627515149</v>
      </c>
      <c r="T158" s="40">
        <v>0.15481459372484851</v>
      </c>
      <c r="U158" s="40">
        <v>0</v>
      </c>
      <c r="V158" s="40">
        <v>0</v>
      </c>
      <c r="W158" s="40">
        <v>0</v>
      </c>
      <c r="X158" s="40">
        <v>0</v>
      </c>
      <c r="Y158" s="40">
        <v>0</v>
      </c>
      <c r="Z158" s="81">
        <f t="shared" si="7"/>
        <v>0</v>
      </c>
      <c r="AA158" s="40">
        <v>1</v>
      </c>
      <c r="AB158" s="40">
        <v>0</v>
      </c>
      <c r="AC158" s="40">
        <v>0</v>
      </c>
      <c r="AD158" s="40">
        <v>0</v>
      </c>
      <c r="AE158" s="40">
        <v>0</v>
      </c>
      <c r="AF158" s="40">
        <v>0</v>
      </c>
      <c r="AG158" s="40">
        <v>0</v>
      </c>
      <c r="AH158" s="40">
        <v>0</v>
      </c>
      <c r="AI158" s="40">
        <v>0</v>
      </c>
      <c r="AJ158" s="40">
        <v>0</v>
      </c>
      <c r="AK158" s="40">
        <v>0</v>
      </c>
      <c r="AL158" s="40">
        <v>0</v>
      </c>
      <c r="AM158" s="81">
        <f t="shared" si="6"/>
        <v>0</v>
      </c>
    </row>
    <row r="159" spans="1:39" x14ac:dyDescent="0.2">
      <c r="A159" s="33">
        <v>5518</v>
      </c>
      <c r="B159" s="33" t="s">
        <v>27</v>
      </c>
      <c r="C159" s="33" t="s">
        <v>280</v>
      </c>
      <c r="D159" s="35" t="s">
        <v>86</v>
      </c>
      <c r="E159" s="63" t="s">
        <v>131</v>
      </c>
      <c r="F159" s="66">
        <v>0</v>
      </c>
      <c r="G159" s="52">
        <v>2014</v>
      </c>
      <c r="H159" s="34">
        <v>0</v>
      </c>
      <c r="I159" s="34">
        <v>0</v>
      </c>
      <c r="J159" s="34">
        <v>0</v>
      </c>
      <c r="K159" s="34">
        <v>0</v>
      </c>
      <c r="L159" s="49">
        <v>0</v>
      </c>
      <c r="M159" s="311">
        <v>608783.09020239336</v>
      </c>
      <c r="N159" s="311">
        <v>1521957.6353035879</v>
      </c>
      <c r="O159" s="311">
        <v>1217566.1353035879</v>
      </c>
      <c r="P159" s="313">
        <v>0</v>
      </c>
      <c r="Q159" s="40">
        <v>0</v>
      </c>
      <c r="R159" s="40">
        <v>1</v>
      </c>
      <c r="S159" s="40">
        <v>0</v>
      </c>
      <c r="T159" s="40">
        <v>0</v>
      </c>
      <c r="U159" s="40">
        <v>0</v>
      </c>
      <c r="V159" s="40">
        <v>0</v>
      </c>
      <c r="W159" s="40">
        <v>0</v>
      </c>
      <c r="X159" s="40">
        <v>0</v>
      </c>
      <c r="Y159" s="40">
        <v>0</v>
      </c>
      <c r="Z159" s="81">
        <f t="shared" si="7"/>
        <v>0</v>
      </c>
      <c r="AA159" s="40">
        <v>1</v>
      </c>
      <c r="AB159" s="40">
        <v>0</v>
      </c>
      <c r="AC159" s="40">
        <v>0</v>
      </c>
      <c r="AD159" s="40">
        <v>0</v>
      </c>
      <c r="AE159" s="40">
        <v>0</v>
      </c>
      <c r="AF159" s="40">
        <v>0</v>
      </c>
      <c r="AG159" s="40">
        <v>0</v>
      </c>
      <c r="AH159" s="40">
        <v>0</v>
      </c>
      <c r="AI159" s="40">
        <v>0</v>
      </c>
      <c r="AJ159" s="40">
        <v>0</v>
      </c>
      <c r="AK159" s="40">
        <v>0</v>
      </c>
      <c r="AL159" s="40">
        <v>0</v>
      </c>
      <c r="AM159" s="81">
        <f t="shared" si="6"/>
        <v>0</v>
      </c>
    </row>
    <row r="160" spans="1:39" x14ac:dyDescent="0.2">
      <c r="A160" s="33">
        <v>6860</v>
      </c>
      <c r="B160" s="33" t="s">
        <v>27</v>
      </c>
      <c r="C160" s="33" t="s">
        <v>281</v>
      </c>
      <c r="D160" s="35" t="s">
        <v>86</v>
      </c>
      <c r="E160" s="63" t="s">
        <v>131</v>
      </c>
      <c r="F160" s="66">
        <v>0</v>
      </c>
      <c r="G160" s="52">
        <v>2014</v>
      </c>
      <c r="H160" s="34">
        <v>0</v>
      </c>
      <c r="I160" s="34">
        <v>0</v>
      </c>
      <c r="J160" s="34">
        <v>0</v>
      </c>
      <c r="K160" s="34">
        <v>0</v>
      </c>
      <c r="L160" s="49">
        <v>0</v>
      </c>
      <c r="M160" s="311">
        <v>0</v>
      </c>
      <c r="N160" s="311">
        <v>327180</v>
      </c>
      <c r="O160" s="311">
        <v>109060</v>
      </c>
      <c r="P160" s="313">
        <v>0</v>
      </c>
      <c r="Q160" s="40">
        <v>0</v>
      </c>
      <c r="R160" s="40">
        <v>1</v>
      </c>
      <c r="S160" s="40">
        <v>0</v>
      </c>
      <c r="T160" s="40">
        <v>0</v>
      </c>
      <c r="U160" s="40">
        <v>0</v>
      </c>
      <c r="V160" s="40">
        <v>0</v>
      </c>
      <c r="W160" s="40">
        <v>0</v>
      </c>
      <c r="X160" s="40">
        <v>0</v>
      </c>
      <c r="Y160" s="40">
        <v>0</v>
      </c>
      <c r="Z160" s="81">
        <f t="shared" si="7"/>
        <v>0</v>
      </c>
      <c r="AA160" s="40">
        <v>1</v>
      </c>
      <c r="AB160" s="40">
        <v>0</v>
      </c>
      <c r="AC160" s="40">
        <v>0</v>
      </c>
      <c r="AD160" s="40">
        <v>0</v>
      </c>
      <c r="AE160" s="40">
        <v>0</v>
      </c>
      <c r="AF160" s="40">
        <v>0</v>
      </c>
      <c r="AG160" s="40">
        <v>0</v>
      </c>
      <c r="AH160" s="40">
        <v>0</v>
      </c>
      <c r="AI160" s="40">
        <v>0</v>
      </c>
      <c r="AJ160" s="40">
        <v>0</v>
      </c>
      <c r="AK160" s="40">
        <v>0</v>
      </c>
      <c r="AL160" s="40">
        <v>0</v>
      </c>
      <c r="AM160" s="81">
        <f t="shared" si="6"/>
        <v>0</v>
      </c>
    </row>
    <row r="161" spans="1:39" x14ac:dyDescent="0.2">
      <c r="A161" s="33">
        <v>6861</v>
      </c>
      <c r="B161" s="33" t="s">
        <v>27</v>
      </c>
      <c r="C161" s="33" t="s">
        <v>282</v>
      </c>
      <c r="D161" s="35" t="s">
        <v>86</v>
      </c>
      <c r="E161" s="63" t="s">
        <v>131</v>
      </c>
      <c r="F161" s="66">
        <v>0</v>
      </c>
      <c r="G161" s="52">
        <v>2014</v>
      </c>
      <c r="H161" s="34">
        <v>0</v>
      </c>
      <c r="I161" s="34">
        <v>0</v>
      </c>
      <c r="J161" s="34">
        <v>0</v>
      </c>
      <c r="K161" s="34">
        <v>0</v>
      </c>
      <c r="L161" s="49">
        <v>0</v>
      </c>
      <c r="M161" s="311">
        <v>109059.75888802399</v>
      </c>
      <c r="N161" s="311">
        <v>0</v>
      </c>
      <c r="O161" s="311">
        <v>0</v>
      </c>
      <c r="P161" s="313">
        <v>0</v>
      </c>
      <c r="Q161" s="40">
        <v>0</v>
      </c>
      <c r="R161" s="40">
        <v>1</v>
      </c>
      <c r="S161" s="40">
        <v>0</v>
      </c>
      <c r="T161" s="40">
        <v>0</v>
      </c>
      <c r="U161" s="40">
        <v>0</v>
      </c>
      <c r="V161" s="40">
        <v>0</v>
      </c>
      <c r="W161" s="40">
        <v>0</v>
      </c>
      <c r="X161" s="40">
        <v>0</v>
      </c>
      <c r="Y161" s="40">
        <v>0</v>
      </c>
      <c r="Z161" s="81">
        <f t="shared" si="7"/>
        <v>0</v>
      </c>
      <c r="AA161" s="40">
        <v>1</v>
      </c>
      <c r="AB161" s="40">
        <v>0</v>
      </c>
      <c r="AC161" s="40">
        <v>0</v>
      </c>
      <c r="AD161" s="40">
        <v>0</v>
      </c>
      <c r="AE161" s="40">
        <v>0</v>
      </c>
      <c r="AF161" s="40">
        <v>0</v>
      </c>
      <c r="AG161" s="40">
        <v>0</v>
      </c>
      <c r="AH161" s="40">
        <v>0</v>
      </c>
      <c r="AI161" s="40">
        <v>0</v>
      </c>
      <c r="AJ161" s="40">
        <v>0</v>
      </c>
      <c r="AK161" s="40">
        <v>0</v>
      </c>
      <c r="AL161" s="40">
        <v>0</v>
      </c>
      <c r="AM161" s="81">
        <f t="shared" si="6"/>
        <v>0</v>
      </c>
    </row>
    <row r="162" spans="1:39" x14ac:dyDescent="0.2">
      <c r="A162" s="33">
        <v>6862</v>
      </c>
      <c r="B162" s="33" t="s">
        <v>27</v>
      </c>
      <c r="C162" s="33" t="s">
        <v>283</v>
      </c>
      <c r="D162" s="35" t="s">
        <v>86</v>
      </c>
      <c r="E162" s="63" t="s">
        <v>131</v>
      </c>
      <c r="F162" s="66">
        <v>0</v>
      </c>
      <c r="G162" s="52">
        <v>2014</v>
      </c>
      <c r="H162" s="34">
        <v>0</v>
      </c>
      <c r="I162" s="34">
        <v>0</v>
      </c>
      <c r="J162" s="34">
        <v>0</v>
      </c>
      <c r="K162" s="34">
        <v>0</v>
      </c>
      <c r="L162" s="49">
        <v>0</v>
      </c>
      <c r="M162" s="311">
        <v>0</v>
      </c>
      <c r="N162" s="311">
        <v>0</v>
      </c>
      <c r="O162" s="311">
        <v>0</v>
      </c>
      <c r="P162" s="313">
        <v>566083.04510119674</v>
      </c>
      <c r="Q162" s="40">
        <v>0</v>
      </c>
      <c r="R162" s="40">
        <v>1</v>
      </c>
      <c r="S162" s="40">
        <v>0</v>
      </c>
      <c r="T162" s="40">
        <v>0</v>
      </c>
      <c r="U162" s="40">
        <v>0</v>
      </c>
      <c r="V162" s="40">
        <v>0</v>
      </c>
      <c r="W162" s="40">
        <v>0</v>
      </c>
      <c r="X162" s="40">
        <v>0</v>
      </c>
      <c r="Y162" s="40">
        <v>0</v>
      </c>
      <c r="Z162" s="81">
        <f t="shared" si="7"/>
        <v>0</v>
      </c>
      <c r="AA162" s="40">
        <v>1</v>
      </c>
      <c r="AB162" s="40">
        <v>0</v>
      </c>
      <c r="AC162" s="40">
        <v>0</v>
      </c>
      <c r="AD162" s="40">
        <v>0</v>
      </c>
      <c r="AE162" s="40">
        <v>0</v>
      </c>
      <c r="AF162" s="40">
        <v>0</v>
      </c>
      <c r="AG162" s="40">
        <v>0</v>
      </c>
      <c r="AH162" s="40">
        <v>0</v>
      </c>
      <c r="AI162" s="40">
        <v>0</v>
      </c>
      <c r="AJ162" s="40">
        <v>0</v>
      </c>
      <c r="AK162" s="40">
        <v>0</v>
      </c>
      <c r="AL162" s="40">
        <v>0</v>
      </c>
      <c r="AM162" s="81">
        <f t="shared" si="6"/>
        <v>0</v>
      </c>
    </row>
    <row r="163" spans="1:39" x14ac:dyDescent="0.2">
      <c r="A163" s="33">
        <v>6863</v>
      </c>
      <c r="B163" s="33" t="s">
        <v>27</v>
      </c>
      <c r="C163" s="33" t="s">
        <v>284</v>
      </c>
      <c r="D163" s="35" t="s">
        <v>86</v>
      </c>
      <c r="E163" s="63" t="s">
        <v>131</v>
      </c>
      <c r="F163" s="66">
        <v>0</v>
      </c>
      <c r="G163" s="52">
        <v>2014</v>
      </c>
      <c r="H163" s="34">
        <v>0</v>
      </c>
      <c r="I163" s="34">
        <v>0</v>
      </c>
      <c r="J163" s="34">
        <v>0</v>
      </c>
      <c r="K163" s="34">
        <v>0</v>
      </c>
      <c r="L163" s="49">
        <v>0</v>
      </c>
      <c r="M163" s="311">
        <v>566083</v>
      </c>
      <c r="N163" s="311">
        <v>566083</v>
      </c>
      <c r="O163" s="311">
        <v>283041.5</v>
      </c>
      <c r="P163" s="313">
        <v>0</v>
      </c>
      <c r="Q163" s="40">
        <v>0</v>
      </c>
      <c r="R163" s="40">
        <v>1</v>
      </c>
      <c r="S163" s="40">
        <v>0</v>
      </c>
      <c r="T163" s="40">
        <v>0</v>
      </c>
      <c r="U163" s="40">
        <v>0</v>
      </c>
      <c r="V163" s="40">
        <v>0</v>
      </c>
      <c r="W163" s="40">
        <v>0</v>
      </c>
      <c r="X163" s="40">
        <v>0</v>
      </c>
      <c r="Y163" s="40">
        <v>0</v>
      </c>
      <c r="Z163" s="81">
        <f t="shared" si="7"/>
        <v>0</v>
      </c>
      <c r="AA163" s="40">
        <v>1</v>
      </c>
      <c r="AB163" s="40">
        <v>0</v>
      </c>
      <c r="AC163" s="40">
        <v>0</v>
      </c>
      <c r="AD163" s="40">
        <v>0</v>
      </c>
      <c r="AE163" s="40">
        <v>0</v>
      </c>
      <c r="AF163" s="40">
        <v>0</v>
      </c>
      <c r="AG163" s="40">
        <v>0</v>
      </c>
      <c r="AH163" s="40">
        <v>0</v>
      </c>
      <c r="AI163" s="40">
        <v>0</v>
      </c>
      <c r="AJ163" s="40">
        <v>0</v>
      </c>
      <c r="AK163" s="40">
        <v>0</v>
      </c>
      <c r="AL163" s="40">
        <v>0</v>
      </c>
      <c r="AM163" s="81">
        <f t="shared" si="6"/>
        <v>0</v>
      </c>
    </row>
    <row r="164" spans="1:39" x14ac:dyDescent="0.2">
      <c r="A164" s="33">
        <v>7308</v>
      </c>
      <c r="B164" s="33" t="s">
        <v>27</v>
      </c>
      <c r="C164" s="33" t="s">
        <v>285</v>
      </c>
      <c r="D164" s="35" t="s">
        <v>86</v>
      </c>
      <c r="E164" s="63" t="s">
        <v>131</v>
      </c>
      <c r="F164" s="66">
        <v>0</v>
      </c>
      <c r="G164" s="52">
        <v>2014</v>
      </c>
      <c r="H164" s="34">
        <v>0</v>
      </c>
      <c r="I164" s="34">
        <v>0</v>
      </c>
      <c r="J164" s="34">
        <v>0</v>
      </c>
      <c r="K164" s="34">
        <v>0</v>
      </c>
      <c r="L164" s="49">
        <v>0</v>
      </c>
      <c r="M164" s="311">
        <v>294409.87134857615</v>
      </c>
      <c r="N164" s="311">
        <v>678089.17837144108</v>
      </c>
      <c r="O164" s="311">
        <v>857940.54972001596</v>
      </c>
      <c r="P164" s="313">
        <v>790815.61404572986</v>
      </c>
      <c r="Q164" s="40">
        <v>0</v>
      </c>
      <c r="R164" s="40">
        <v>1</v>
      </c>
      <c r="S164" s="40">
        <v>0</v>
      </c>
      <c r="T164" s="40">
        <v>0</v>
      </c>
      <c r="U164" s="40">
        <v>0</v>
      </c>
      <c r="V164" s="40">
        <v>0</v>
      </c>
      <c r="W164" s="40">
        <v>0</v>
      </c>
      <c r="X164" s="40">
        <v>0</v>
      </c>
      <c r="Y164" s="40">
        <v>0</v>
      </c>
      <c r="Z164" s="81">
        <f t="shared" si="7"/>
        <v>0</v>
      </c>
      <c r="AA164" s="40">
        <v>1</v>
      </c>
      <c r="AB164" s="40">
        <v>0</v>
      </c>
      <c r="AC164" s="40">
        <v>0</v>
      </c>
      <c r="AD164" s="40">
        <v>0</v>
      </c>
      <c r="AE164" s="40">
        <v>0</v>
      </c>
      <c r="AF164" s="40">
        <v>0</v>
      </c>
      <c r="AG164" s="40">
        <v>0</v>
      </c>
      <c r="AH164" s="40">
        <v>0</v>
      </c>
      <c r="AI164" s="40">
        <v>0</v>
      </c>
      <c r="AJ164" s="40">
        <v>0</v>
      </c>
      <c r="AK164" s="40">
        <v>0</v>
      </c>
      <c r="AL164" s="40">
        <v>0</v>
      </c>
      <c r="AM164" s="81">
        <f t="shared" si="6"/>
        <v>0</v>
      </c>
    </row>
    <row r="165" spans="1:39" x14ac:dyDescent="0.2">
      <c r="A165" s="33">
        <v>7799</v>
      </c>
      <c r="B165" s="33" t="s">
        <v>27</v>
      </c>
      <c r="C165" s="33" t="s">
        <v>286</v>
      </c>
      <c r="D165" s="35" t="s">
        <v>86</v>
      </c>
      <c r="E165" s="63" t="s">
        <v>131</v>
      </c>
      <c r="F165" s="66">
        <v>0</v>
      </c>
      <c r="G165" s="52">
        <v>2014</v>
      </c>
      <c r="H165" s="34">
        <v>0</v>
      </c>
      <c r="I165" s="34">
        <v>0</v>
      </c>
      <c r="J165" s="34">
        <v>0</v>
      </c>
      <c r="K165" s="34">
        <v>0</v>
      </c>
      <c r="L165" s="49">
        <v>0</v>
      </c>
      <c r="M165" s="311">
        <v>125999.99999999999</v>
      </c>
      <c r="N165" s="311">
        <v>0</v>
      </c>
      <c r="O165" s="311">
        <v>0</v>
      </c>
      <c r="P165" s="313">
        <v>0</v>
      </c>
      <c r="Q165" s="40">
        <v>0</v>
      </c>
      <c r="R165" s="40">
        <v>1</v>
      </c>
      <c r="S165" s="40">
        <v>0</v>
      </c>
      <c r="T165" s="40">
        <v>0</v>
      </c>
      <c r="U165" s="40">
        <v>0</v>
      </c>
      <c r="V165" s="40">
        <v>0</v>
      </c>
      <c r="W165" s="40">
        <v>0</v>
      </c>
      <c r="X165" s="40">
        <v>0</v>
      </c>
      <c r="Y165" s="40">
        <v>0</v>
      </c>
      <c r="Z165" s="81">
        <f t="shared" ref="Z165:Z174" si="8">ABS(1-SUM(Q165:Y165))</f>
        <v>0</v>
      </c>
      <c r="AA165" s="40">
        <v>1</v>
      </c>
      <c r="AB165" s="40">
        <v>0</v>
      </c>
      <c r="AC165" s="40">
        <v>0</v>
      </c>
      <c r="AD165" s="40">
        <v>0</v>
      </c>
      <c r="AE165" s="40">
        <v>0</v>
      </c>
      <c r="AF165" s="40">
        <v>0</v>
      </c>
      <c r="AG165" s="40">
        <v>0</v>
      </c>
      <c r="AH165" s="40">
        <v>0</v>
      </c>
      <c r="AI165" s="40">
        <v>0</v>
      </c>
      <c r="AJ165" s="40">
        <v>0</v>
      </c>
      <c r="AK165" s="40">
        <v>0</v>
      </c>
      <c r="AL165" s="40">
        <v>0</v>
      </c>
      <c r="AM165" s="81">
        <f t="shared" si="6"/>
        <v>0</v>
      </c>
    </row>
    <row r="166" spans="1:39" x14ac:dyDescent="0.2">
      <c r="A166" s="33">
        <v>8082</v>
      </c>
      <c r="B166" s="33" t="s">
        <v>27</v>
      </c>
      <c r="C166" s="33" t="s">
        <v>286</v>
      </c>
      <c r="D166" s="35" t="s">
        <v>86</v>
      </c>
      <c r="E166" s="63" t="s">
        <v>131</v>
      </c>
      <c r="F166" s="66">
        <v>0</v>
      </c>
      <c r="G166" s="52">
        <v>2014</v>
      </c>
      <c r="H166" s="34">
        <v>0</v>
      </c>
      <c r="I166" s="34">
        <v>0</v>
      </c>
      <c r="J166" s="34">
        <v>0</v>
      </c>
      <c r="K166" s="34">
        <v>0</v>
      </c>
      <c r="L166" s="49">
        <v>0</v>
      </c>
      <c r="M166" s="311">
        <v>0</v>
      </c>
      <c r="N166" s="311">
        <v>283041.54510119668</v>
      </c>
      <c r="O166" s="311">
        <v>283041.54510119668</v>
      </c>
      <c r="P166" s="313">
        <v>283041.54510119668</v>
      </c>
      <c r="Q166" s="40">
        <v>0</v>
      </c>
      <c r="R166" s="40">
        <v>1</v>
      </c>
      <c r="S166" s="40">
        <v>0</v>
      </c>
      <c r="T166" s="40">
        <v>0</v>
      </c>
      <c r="U166" s="40">
        <v>0</v>
      </c>
      <c r="V166" s="40">
        <v>0</v>
      </c>
      <c r="W166" s="40">
        <v>0</v>
      </c>
      <c r="X166" s="40">
        <v>0</v>
      </c>
      <c r="Y166" s="40">
        <v>0</v>
      </c>
      <c r="Z166" s="81">
        <f t="shared" si="8"/>
        <v>0</v>
      </c>
      <c r="AA166" s="40">
        <v>1</v>
      </c>
      <c r="AB166" s="40">
        <v>0</v>
      </c>
      <c r="AC166" s="40">
        <v>0</v>
      </c>
      <c r="AD166" s="40">
        <v>0</v>
      </c>
      <c r="AE166" s="40">
        <v>0</v>
      </c>
      <c r="AF166" s="40">
        <v>0</v>
      </c>
      <c r="AG166" s="40">
        <v>0</v>
      </c>
      <c r="AH166" s="40">
        <v>0</v>
      </c>
      <c r="AI166" s="40">
        <v>0</v>
      </c>
      <c r="AJ166" s="40">
        <v>0</v>
      </c>
      <c r="AK166" s="40">
        <v>0</v>
      </c>
      <c r="AL166" s="40">
        <v>0</v>
      </c>
      <c r="AM166" s="81">
        <f t="shared" si="6"/>
        <v>0</v>
      </c>
    </row>
    <row r="167" spans="1:39" x14ac:dyDescent="0.2">
      <c r="A167" s="33">
        <v>8101</v>
      </c>
      <c r="B167" s="33" t="s">
        <v>27</v>
      </c>
      <c r="C167" s="33" t="s">
        <v>287</v>
      </c>
      <c r="D167" s="35" t="s">
        <v>86</v>
      </c>
      <c r="E167" s="63" t="s">
        <v>131</v>
      </c>
      <c r="F167" s="66">
        <v>0</v>
      </c>
      <c r="G167" s="52">
        <v>2014</v>
      </c>
      <c r="H167" s="34">
        <v>0</v>
      </c>
      <c r="I167" s="34">
        <v>0</v>
      </c>
      <c r="J167" s="34">
        <v>0</v>
      </c>
      <c r="K167" s="34">
        <v>0</v>
      </c>
      <c r="L167" s="49">
        <v>0</v>
      </c>
      <c r="M167" s="311">
        <v>0</v>
      </c>
      <c r="N167" s="311">
        <v>536512.95451452502</v>
      </c>
      <c r="O167" s="311">
        <v>670641.19314315682</v>
      </c>
      <c r="P167" s="313">
        <v>268256.47725726292</v>
      </c>
      <c r="Q167" s="40">
        <v>0</v>
      </c>
      <c r="R167" s="40">
        <v>1</v>
      </c>
      <c r="S167" s="40">
        <v>0</v>
      </c>
      <c r="T167" s="40">
        <v>0</v>
      </c>
      <c r="U167" s="40">
        <v>0</v>
      </c>
      <c r="V167" s="40">
        <v>0</v>
      </c>
      <c r="W167" s="40">
        <v>0</v>
      </c>
      <c r="X167" s="40">
        <v>0</v>
      </c>
      <c r="Y167" s="40">
        <v>0</v>
      </c>
      <c r="Z167" s="81">
        <f t="shared" si="8"/>
        <v>0</v>
      </c>
      <c r="AA167" s="40">
        <v>1</v>
      </c>
      <c r="AB167" s="40">
        <v>0</v>
      </c>
      <c r="AC167" s="40">
        <v>0</v>
      </c>
      <c r="AD167" s="40">
        <v>0</v>
      </c>
      <c r="AE167" s="40">
        <v>0</v>
      </c>
      <c r="AF167" s="40">
        <v>0</v>
      </c>
      <c r="AG167" s="40">
        <v>0</v>
      </c>
      <c r="AH167" s="40">
        <v>0</v>
      </c>
      <c r="AI167" s="40">
        <v>0</v>
      </c>
      <c r="AJ167" s="40">
        <v>0</v>
      </c>
      <c r="AK167" s="40">
        <v>0</v>
      </c>
      <c r="AL167" s="40">
        <v>0</v>
      </c>
      <c r="AM167" s="81">
        <f t="shared" si="6"/>
        <v>0</v>
      </c>
    </row>
    <row r="168" spans="1:39" x14ac:dyDescent="0.2">
      <c r="A168" s="33">
        <v>4918</v>
      </c>
      <c r="B168" s="33" t="s">
        <v>27</v>
      </c>
      <c r="C168" s="33" t="s">
        <v>288</v>
      </c>
      <c r="D168" s="35" t="s">
        <v>86</v>
      </c>
      <c r="E168" s="63" t="s">
        <v>131</v>
      </c>
      <c r="F168" s="66">
        <v>0</v>
      </c>
      <c r="G168" s="52">
        <v>2014</v>
      </c>
      <c r="H168" s="34">
        <v>0</v>
      </c>
      <c r="I168" s="34">
        <v>0</v>
      </c>
      <c r="J168" s="34">
        <v>0</v>
      </c>
      <c r="K168" s="34">
        <v>0</v>
      </c>
      <c r="L168" s="49">
        <v>0</v>
      </c>
      <c r="M168" s="311">
        <v>101357.08552550839</v>
      </c>
      <c r="N168" s="311">
        <v>105557.2</v>
      </c>
      <c r="O168" s="311">
        <v>519385.65657652583</v>
      </c>
      <c r="P168" s="313">
        <v>0</v>
      </c>
      <c r="Q168" s="40">
        <v>0</v>
      </c>
      <c r="R168" s="40">
        <v>1</v>
      </c>
      <c r="S168" s="40">
        <v>0</v>
      </c>
      <c r="T168" s="40">
        <v>0</v>
      </c>
      <c r="U168" s="40">
        <v>0</v>
      </c>
      <c r="V168" s="40">
        <v>0</v>
      </c>
      <c r="W168" s="40">
        <v>0</v>
      </c>
      <c r="X168" s="40">
        <v>0</v>
      </c>
      <c r="Y168" s="40">
        <v>0</v>
      </c>
      <c r="Z168" s="81">
        <f t="shared" si="8"/>
        <v>0</v>
      </c>
      <c r="AA168" s="40">
        <v>1</v>
      </c>
      <c r="AB168" s="40">
        <v>0</v>
      </c>
      <c r="AC168" s="40">
        <v>0</v>
      </c>
      <c r="AD168" s="40">
        <v>0</v>
      </c>
      <c r="AE168" s="40">
        <v>0</v>
      </c>
      <c r="AF168" s="40">
        <v>0</v>
      </c>
      <c r="AG168" s="40">
        <v>0</v>
      </c>
      <c r="AH168" s="40">
        <v>0</v>
      </c>
      <c r="AI168" s="40">
        <v>0</v>
      </c>
      <c r="AJ168" s="40">
        <v>0</v>
      </c>
      <c r="AK168" s="40">
        <v>0</v>
      </c>
      <c r="AL168" s="40">
        <v>0</v>
      </c>
      <c r="AM168" s="81">
        <f t="shared" si="6"/>
        <v>0</v>
      </c>
    </row>
    <row r="169" spans="1:39" x14ac:dyDescent="0.2">
      <c r="A169" s="33">
        <v>8253</v>
      </c>
      <c r="B169" s="33" t="s">
        <v>27</v>
      </c>
      <c r="C169" s="33" t="s">
        <v>289</v>
      </c>
      <c r="D169" s="35" t="s">
        <v>86</v>
      </c>
      <c r="E169" s="63" t="s">
        <v>131</v>
      </c>
      <c r="F169" s="66">
        <v>0</v>
      </c>
      <c r="G169" s="52">
        <v>2014</v>
      </c>
      <c r="H169" s="34">
        <v>0</v>
      </c>
      <c r="I169" s="34">
        <v>0</v>
      </c>
      <c r="J169" s="34">
        <v>0</v>
      </c>
      <c r="K169" s="34">
        <v>0</v>
      </c>
      <c r="L169" s="49">
        <v>0</v>
      </c>
      <c r="M169" s="311">
        <v>144540.91189999998</v>
      </c>
      <c r="N169" s="311">
        <v>385864.58805999998</v>
      </c>
      <c r="O169" s="311">
        <v>107380</v>
      </c>
      <c r="P169" s="313">
        <v>0</v>
      </c>
      <c r="Q169" s="40">
        <v>0</v>
      </c>
      <c r="R169" s="40">
        <v>1</v>
      </c>
      <c r="S169" s="40">
        <v>0</v>
      </c>
      <c r="T169" s="40">
        <v>0</v>
      </c>
      <c r="U169" s="40">
        <v>0</v>
      </c>
      <c r="V169" s="40">
        <v>0</v>
      </c>
      <c r="W169" s="40">
        <v>0</v>
      </c>
      <c r="X169" s="40">
        <v>0</v>
      </c>
      <c r="Y169" s="40">
        <v>0</v>
      </c>
      <c r="Z169" s="81">
        <f t="shared" si="8"/>
        <v>0</v>
      </c>
      <c r="AA169" s="40">
        <v>1</v>
      </c>
      <c r="AB169" s="40">
        <v>0</v>
      </c>
      <c r="AC169" s="40">
        <v>0</v>
      </c>
      <c r="AD169" s="40">
        <v>0</v>
      </c>
      <c r="AE169" s="40">
        <v>0</v>
      </c>
      <c r="AF169" s="40">
        <v>0</v>
      </c>
      <c r="AG169" s="40">
        <v>0</v>
      </c>
      <c r="AH169" s="40">
        <v>0</v>
      </c>
      <c r="AI169" s="40">
        <v>0</v>
      </c>
      <c r="AJ169" s="40">
        <v>0</v>
      </c>
      <c r="AK169" s="40">
        <v>0</v>
      </c>
      <c r="AL169" s="40">
        <v>0</v>
      </c>
      <c r="AM169" s="81">
        <f t="shared" si="6"/>
        <v>0</v>
      </c>
    </row>
    <row r="170" spans="1:39" x14ac:dyDescent="0.2">
      <c r="A170" s="33">
        <v>4916</v>
      </c>
      <c r="B170" s="33" t="s">
        <v>27</v>
      </c>
      <c r="C170" s="33" t="s">
        <v>290</v>
      </c>
      <c r="D170" s="35" t="s">
        <v>86</v>
      </c>
      <c r="E170" s="63" t="s">
        <v>131</v>
      </c>
      <c r="F170" s="66">
        <v>0</v>
      </c>
      <c r="G170" s="52">
        <v>2014</v>
      </c>
      <c r="H170" s="34">
        <v>0</v>
      </c>
      <c r="I170" s="34">
        <v>0</v>
      </c>
      <c r="J170" s="34">
        <v>0</v>
      </c>
      <c r="K170" s="34">
        <v>0</v>
      </c>
      <c r="L170" s="49">
        <v>0</v>
      </c>
      <c r="M170" s="311">
        <v>0</v>
      </c>
      <c r="N170" s="311">
        <v>0</v>
      </c>
      <c r="O170" s="311">
        <v>92142.863010615882</v>
      </c>
      <c r="P170" s="313">
        <v>92142.863010615882</v>
      </c>
      <c r="Q170" s="40">
        <v>0</v>
      </c>
      <c r="R170" s="40">
        <v>1</v>
      </c>
      <c r="S170" s="40">
        <v>0</v>
      </c>
      <c r="T170" s="40">
        <v>0</v>
      </c>
      <c r="U170" s="40">
        <v>0</v>
      </c>
      <c r="V170" s="40">
        <v>0</v>
      </c>
      <c r="W170" s="40">
        <v>0</v>
      </c>
      <c r="X170" s="40">
        <v>0</v>
      </c>
      <c r="Y170" s="40">
        <v>0</v>
      </c>
      <c r="Z170" s="81">
        <f t="shared" si="8"/>
        <v>0</v>
      </c>
      <c r="AA170" s="40">
        <v>1</v>
      </c>
      <c r="AB170" s="40">
        <v>0</v>
      </c>
      <c r="AC170" s="40">
        <v>0</v>
      </c>
      <c r="AD170" s="40">
        <v>0</v>
      </c>
      <c r="AE170" s="40">
        <v>0</v>
      </c>
      <c r="AF170" s="40">
        <v>0</v>
      </c>
      <c r="AG170" s="40">
        <v>0</v>
      </c>
      <c r="AH170" s="40">
        <v>0</v>
      </c>
      <c r="AI170" s="40">
        <v>0</v>
      </c>
      <c r="AJ170" s="40">
        <v>0</v>
      </c>
      <c r="AK170" s="40">
        <v>0</v>
      </c>
      <c r="AL170" s="40">
        <v>0</v>
      </c>
      <c r="AM170" s="81">
        <f t="shared" si="6"/>
        <v>0</v>
      </c>
    </row>
    <row r="171" spans="1:39" x14ac:dyDescent="0.2">
      <c r="A171" s="33">
        <v>5066</v>
      </c>
      <c r="B171" s="33" t="s">
        <v>27</v>
      </c>
      <c r="C171" s="33" t="s">
        <v>291</v>
      </c>
      <c r="D171" s="35" t="s">
        <v>86</v>
      </c>
      <c r="E171" s="63" t="s">
        <v>131</v>
      </c>
      <c r="F171" s="66">
        <v>0</v>
      </c>
      <c r="G171" s="52">
        <v>2014</v>
      </c>
      <c r="H171" s="34">
        <v>0</v>
      </c>
      <c r="I171" s="34">
        <v>0</v>
      </c>
      <c r="J171" s="34">
        <v>0</v>
      </c>
      <c r="K171" s="34">
        <v>0</v>
      </c>
      <c r="L171" s="49">
        <v>0</v>
      </c>
      <c r="M171" s="311">
        <v>65692.427787355031</v>
      </c>
      <c r="N171" s="311">
        <v>43794.951858236665</v>
      </c>
      <c r="O171" s="311">
        <v>65692.427787355031</v>
      </c>
      <c r="P171" s="313">
        <v>65692.427787355031</v>
      </c>
      <c r="Q171" s="40">
        <v>0</v>
      </c>
      <c r="R171" s="40">
        <v>1</v>
      </c>
      <c r="S171" s="40">
        <v>0</v>
      </c>
      <c r="T171" s="40">
        <v>0</v>
      </c>
      <c r="U171" s="40">
        <v>0</v>
      </c>
      <c r="V171" s="40">
        <v>0</v>
      </c>
      <c r="W171" s="40">
        <v>0</v>
      </c>
      <c r="X171" s="40">
        <v>0</v>
      </c>
      <c r="Y171" s="40">
        <v>0</v>
      </c>
      <c r="Z171" s="81">
        <f t="shared" si="8"/>
        <v>0</v>
      </c>
      <c r="AA171" s="40">
        <v>1</v>
      </c>
      <c r="AB171" s="40">
        <v>0</v>
      </c>
      <c r="AC171" s="40">
        <v>0</v>
      </c>
      <c r="AD171" s="40">
        <v>0</v>
      </c>
      <c r="AE171" s="40">
        <v>0</v>
      </c>
      <c r="AF171" s="40">
        <v>0</v>
      </c>
      <c r="AG171" s="40">
        <v>0</v>
      </c>
      <c r="AH171" s="40">
        <v>0</v>
      </c>
      <c r="AI171" s="40">
        <v>0</v>
      </c>
      <c r="AJ171" s="40">
        <v>0</v>
      </c>
      <c r="AK171" s="40">
        <v>0</v>
      </c>
      <c r="AL171" s="40">
        <v>0</v>
      </c>
      <c r="AM171" s="81">
        <f t="shared" si="6"/>
        <v>0</v>
      </c>
    </row>
    <row r="172" spans="1:39" x14ac:dyDescent="0.2">
      <c r="A172" s="33">
        <v>5068</v>
      </c>
      <c r="B172" s="33" t="s">
        <v>27</v>
      </c>
      <c r="C172" s="33" t="s">
        <v>267</v>
      </c>
      <c r="D172" s="35" t="s">
        <v>86</v>
      </c>
      <c r="E172" s="63" t="s">
        <v>131</v>
      </c>
      <c r="F172" s="66">
        <v>0</v>
      </c>
      <c r="G172" s="52">
        <v>2014</v>
      </c>
      <c r="H172" s="34">
        <v>0</v>
      </c>
      <c r="I172" s="34">
        <v>0</v>
      </c>
      <c r="J172" s="34">
        <v>0</v>
      </c>
      <c r="K172" s="34">
        <v>0</v>
      </c>
      <c r="L172" s="49">
        <v>0</v>
      </c>
      <c r="M172" s="311">
        <v>58848.840775718629</v>
      </c>
      <c r="N172" s="311">
        <v>19616.2802585729</v>
      </c>
      <c r="O172" s="311">
        <v>19616.2802585729</v>
      </c>
      <c r="P172" s="313">
        <v>0</v>
      </c>
      <c r="Q172" s="40">
        <v>0</v>
      </c>
      <c r="R172" s="40">
        <v>1</v>
      </c>
      <c r="S172" s="40">
        <v>0</v>
      </c>
      <c r="T172" s="40">
        <v>0</v>
      </c>
      <c r="U172" s="40">
        <v>0</v>
      </c>
      <c r="V172" s="40">
        <v>0</v>
      </c>
      <c r="W172" s="40">
        <v>0</v>
      </c>
      <c r="X172" s="40">
        <v>0</v>
      </c>
      <c r="Y172" s="40">
        <v>0</v>
      </c>
      <c r="Z172" s="81">
        <f t="shared" si="8"/>
        <v>0</v>
      </c>
      <c r="AA172" s="40">
        <v>1</v>
      </c>
      <c r="AB172" s="40">
        <v>0</v>
      </c>
      <c r="AC172" s="40">
        <v>0</v>
      </c>
      <c r="AD172" s="40">
        <v>0</v>
      </c>
      <c r="AE172" s="40">
        <v>0</v>
      </c>
      <c r="AF172" s="40">
        <v>0</v>
      </c>
      <c r="AG172" s="40">
        <v>0</v>
      </c>
      <c r="AH172" s="40">
        <v>0</v>
      </c>
      <c r="AI172" s="40">
        <v>0</v>
      </c>
      <c r="AJ172" s="40">
        <v>0</v>
      </c>
      <c r="AK172" s="40">
        <v>0</v>
      </c>
      <c r="AL172" s="40">
        <v>0</v>
      </c>
      <c r="AM172" s="81">
        <f t="shared" si="6"/>
        <v>0</v>
      </c>
    </row>
    <row r="173" spans="1:39" x14ac:dyDescent="0.2">
      <c r="A173" s="44">
        <v>8274</v>
      </c>
      <c r="B173" s="44" t="s">
        <v>27</v>
      </c>
      <c r="C173" s="44" t="s">
        <v>292</v>
      </c>
      <c r="D173" s="45" t="s">
        <v>86</v>
      </c>
      <c r="E173" s="64" t="s">
        <v>131</v>
      </c>
      <c r="F173" s="67">
        <v>0</v>
      </c>
      <c r="G173" s="53">
        <v>2014</v>
      </c>
      <c r="H173" s="46">
        <v>0</v>
      </c>
      <c r="I173" s="46">
        <v>0</v>
      </c>
      <c r="J173" s="46">
        <v>0</v>
      </c>
      <c r="K173" s="46">
        <v>0</v>
      </c>
      <c r="L173" s="50">
        <v>0</v>
      </c>
      <c r="M173" s="314">
        <v>140000</v>
      </c>
      <c r="N173" s="314">
        <v>0</v>
      </c>
      <c r="O173" s="314">
        <v>0</v>
      </c>
      <c r="P173" s="315">
        <v>0</v>
      </c>
      <c r="Q173" s="47">
        <v>0</v>
      </c>
      <c r="R173" s="47">
        <v>1</v>
      </c>
      <c r="S173" s="47">
        <v>0</v>
      </c>
      <c r="T173" s="47">
        <v>0</v>
      </c>
      <c r="U173" s="47">
        <v>0</v>
      </c>
      <c r="V173" s="47">
        <v>0</v>
      </c>
      <c r="W173" s="47">
        <v>0</v>
      </c>
      <c r="X173" s="47">
        <v>0</v>
      </c>
      <c r="Y173" s="47">
        <v>0</v>
      </c>
      <c r="Z173" s="82">
        <f t="shared" si="8"/>
        <v>0</v>
      </c>
      <c r="AA173" s="47">
        <v>1</v>
      </c>
      <c r="AB173" s="47">
        <v>0</v>
      </c>
      <c r="AC173" s="47">
        <v>0</v>
      </c>
      <c r="AD173" s="47">
        <v>0</v>
      </c>
      <c r="AE173" s="47">
        <v>0</v>
      </c>
      <c r="AF173" s="47">
        <v>0</v>
      </c>
      <c r="AG173" s="47">
        <v>0</v>
      </c>
      <c r="AH173" s="47">
        <v>0</v>
      </c>
      <c r="AI173" s="47">
        <v>0</v>
      </c>
      <c r="AJ173" s="47">
        <v>0</v>
      </c>
      <c r="AK173" s="47">
        <v>0</v>
      </c>
      <c r="AL173" s="47">
        <v>0</v>
      </c>
      <c r="AM173" s="82">
        <f t="shared" si="6"/>
        <v>0</v>
      </c>
    </row>
    <row r="174" spans="1:39" x14ac:dyDescent="0.2">
      <c r="A174" s="33">
        <v>6370</v>
      </c>
      <c r="B174" s="33" t="s">
        <v>293</v>
      </c>
      <c r="C174" s="33" t="s">
        <v>294</v>
      </c>
      <c r="D174" s="35" t="s">
        <v>79</v>
      </c>
      <c r="E174" s="63" t="s">
        <v>132</v>
      </c>
      <c r="F174" s="68">
        <v>2011</v>
      </c>
      <c r="G174" s="52">
        <v>2013</v>
      </c>
      <c r="H174" s="34">
        <v>30698.138209819401</v>
      </c>
      <c r="I174" s="34">
        <v>33877.247275141803</v>
      </c>
      <c r="J174" s="34">
        <v>0</v>
      </c>
      <c r="K174" s="34">
        <v>0</v>
      </c>
      <c r="L174" s="49">
        <v>0</v>
      </c>
      <c r="M174" s="311">
        <v>0</v>
      </c>
      <c r="N174" s="311">
        <v>0</v>
      </c>
      <c r="O174" s="311">
        <v>0</v>
      </c>
      <c r="P174" s="313">
        <v>0</v>
      </c>
      <c r="Q174" s="40">
        <v>1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0">
        <v>0</v>
      </c>
      <c r="X174" s="40">
        <v>0</v>
      </c>
      <c r="Y174" s="40">
        <v>0</v>
      </c>
      <c r="Z174" s="81">
        <f t="shared" si="8"/>
        <v>0</v>
      </c>
      <c r="AA174" s="40">
        <v>1</v>
      </c>
      <c r="AB174" s="40">
        <v>0</v>
      </c>
      <c r="AC174" s="40">
        <v>0</v>
      </c>
      <c r="AD174" s="40">
        <v>0</v>
      </c>
      <c r="AE174" s="40">
        <v>0</v>
      </c>
      <c r="AF174" s="40">
        <v>0</v>
      </c>
      <c r="AG174" s="40">
        <v>0</v>
      </c>
      <c r="AH174" s="40">
        <v>0</v>
      </c>
      <c r="AI174" s="40">
        <v>0</v>
      </c>
      <c r="AJ174" s="40">
        <v>0</v>
      </c>
      <c r="AK174" s="40">
        <v>0</v>
      </c>
      <c r="AL174" s="40">
        <v>0</v>
      </c>
      <c r="AM174" s="81">
        <f t="shared" si="6"/>
        <v>0</v>
      </c>
    </row>
    <row r="175" spans="1:39" x14ac:dyDescent="0.2">
      <c r="A175" s="33">
        <v>5657</v>
      </c>
      <c r="B175" s="33" t="s">
        <v>295</v>
      </c>
      <c r="C175" s="33" t="s">
        <v>296</v>
      </c>
      <c r="D175" s="35" t="s">
        <v>79</v>
      </c>
      <c r="E175" s="63" t="s">
        <v>132</v>
      </c>
      <c r="F175" s="68">
        <v>2010</v>
      </c>
      <c r="G175" s="52">
        <v>2013</v>
      </c>
      <c r="H175" s="34">
        <v>-80.4021287568102</v>
      </c>
      <c r="I175" s="34">
        <v>0</v>
      </c>
      <c r="J175" s="34">
        <v>0</v>
      </c>
      <c r="K175" s="34">
        <v>0</v>
      </c>
      <c r="L175" s="49">
        <v>0</v>
      </c>
      <c r="M175" s="311">
        <v>0</v>
      </c>
      <c r="N175" s="311">
        <v>0</v>
      </c>
      <c r="O175" s="311">
        <v>0</v>
      </c>
      <c r="P175" s="313">
        <v>0</v>
      </c>
      <c r="Q175" s="40">
        <v>0</v>
      </c>
      <c r="R175" s="40">
        <v>1</v>
      </c>
      <c r="S175" s="40">
        <v>0</v>
      </c>
      <c r="T175" s="40">
        <v>0</v>
      </c>
      <c r="U175" s="40">
        <v>0</v>
      </c>
      <c r="V175" s="40">
        <v>0</v>
      </c>
      <c r="W175" s="40">
        <v>0</v>
      </c>
      <c r="X175" s="40">
        <v>0</v>
      </c>
      <c r="Y175" s="40">
        <v>0</v>
      </c>
      <c r="Z175" s="81">
        <f t="shared" ref="Z175" si="9">ABS(1-SUM(Q175:Y175))</f>
        <v>0</v>
      </c>
      <c r="AA175" s="40">
        <v>1</v>
      </c>
      <c r="AB175" s="40">
        <v>0</v>
      </c>
      <c r="AC175" s="40">
        <v>0</v>
      </c>
      <c r="AD175" s="40">
        <v>0</v>
      </c>
      <c r="AE175" s="40">
        <v>0</v>
      </c>
      <c r="AF175" s="40">
        <v>0</v>
      </c>
      <c r="AG175" s="40">
        <v>0</v>
      </c>
      <c r="AH175" s="40">
        <v>0</v>
      </c>
      <c r="AI175" s="40">
        <v>0</v>
      </c>
      <c r="AJ175" s="40">
        <v>0</v>
      </c>
      <c r="AK175" s="40">
        <v>0</v>
      </c>
      <c r="AL175" s="40">
        <v>0</v>
      </c>
      <c r="AM175" s="81">
        <f t="shared" si="6"/>
        <v>0</v>
      </c>
    </row>
    <row r="176" spans="1:39" x14ac:dyDescent="0.2">
      <c r="A176" s="33">
        <v>6234</v>
      </c>
      <c r="B176" s="33" t="s">
        <v>295</v>
      </c>
      <c r="C176" s="33" t="s">
        <v>297</v>
      </c>
      <c r="D176" s="35" t="s">
        <v>79</v>
      </c>
      <c r="E176" s="63" t="s">
        <v>132</v>
      </c>
      <c r="F176" s="68">
        <v>2010</v>
      </c>
      <c r="G176" s="52">
        <v>2013</v>
      </c>
      <c r="H176" s="34">
        <v>6.90128856627702</v>
      </c>
      <c r="I176" s="34">
        <v>0</v>
      </c>
      <c r="J176" s="34">
        <v>0</v>
      </c>
      <c r="K176" s="34">
        <v>0</v>
      </c>
      <c r="L176" s="49">
        <v>0</v>
      </c>
      <c r="M176" s="311">
        <v>0</v>
      </c>
      <c r="N176" s="311">
        <v>0</v>
      </c>
      <c r="O176" s="311">
        <v>0</v>
      </c>
      <c r="P176" s="313">
        <v>0</v>
      </c>
      <c r="Q176" s="40">
        <v>0</v>
      </c>
      <c r="R176" s="40">
        <v>1</v>
      </c>
      <c r="S176" s="40">
        <v>0</v>
      </c>
      <c r="T176" s="40">
        <v>0</v>
      </c>
      <c r="U176" s="40">
        <v>0</v>
      </c>
      <c r="V176" s="40">
        <v>0</v>
      </c>
      <c r="W176" s="40">
        <v>0</v>
      </c>
      <c r="X176" s="40">
        <v>0</v>
      </c>
      <c r="Y176" s="40">
        <v>0</v>
      </c>
      <c r="Z176" s="81">
        <f t="shared" ref="Z176:Z239" si="10">ABS(1-SUM(Q176:Y176))</f>
        <v>0</v>
      </c>
      <c r="AA176" s="40">
        <v>1</v>
      </c>
      <c r="AB176" s="40">
        <v>0</v>
      </c>
      <c r="AC176" s="40">
        <v>0</v>
      </c>
      <c r="AD176" s="40">
        <v>0</v>
      </c>
      <c r="AE176" s="40">
        <v>0</v>
      </c>
      <c r="AF176" s="40">
        <v>0</v>
      </c>
      <c r="AG176" s="40">
        <v>0</v>
      </c>
      <c r="AH176" s="40">
        <v>0</v>
      </c>
      <c r="AI176" s="40">
        <v>0</v>
      </c>
      <c r="AJ176" s="40">
        <v>0</v>
      </c>
      <c r="AK176" s="40">
        <v>0</v>
      </c>
      <c r="AL176" s="40">
        <v>0</v>
      </c>
      <c r="AM176" s="81">
        <f t="shared" si="6"/>
        <v>0</v>
      </c>
    </row>
    <row r="177" spans="1:39" x14ac:dyDescent="0.2">
      <c r="A177" s="33">
        <v>6192</v>
      </c>
      <c r="B177" s="33" t="s">
        <v>295</v>
      </c>
      <c r="C177" s="33" t="s">
        <v>298</v>
      </c>
      <c r="D177" s="35" t="s">
        <v>79</v>
      </c>
      <c r="E177" s="63" t="s">
        <v>132</v>
      </c>
      <c r="F177" s="68">
        <v>2011</v>
      </c>
      <c r="G177" s="52">
        <v>2013</v>
      </c>
      <c r="H177" s="34">
        <v>193.83941336538501</v>
      </c>
      <c r="I177" s="34">
        <v>0</v>
      </c>
      <c r="J177" s="34">
        <v>0</v>
      </c>
      <c r="K177" s="34">
        <v>0</v>
      </c>
      <c r="L177" s="49">
        <v>0</v>
      </c>
      <c r="M177" s="311">
        <v>0</v>
      </c>
      <c r="N177" s="311">
        <v>0</v>
      </c>
      <c r="O177" s="311">
        <v>0</v>
      </c>
      <c r="P177" s="313">
        <v>0</v>
      </c>
      <c r="Q177" s="40">
        <v>0</v>
      </c>
      <c r="R177" s="40">
        <v>1</v>
      </c>
      <c r="S177" s="40">
        <v>0</v>
      </c>
      <c r="T177" s="40">
        <v>0</v>
      </c>
      <c r="U177" s="40">
        <v>0</v>
      </c>
      <c r="V177" s="40">
        <v>0</v>
      </c>
      <c r="W177" s="40">
        <v>0</v>
      </c>
      <c r="X177" s="40">
        <v>0</v>
      </c>
      <c r="Y177" s="40">
        <v>0</v>
      </c>
      <c r="Z177" s="81">
        <f t="shared" si="10"/>
        <v>0</v>
      </c>
      <c r="AA177" s="40">
        <v>1</v>
      </c>
      <c r="AB177" s="40">
        <v>0</v>
      </c>
      <c r="AC177" s="40">
        <v>0</v>
      </c>
      <c r="AD177" s="40">
        <v>0</v>
      </c>
      <c r="AE177" s="40">
        <v>0</v>
      </c>
      <c r="AF177" s="40">
        <v>0</v>
      </c>
      <c r="AG177" s="40">
        <v>0</v>
      </c>
      <c r="AH177" s="40">
        <v>0</v>
      </c>
      <c r="AI177" s="40">
        <v>0</v>
      </c>
      <c r="AJ177" s="40">
        <v>0</v>
      </c>
      <c r="AK177" s="40">
        <v>0</v>
      </c>
      <c r="AL177" s="40">
        <v>0</v>
      </c>
      <c r="AM177" s="81">
        <f t="shared" si="6"/>
        <v>0</v>
      </c>
    </row>
    <row r="178" spans="1:39" x14ac:dyDescent="0.2">
      <c r="A178" s="33">
        <v>6211</v>
      </c>
      <c r="B178" s="33" t="s">
        <v>295</v>
      </c>
      <c r="C178" s="33" t="s">
        <v>299</v>
      </c>
      <c r="D178" s="35" t="s">
        <v>79</v>
      </c>
      <c r="E178" s="63" t="s">
        <v>132</v>
      </c>
      <c r="F178" s="68">
        <v>2011</v>
      </c>
      <c r="G178" s="52">
        <v>2013</v>
      </c>
      <c r="H178" s="34">
        <v>105206.47126784299</v>
      </c>
      <c r="I178" s="34">
        <v>554764.80410827894</v>
      </c>
      <c r="J178" s="34">
        <v>-17865.735189810501</v>
      </c>
      <c r="K178" s="34">
        <v>0</v>
      </c>
      <c r="L178" s="49">
        <v>0</v>
      </c>
      <c r="M178" s="311">
        <v>0</v>
      </c>
      <c r="N178" s="311">
        <v>0</v>
      </c>
      <c r="O178" s="311">
        <v>0</v>
      </c>
      <c r="P178" s="313">
        <v>0</v>
      </c>
      <c r="Q178" s="40">
        <v>0</v>
      </c>
      <c r="R178" s="40">
        <v>0.99</v>
      </c>
      <c r="S178" s="40">
        <v>9.9999999999999985E-3</v>
      </c>
      <c r="T178" s="40">
        <v>0</v>
      </c>
      <c r="U178" s="40">
        <v>0</v>
      </c>
      <c r="V178" s="40">
        <v>0</v>
      </c>
      <c r="W178" s="40">
        <v>0</v>
      </c>
      <c r="X178" s="40">
        <v>0</v>
      </c>
      <c r="Y178" s="40">
        <v>0</v>
      </c>
      <c r="Z178" s="81">
        <f t="shared" si="10"/>
        <v>0</v>
      </c>
      <c r="AA178" s="40">
        <v>1</v>
      </c>
      <c r="AB178" s="40">
        <v>0</v>
      </c>
      <c r="AC178" s="40">
        <v>0</v>
      </c>
      <c r="AD178" s="40">
        <v>0</v>
      </c>
      <c r="AE178" s="40">
        <v>0</v>
      </c>
      <c r="AF178" s="40">
        <v>0</v>
      </c>
      <c r="AG178" s="40">
        <v>0</v>
      </c>
      <c r="AH178" s="40">
        <v>0</v>
      </c>
      <c r="AI178" s="40">
        <v>0</v>
      </c>
      <c r="AJ178" s="40">
        <v>0</v>
      </c>
      <c r="AK178" s="40">
        <v>0</v>
      </c>
      <c r="AL178" s="40">
        <v>0</v>
      </c>
      <c r="AM178" s="81">
        <f t="shared" si="6"/>
        <v>0</v>
      </c>
    </row>
    <row r="179" spans="1:39" x14ac:dyDescent="0.2">
      <c r="A179" s="33">
        <v>6241</v>
      </c>
      <c r="B179" s="33" t="s">
        <v>295</v>
      </c>
      <c r="C179" s="33" t="s">
        <v>299</v>
      </c>
      <c r="D179" s="35" t="s">
        <v>79</v>
      </c>
      <c r="E179" s="63" t="s">
        <v>132</v>
      </c>
      <c r="F179" s="68">
        <v>2011</v>
      </c>
      <c r="G179" s="52">
        <v>2013</v>
      </c>
      <c r="H179" s="34">
        <v>0</v>
      </c>
      <c r="I179" s="34">
        <v>-491.245903018717</v>
      </c>
      <c r="J179" s="34">
        <v>0</v>
      </c>
      <c r="K179" s="34">
        <v>0</v>
      </c>
      <c r="L179" s="49">
        <v>0</v>
      </c>
      <c r="M179" s="311">
        <v>0</v>
      </c>
      <c r="N179" s="311">
        <v>0</v>
      </c>
      <c r="O179" s="311">
        <v>0</v>
      </c>
      <c r="P179" s="313">
        <v>0</v>
      </c>
      <c r="Q179" s="40">
        <v>0</v>
      </c>
      <c r="R179" s="79">
        <v>1</v>
      </c>
      <c r="S179" s="78">
        <v>0</v>
      </c>
      <c r="T179" s="40">
        <v>0</v>
      </c>
      <c r="U179" s="40">
        <v>0</v>
      </c>
      <c r="V179" s="40">
        <v>0</v>
      </c>
      <c r="W179" s="40">
        <v>0</v>
      </c>
      <c r="X179" s="40">
        <v>0</v>
      </c>
      <c r="Y179" s="40">
        <v>0</v>
      </c>
      <c r="Z179" s="81">
        <f t="shared" si="10"/>
        <v>0</v>
      </c>
      <c r="AA179" s="40">
        <v>1</v>
      </c>
      <c r="AB179" s="40">
        <v>0</v>
      </c>
      <c r="AC179" s="40">
        <v>0</v>
      </c>
      <c r="AD179" s="40">
        <v>0</v>
      </c>
      <c r="AE179" s="40">
        <v>0</v>
      </c>
      <c r="AF179" s="40">
        <v>0</v>
      </c>
      <c r="AG179" s="40">
        <v>0</v>
      </c>
      <c r="AH179" s="40">
        <v>0</v>
      </c>
      <c r="AI179" s="40">
        <v>0</v>
      </c>
      <c r="AJ179" s="40">
        <v>0</v>
      </c>
      <c r="AK179" s="40">
        <v>0</v>
      </c>
      <c r="AL179" s="40">
        <v>0</v>
      </c>
      <c r="AM179" s="81">
        <f t="shared" si="6"/>
        <v>0</v>
      </c>
    </row>
    <row r="180" spans="1:39" x14ac:dyDescent="0.2">
      <c r="A180" s="33">
        <v>6258</v>
      </c>
      <c r="B180" s="33" t="s">
        <v>295</v>
      </c>
      <c r="C180" s="33" t="s">
        <v>300</v>
      </c>
      <c r="D180" s="35" t="s">
        <v>79</v>
      </c>
      <c r="E180" s="63" t="s">
        <v>132</v>
      </c>
      <c r="F180" s="68">
        <v>2011</v>
      </c>
      <c r="G180" s="52">
        <v>2013</v>
      </c>
      <c r="H180" s="34">
        <v>0</v>
      </c>
      <c r="I180" s="34">
        <v>-202.27347077189199</v>
      </c>
      <c r="J180" s="34">
        <v>0</v>
      </c>
      <c r="K180" s="34">
        <v>0</v>
      </c>
      <c r="L180" s="49">
        <v>0</v>
      </c>
      <c r="M180" s="311">
        <v>0</v>
      </c>
      <c r="N180" s="311">
        <v>0</v>
      </c>
      <c r="O180" s="311">
        <v>0</v>
      </c>
      <c r="P180" s="313">
        <v>0</v>
      </c>
      <c r="Q180" s="40">
        <v>0</v>
      </c>
      <c r="R180" s="40">
        <v>0.99</v>
      </c>
      <c r="S180" s="40">
        <v>1.0000000000000035E-2</v>
      </c>
      <c r="T180" s="40">
        <v>0</v>
      </c>
      <c r="U180" s="40">
        <v>0</v>
      </c>
      <c r="V180" s="40">
        <v>0</v>
      </c>
      <c r="W180" s="40">
        <v>0</v>
      </c>
      <c r="X180" s="40">
        <v>0</v>
      </c>
      <c r="Y180" s="40">
        <v>0</v>
      </c>
      <c r="Z180" s="81">
        <f t="shared" si="10"/>
        <v>0</v>
      </c>
      <c r="AA180" s="40">
        <v>1</v>
      </c>
      <c r="AB180" s="40">
        <v>0</v>
      </c>
      <c r="AC180" s="40">
        <v>0</v>
      </c>
      <c r="AD180" s="40">
        <v>0</v>
      </c>
      <c r="AE180" s="40">
        <v>0</v>
      </c>
      <c r="AF180" s="40">
        <v>0</v>
      </c>
      <c r="AG180" s="40">
        <v>0</v>
      </c>
      <c r="AH180" s="40">
        <v>0</v>
      </c>
      <c r="AI180" s="40">
        <v>0</v>
      </c>
      <c r="AJ180" s="40">
        <v>0</v>
      </c>
      <c r="AK180" s="40">
        <v>0</v>
      </c>
      <c r="AL180" s="40">
        <v>0</v>
      </c>
      <c r="AM180" s="81">
        <f t="shared" si="6"/>
        <v>0</v>
      </c>
    </row>
    <row r="181" spans="1:39" x14ac:dyDescent="0.2">
      <c r="A181" s="33">
        <v>6384</v>
      </c>
      <c r="B181" s="33" t="s">
        <v>295</v>
      </c>
      <c r="C181" s="33" t="s">
        <v>301</v>
      </c>
      <c r="D181" s="35" t="s">
        <v>79</v>
      </c>
      <c r="E181" s="63" t="s">
        <v>132</v>
      </c>
      <c r="F181" s="68">
        <v>2011</v>
      </c>
      <c r="G181" s="52">
        <v>2013</v>
      </c>
      <c r="H181" s="34">
        <v>-0.211695968290706</v>
      </c>
      <c r="I181" s="34">
        <v>-1581.0989587758299</v>
      </c>
      <c r="J181" s="34">
        <v>0</v>
      </c>
      <c r="K181" s="34">
        <v>0</v>
      </c>
      <c r="L181" s="49">
        <v>0</v>
      </c>
      <c r="M181" s="311">
        <v>0</v>
      </c>
      <c r="N181" s="311">
        <v>0</v>
      </c>
      <c r="O181" s="311">
        <v>0</v>
      </c>
      <c r="P181" s="313">
        <v>0</v>
      </c>
      <c r="Q181" s="40">
        <v>0</v>
      </c>
      <c r="R181" s="40">
        <v>0.99</v>
      </c>
      <c r="S181" s="40">
        <v>1.0000000000000016E-2</v>
      </c>
      <c r="T181" s="40">
        <v>0</v>
      </c>
      <c r="U181" s="40">
        <v>0</v>
      </c>
      <c r="V181" s="40">
        <v>0</v>
      </c>
      <c r="W181" s="40">
        <v>0</v>
      </c>
      <c r="X181" s="40">
        <v>0</v>
      </c>
      <c r="Y181" s="40">
        <v>0</v>
      </c>
      <c r="Z181" s="81">
        <f t="shared" si="10"/>
        <v>0</v>
      </c>
      <c r="AA181" s="40">
        <v>1</v>
      </c>
      <c r="AB181" s="40">
        <v>0</v>
      </c>
      <c r="AC181" s="40">
        <v>0</v>
      </c>
      <c r="AD181" s="40">
        <v>0</v>
      </c>
      <c r="AE181" s="40">
        <v>0</v>
      </c>
      <c r="AF181" s="40">
        <v>0</v>
      </c>
      <c r="AG181" s="40">
        <v>0</v>
      </c>
      <c r="AH181" s="40">
        <v>0</v>
      </c>
      <c r="AI181" s="40">
        <v>0</v>
      </c>
      <c r="AJ181" s="40">
        <v>0</v>
      </c>
      <c r="AK181" s="40">
        <v>0</v>
      </c>
      <c r="AL181" s="40">
        <v>0</v>
      </c>
      <c r="AM181" s="81">
        <f t="shared" si="6"/>
        <v>0</v>
      </c>
    </row>
    <row r="182" spans="1:39" x14ac:dyDescent="0.2">
      <c r="A182" s="33">
        <v>6579</v>
      </c>
      <c r="B182" s="33" t="s">
        <v>295</v>
      </c>
      <c r="C182" s="33" t="s">
        <v>302</v>
      </c>
      <c r="D182" s="35" t="s">
        <v>79</v>
      </c>
      <c r="E182" s="63" t="s">
        <v>132</v>
      </c>
      <c r="F182" s="68">
        <v>2011</v>
      </c>
      <c r="G182" s="52">
        <v>2013</v>
      </c>
      <c r="H182" s="34">
        <v>1944723.7478425601</v>
      </c>
      <c r="I182" s="34">
        <v>1049022.6488844301</v>
      </c>
      <c r="J182" s="34">
        <v>224336.10944108301</v>
      </c>
      <c r="K182" s="34">
        <v>0</v>
      </c>
      <c r="L182" s="49">
        <v>0</v>
      </c>
      <c r="M182" s="311">
        <v>0</v>
      </c>
      <c r="N182" s="311">
        <v>0</v>
      </c>
      <c r="O182" s="311">
        <v>0</v>
      </c>
      <c r="P182" s="313">
        <v>0</v>
      </c>
      <c r="Q182" s="40">
        <v>0</v>
      </c>
      <c r="R182" s="40">
        <v>0.94000000000000006</v>
      </c>
      <c r="S182" s="40">
        <v>6.0000000000000012E-2</v>
      </c>
      <c r="T182" s="40">
        <v>0</v>
      </c>
      <c r="U182" s="40">
        <v>0</v>
      </c>
      <c r="V182" s="40">
        <v>0</v>
      </c>
      <c r="W182" s="40">
        <v>0</v>
      </c>
      <c r="X182" s="40">
        <v>0</v>
      </c>
      <c r="Y182" s="40">
        <v>0</v>
      </c>
      <c r="Z182" s="81">
        <f t="shared" si="10"/>
        <v>0</v>
      </c>
      <c r="AA182" s="40">
        <v>1</v>
      </c>
      <c r="AB182" s="40">
        <v>0</v>
      </c>
      <c r="AC182" s="40">
        <v>0</v>
      </c>
      <c r="AD182" s="40">
        <v>0</v>
      </c>
      <c r="AE182" s="40">
        <v>0</v>
      </c>
      <c r="AF182" s="40">
        <v>0</v>
      </c>
      <c r="AG182" s="40">
        <v>0</v>
      </c>
      <c r="AH182" s="40">
        <v>0</v>
      </c>
      <c r="AI182" s="40">
        <v>0</v>
      </c>
      <c r="AJ182" s="40">
        <v>0</v>
      </c>
      <c r="AK182" s="40">
        <v>0</v>
      </c>
      <c r="AL182" s="40">
        <v>0</v>
      </c>
      <c r="AM182" s="81">
        <f t="shared" si="6"/>
        <v>0</v>
      </c>
    </row>
    <row r="183" spans="1:39" x14ac:dyDescent="0.2">
      <c r="A183" s="33">
        <v>6936</v>
      </c>
      <c r="B183" s="33" t="s">
        <v>295</v>
      </c>
      <c r="C183" s="33" t="s">
        <v>297</v>
      </c>
      <c r="D183" s="35" t="s">
        <v>79</v>
      </c>
      <c r="E183" s="63" t="s">
        <v>132</v>
      </c>
      <c r="F183" s="68">
        <v>2011</v>
      </c>
      <c r="G183" s="52">
        <v>2013</v>
      </c>
      <c r="H183" s="34">
        <v>0</v>
      </c>
      <c r="I183" s="34">
        <v>9.3910100072347902</v>
      </c>
      <c r="J183" s="34">
        <v>0</v>
      </c>
      <c r="K183" s="34">
        <v>0</v>
      </c>
      <c r="L183" s="49">
        <v>0</v>
      </c>
      <c r="M183" s="311">
        <v>0</v>
      </c>
      <c r="N183" s="311">
        <v>0</v>
      </c>
      <c r="O183" s="311">
        <v>0</v>
      </c>
      <c r="P183" s="313">
        <v>0</v>
      </c>
      <c r="Q183" s="40">
        <v>0</v>
      </c>
      <c r="R183" s="40">
        <v>0</v>
      </c>
      <c r="S183" s="40">
        <v>0</v>
      </c>
      <c r="T183" s="40">
        <v>0</v>
      </c>
      <c r="U183" s="40">
        <v>1</v>
      </c>
      <c r="V183" s="40">
        <v>0</v>
      </c>
      <c r="W183" s="40">
        <v>0</v>
      </c>
      <c r="X183" s="40">
        <v>0</v>
      </c>
      <c r="Y183" s="40">
        <v>0</v>
      </c>
      <c r="Z183" s="81">
        <f t="shared" si="10"/>
        <v>0</v>
      </c>
      <c r="AA183" s="40">
        <v>1</v>
      </c>
      <c r="AB183" s="40">
        <v>0</v>
      </c>
      <c r="AC183" s="40">
        <v>0</v>
      </c>
      <c r="AD183" s="40">
        <v>0</v>
      </c>
      <c r="AE183" s="40">
        <v>0</v>
      </c>
      <c r="AF183" s="40">
        <v>0</v>
      </c>
      <c r="AG183" s="40">
        <v>0</v>
      </c>
      <c r="AH183" s="40">
        <v>0</v>
      </c>
      <c r="AI183" s="40">
        <v>0</v>
      </c>
      <c r="AJ183" s="40">
        <v>0</v>
      </c>
      <c r="AK183" s="40">
        <v>0</v>
      </c>
      <c r="AL183" s="40">
        <v>0</v>
      </c>
      <c r="AM183" s="81">
        <f t="shared" si="6"/>
        <v>0</v>
      </c>
    </row>
    <row r="184" spans="1:39" x14ac:dyDescent="0.2">
      <c r="A184" s="33">
        <v>7268</v>
      </c>
      <c r="B184" s="33" t="s">
        <v>295</v>
      </c>
      <c r="C184" s="33" t="s">
        <v>303</v>
      </c>
      <c r="D184" s="35" t="s">
        <v>79</v>
      </c>
      <c r="E184" s="63" t="s">
        <v>132</v>
      </c>
      <c r="F184" s="68">
        <v>2011</v>
      </c>
      <c r="G184" s="52">
        <v>2013</v>
      </c>
      <c r="H184" s="34">
        <v>0</v>
      </c>
      <c r="I184" s="34">
        <v>3829.1765820918899</v>
      </c>
      <c r="J184" s="34">
        <v>3233.728138681</v>
      </c>
      <c r="K184" s="34">
        <v>-6801.5274770529804</v>
      </c>
      <c r="L184" s="49">
        <v>0</v>
      </c>
      <c r="M184" s="311">
        <v>0</v>
      </c>
      <c r="N184" s="311">
        <v>0</v>
      </c>
      <c r="O184" s="311">
        <v>0</v>
      </c>
      <c r="P184" s="313">
        <v>0</v>
      </c>
      <c r="Q184" s="40">
        <v>0</v>
      </c>
      <c r="R184" s="40">
        <v>0.94999999999857887</v>
      </c>
      <c r="S184" s="40">
        <v>5.0000000001421047E-2</v>
      </c>
      <c r="T184" s="40">
        <v>0</v>
      </c>
      <c r="U184" s="40">
        <v>0</v>
      </c>
      <c r="V184" s="40">
        <v>0</v>
      </c>
      <c r="W184" s="40">
        <v>0</v>
      </c>
      <c r="X184" s="40">
        <v>0</v>
      </c>
      <c r="Y184" s="40">
        <v>0</v>
      </c>
      <c r="Z184" s="81">
        <f t="shared" si="10"/>
        <v>1.1102230246251565E-16</v>
      </c>
      <c r="AA184" s="40">
        <v>1</v>
      </c>
      <c r="AB184" s="40">
        <v>0</v>
      </c>
      <c r="AC184" s="40">
        <v>0</v>
      </c>
      <c r="AD184" s="40">
        <v>0</v>
      </c>
      <c r="AE184" s="40">
        <v>0</v>
      </c>
      <c r="AF184" s="40">
        <v>0</v>
      </c>
      <c r="AG184" s="40">
        <v>0</v>
      </c>
      <c r="AH184" s="40">
        <v>0</v>
      </c>
      <c r="AI184" s="40">
        <v>0</v>
      </c>
      <c r="AJ184" s="40">
        <v>0</v>
      </c>
      <c r="AK184" s="40">
        <v>0</v>
      </c>
      <c r="AL184" s="40">
        <v>0</v>
      </c>
      <c r="AM184" s="81">
        <f t="shared" si="6"/>
        <v>0</v>
      </c>
    </row>
    <row r="185" spans="1:39" x14ac:dyDescent="0.2">
      <c r="A185" s="33">
        <v>7270</v>
      </c>
      <c r="B185" s="33" t="s">
        <v>295</v>
      </c>
      <c r="C185" s="33" t="s">
        <v>304</v>
      </c>
      <c r="D185" s="35" t="s">
        <v>79</v>
      </c>
      <c r="E185" s="63" t="s">
        <v>132</v>
      </c>
      <c r="F185" s="68">
        <v>2011</v>
      </c>
      <c r="G185" s="52">
        <v>2013</v>
      </c>
      <c r="H185" s="34">
        <v>0</v>
      </c>
      <c r="I185" s="34">
        <v>4735.8481214152498</v>
      </c>
      <c r="J185" s="34">
        <v>-4373.9022827627005</v>
      </c>
      <c r="K185" s="34">
        <v>-260.058055652343</v>
      </c>
      <c r="L185" s="49">
        <v>0</v>
      </c>
      <c r="M185" s="311">
        <v>0</v>
      </c>
      <c r="N185" s="311">
        <v>0</v>
      </c>
      <c r="O185" s="311">
        <v>0</v>
      </c>
      <c r="P185" s="313">
        <v>0</v>
      </c>
      <c r="Q185" s="40">
        <v>0</v>
      </c>
      <c r="R185" s="40">
        <v>0.99000000000017774</v>
      </c>
      <c r="S185" s="40">
        <v>9.9999999998223576E-3</v>
      </c>
      <c r="T185" s="40">
        <v>0</v>
      </c>
      <c r="U185" s="40">
        <v>0</v>
      </c>
      <c r="V185" s="40">
        <v>0</v>
      </c>
      <c r="W185" s="40">
        <v>0</v>
      </c>
      <c r="X185" s="40">
        <v>0</v>
      </c>
      <c r="Y185" s="40">
        <v>0</v>
      </c>
      <c r="Z185" s="81">
        <f t="shared" si="10"/>
        <v>0</v>
      </c>
      <c r="AA185" s="40">
        <v>1</v>
      </c>
      <c r="AB185" s="40">
        <v>0</v>
      </c>
      <c r="AC185" s="40">
        <v>0</v>
      </c>
      <c r="AD185" s="40">
        <v>0</v>
      </c>
      <c r="AE185" s="40">
        <v>0</v>
      </c>
      <c r="AF185" s="40">
        <v>0</v>
      </c>
      <c r="AG185" s="40">
        <v>0</v>
      </c>
      <c r="AH185" s="40">
        <v>0</v>
      </c>
      <c r="AI185" s="40">
        <v>0</v>
      </c>
      <c r="AJ185" s="40">
        <v>0</v>
      </c>
      <c r="AK185" s="40">
        <v>0</v>
      </c>
      <c r="AL185" s="40">
        <v>0</v>
      </c>
      <c r="AM185" s="81">
        <f t="shared" si="6"/>
        <v>0</v>
      </c>
    </row>
    <row r="186" spans="1:39" x14ac:dyDescent="0.2">
      <c r="A186" s="33">
        <v>7274</v>
      </c>
      <c r="B186" s="33" t="s">
        <v>295</v>
      </c>
      <c r="C186" s="33" t="s">
        <v>305</v>
      </c>
      <c r="D186" s="35" t="s">
        <v>79</v>
      </c>
      <c r="E186" s="63" t="s">
        <v>132</v>
      </c>
      <c r="F186" s="68">
        <v>2011</v>
      </c>
      <c r="G186" s="52">
        <v>2013</v>
      </c>
      <c r="H186" s="34">
        <v>0</v>
      </c>
      <c r="I186" s="34">
        <v>30836.089042127802</v>
      </c>
      <c r="J186" s="34">
        <v>85.510276609339797</v>
      </c>
      <c r="K186" s="34">
        <v>0</v>
      </c>
      <c r="L186" s="49">
        <v>-28688.410631345083</v>
      </c>
      <c r="M186" s="311">
        <v>0</v>
      </c>
      <c r="N186" s="311">
        <v>0</v>
      </c>
      <c r="O186" s="311">
        <v>0</v>
      </c>
      <c r="P186" s="313">
        <v>0</v>
      </c>
      <c r="Q186" s="40">
        <v>0</v>
      </c>
      <c r="R186" s="40">
        <v>1</v>
      </c>
      <c r="S186" s="40">
        <v>0</v>
      </c>
      <c r="T186" s="40">
        <v>0</v>
      </c>
      <c r="U186" s="40">
        <v>0</v>
      </c>
      <c r="V186" s="40">
        <v>0</v>
      </c>
      <c r="W186" s="40">
        <v>0</v>
      </c>
      <c r="X186" s="40">
        <v>0</v>
      </c>
      <c r="Y186" s="40">
        <v>0</v>
      </c>
      <c r="Z186" s="81">
        <f t="shared" si="10"/>
        <v>0</v>
      </c>
      <c r="AA186" s="40">
        <v>1</v>
      </c>
      <c r="AB186" s="40">
        <v>0</v>
      </c>
      <c r="AC186" s="40">
        <v>0</v>
      </c>
      <c r="AD186" s="40">
        <v>0</v>
      </c>
      <c r="AE186" s="40">
        <v>0</v>
      </c>
      <c r="AF186" s="40">
        <v>0</v>
      </c>
      <c r="AG186" s="40">
        <v>0</v>
      </c>
      <c r="AH186" s="40">
        <v>0</v>
      </c>
      <c r="AI186" s="40">
        <v>0</v>
      </c>
      <c r="AJ186" s="40">
        <v>0</v>
      </c>
      <c r="AK186" s="40">
        <v>0</v>
      </c>
      <c r="AL186" s="40">
        <v>0</v>
      </c>
      <c r="AM186" s="81">
        <f t="shared" si="6"/>
        <v>0</v>
      </c>
    </row>
    <row r="187" spans="1:39" x14ac:dyDescent="0.2">
      <c r="A187" s="33">
        <v>7326</v>
      </c>
      <c r="B187" s="33" t="s">
        <v>295</v>
      </c>
      <c r="C187" s="33" t="s">
        <v>302</v>
      </c>
      <c r="D187" s="35" t="s">
        <v>79</v>
      </c>
      <c r="E187" s="63" t="s">
        <v>132</v>
      </c>
      <c r="F187" s="68">
        <v>2011</v>
      </c>
      <c r="G187" s="52">
        <v>2013</v>
      </c>
      <c r="H187" s="34">
        <v>0</v>
      </c>
      <c r="I187" s="34">
        <v>0</v>
      </c>
      <c r="J187" s="34">
        <v>268.91291226860898</v>
      </c>
      <c r="K187" s="34">
        <v>0</v>
      </c>
      <c r="L187" s="49">
        <v>0</v>
      </c>
      <c r="M187" s="311">
        <v>0</v>
      </c>
      <c r="N187" s="311">
        <v>0</v>
      </c>
      <c r="O187" s="311">
        <v>0</v>
      </c>
      <c r="P187" s="313">
        <v>0</v>
      </c>
      <c r="Q187" s="40">
        <v>0</v>
      </c>
      <c r="R187" s="40">
        <v>0.99</v>
      </c>
      <c r="S187" s="40">
        <v>9.9999999999999967E-3</v>
      </c>
      <c r="T187" s="40">
        <v>0</v>
      </c>
      <c r="U187" s="40">
        <v>0</v>
      </c>
      <c r="V187" s="40">
        <v>0</v>
      </c>
      <c r="W187" s="40">
        <v>0</v>
      </c>
      <c r="X187" s="40">
        <v>0</v>
      </c>
      <c r="Y187" s="40">
        <v>0</v>
      </c>
      <c r="Z187" s="81">
        <f t="shared" si="10"/>
        <v>0</v>
      </c>
      <c r="AA187" s="40">
        <v>1</v>
      </c>
      <c r="AB187" s="40">
        <v>0</v>
      </c>
      <c r="AC187" s="40">
        <v>0</v>
      </c>
      <c r="AD187" s="40">
        <v>0</v>
      </c>
      <c r="AE187" s="40">
        <v>0</v>
      </c>
      <c r="AF187" s="40">
        <v>0</v>
      </c>
      <c r="AG187" s="40">
        <v>0</v>
      </c>
      <c r="AH187" s="40">
        <v>0</v>
      </c>
      <c r="AI187" s="40">
        <v>0</v>
      </c>
      <c r="AJ187" s="40">
        <v>0</v>
      </c>
      <c r="AK187" s="40">
        <v>0</v>
      </c>
      <c r="AL187" s="40">
        <v>0</v>
      </c>
      <c r="AM187" s="81">
        <f t="shared" si="6"/>
        <v>0</v>
      </c>
    </row>
    <row r="188" spans="1:39" x14ac:dyDescent="0.2">
      <c r="A188" s="33">
        <v>7828</v>
      </c>
      <c r="B188" s="33" t="s">
        <v>295</v>
      </c>
      <c r="C188" s="33" t="s">
        <v>306</v>
      </c>
      <c r="D188" s="35" t="s">
        <v>79</v>
      </c>
      <c r="E188" s="63" t="s">
        <v>132</v>
      </c>
      <c r="F188" s="68">
        <v>2012</v>
      </c>
      <c r="G188" s="52">
        <v>2013</v>
      </c>
      <c r="H188" s="34">
        <v>0</v>
      </c>
      <c r="I188" s="34">
        <v>0</v>
      </c>
      <c r="J188" s="34">
        <v>2372.29765261592</v>
      </c>
      <c r="K188" s="34">
        <v>2347.3827346011599</v>
      </c>
      <c r="L188" s="49">
        <v>0</v>
      </c>
      <c r="M188" s="311">
        <v>0</v>
      </c>
      <c r="N188" s="311">
        <v>0</v>
      </c>
      <c r="O188" s="311">
        <v>0</v>
      </c>
      <c r="P188" s="313">
        <v>0</v>
      </c>
      <c r="Q188" s="40">
        <v>0</v>
      </c>
      <c r="R188" s="40">
        <v>0.8999999999999998</v>
      </c>
      <c r="S188" s="40">
        <v>5.0000000000000017E-2</v>
      </c>
      <c r="T188" s="40">
        <v>5.0000000000000017E-2</v>
      </c>
      <c r="U188" s="40">
        <v>0</v>
      </c>
      <c r="V188" s="40">
        <v>0</v>
      </c>
      <c r="W188" s="40">
        <v>0</v>
      </c>
      <c r="X188" s="40">
        <v>0</v>
      </c>
      <c r="Y188" s="40">
        <v>0</v>
      </c>
      <c r="Z188" s="81">
        <f t="shared" si="10"/>
        <v>1.1102230246251565E-16</v>
      </c>
      <c r="AA188" s="40">
        <v>1</v>
      </c>
      <c r="AB188" s="40">
        <v>0</v>
      </c>
      <c r="AC188" s="40">
        <v>0</v>
      </c>
      <c r="AD188" s="40">
        <v>0</v>
      </c>
      <c r="AE188" s="40">
        <v>0</v>
      </c>
      <c r="AF188" s="40">
        <v>0</v>
      </c>
      <c r="AG188" s="40">
        <v>0</v>
      </c>
      <c r="AH188" s="40">
        <v>0</v>
      </c>
      <c r="AI188" s="40">
        <v>0</v>
      </c>
      <c r="AJ188" s="40">
        <v>0</v>
      </c>
      <c r="AK188" s="40">
        <v>0</v>
      </c>
      <c r="AL188" s="40">
        <v>0</v>
      </c>
      <c r="AM188" s="81">
        <f t="shared" si="6"/>
        <v>0</v>
      </c>
    </row>
    <row r="189" spans="1:39" x14ac:dyDescent="0.2">
      <c r="A189" s="33">
        <v>6239</v>
      </c>
      <c r="B189" s="33" t="s">
        <v>295</v>
      </c>
      <c r="C189" s="33" t="s">
        <v>307</v>
      </c>
      <c r="D189" s="35" t="s">
        <v>79</v>
      </c>
      <c r="E189" s="63" t="s">
        <v>132</v>
      </c>
      <c r="F189" s="68">
        <v>2013</v>
      </c>
      <c r="G189" s="52">
        <v>2013</v>
      </c>
      <c r="H189" s="34">
        <v>1879.20394091977</v>
      </c>
      <c r="I189" s="34">
        <v>0</v>
      </c>
      <c r="J189" s="34">
        <v>0</v>
      </c>
      <c r="K189" s="34">
        <v>-1623.2830930612799</v>
      </c>
      <c r="L189" s="49">
        <v>0</v>
      </c>
      <c r="M189" s="311">
        <v>0</v>
      </c>
      <c r="N189" s="311">
        <v>0</v>
      </c>
      <c r="O189" s="311">
        <v>0</v>
      </c>
      <c r="P189" s="313">
        <v>0</v>
      </c>
      <c r="Q189" s="40">
        <v>0</v>
      </c>
      <c r="R189" s="40">
        <v>1</v>
      </c>
      <c r="S189" s="40">
        <v>0</v>
      </c>
      <c r="T189" s="40">
        <v>0</v>
      </c>
      <c r="U189" s="40">
        <v>0</v>
      </c>
      <c r="V189" s="40">
        <v>0</v>
      </c>
      <c r="W189" s="40">
        <v>0</v>
      </c>
      <c r="X189" s="40">
        <v>0</v>
      </c>
      <c r="Y189" s="40">
        <v>0</v>
      </c>
      <c r="Z189" s="81">
        <f t="shared" si="10"/>
        <v>0</v>
      </c>
      <c r="AA189" s="40">
        <v>1</v>
      </c>
      <c r="AB189" s="40">
        <v>0</v>
      </c>
      <c r="AC189" s="40">
        <v>0</v>
      </c>
      <c r="AD189" s="40">
        <v>0</v>
      </c>
      <c r="AE189" s="40">
        <v>0</v>
      </c>
      <c r="AF189" s="40">
        <v>0</v>
      </c>
      <c r="AG189" s="40">
        <v>0</v>
      </c>
      <c r="AH189" s="40">
        <v>0</v>
      </c>
      <c r="AI189" s="40">
        <v>0</v>
      </c>
      <c r="AJ189" s="40">
        <v>0</v>
      </c>
      <c r="AK189" s="40">
        <v>0</v>
      </c>
      <c r="AL189" s="40">
        <v>0</v>
      </c>
      <c r="AM189" s="81">
        <f t="shared" si="6"/>
        <v>0</v>
      </c>
    </row>
    <row r="190" spans="1:39" x14ac:dyDescent="0.2">
      <c r="A190" s="33">
        <v>7269</v>
      </c>
      <c r="B190" s="33" t="s">
        <v>295</v>
      </c>
      <c r="C190" s="33" t="s">
        <v>308</v>
      </c>
      <c r="D190" s="35" t="s">
        <v>79</v>
      </c>
      <c r="E190" s="63" t="s">
        <v>132</v>
      </c>
      <c r="F190" s="68">
        <v>2014</v>
      </c>
      <c r="G190" s="52">
        <v>2013</v>
      </c>
      <c r="H190" s="34">
        <v>0</v>
      </c>
      <c r="I190" s="34">
        <v>29921.069938353601</v>
      </c>
      <c r="J190" s="34">
        <v>90937.799951323497</v>
      </c>
      <c r="K190" s="34">
        <v>1275232.66344988</v>
      </c>
      <c r="L190" s="49">
        <v>3680346</v>
      </c>
      <c r="M190" s="311">
        <v>0</v>
      </c>
      <c r="N190" s="311">
        <v>0</v>
      </c>
      <c r="O190" s="311">
        <v>0</v>
      </c>
      <c r="P190" s="313">
        <v>0</v>
      </c>
      <c r="Q190" s="40">
        <v>0</v>
      </c>
      <c r="R190" s="40">
        <v>0.89999999999999991</v>
      </c>
      <c r="S190" s="40">
        <v>5.0000000000000017E-2</v>
      </c>
      <c r="T190" s="40">
        <v>5.0000000000000017E-2</v>
      </c>
      <c r="U190" s="40">
        <v>0</v>
      </c>
      <c r="V190" s="40">
        <v>0</v>
      </c>
      <c r="W190" s="40">
        <v>0</v>
      </c>
      <c r="X190" s="40">
        <v>0</v>
      </c>
      <c r="Y190" s="40">
        <v>0</v>
      </c>
      <c r="Z190" s="81">
        <f t="shared" si="10"/>
        <v>0</v>
      </c>
      <c r="AA190" s="40">
        <v>1</v>
      </c>
      <c r="AB190" s="40">
        <v>0</v>
      </c>
      <c r="AC190" s="40">
        <v>0</v>
      </c>
      <c r="AD190" s="40">
        <v>0</v>
      </c>
      <c r="AE190" s="40">
        <v>0</v>
      </c>
      <c r="AF190" s="40">
        <v>0</v>
      </c>
      <c r="AG190" s="40">
        <v>0</v>
      </c>
      <c r="AH190" s="40">
        <v>0</v>
      </c>
      <c r="AI190" s="40">
        <v>0</v>
      </c>
      <c r="AJ190" s="40">
        <v>0</v>
      </c>
      <c r="AK190" s="40">
        <v>0</v>
      </c>
      <c r="AL190" s="40">
        <v>0</v>
      </c>
      <c r="AM190" s="81">
        <f t="shared" si="6"/>
        <v>0</v>
      </c>
    </row>
    <row r="191" spans="1:39" x14ac:dyDescent="0.2">
      <c r="A191" s="33">
        <v>6383</v>
      </c>
      <c r="B191" s="33" t="s">
        <v>295</v>
      </c>
      <c r="C191" s="33" t="s">
        <v>309</v>
      </c>
      <c r="D191" s="35" t="s">
        <v>79</v>
      </c>
      <c r="E191" s="63" t="s">
        <v>132</v>
      </c>
      <c r="F191" s="68">
        <v>2015</v>
      </c>
      <c r="G191" s="52">
        <v>2013</v>
      </c>
      <c r="H191" s="34">
        <v>-6.31912465347758</v>
      </c>
      <c r="I191" s="34">
        <v>-9539.9127874705191</v>
      </c>
      <c r="J191" s="34">
        <v>0</v>
      </c>
      <c r="K191" s="34">
        <v>0</v>
      </c>
      <c r="L191" s="49">
        <v>0</v>
      </c>
      <c r="M191" s="311">
        <v>0</v>
      </c>
      <c r="N191" s="311">
        <v>0</v>
      </c>
      <c r="O191" s="311">
        <v>0</v>
      </c>
      <c r="P191" s="313">
        <v>0</v>
      </c>
      <c r="Q191" s="40">
        <v>0</v>
      </c>
      <c r="R191" s="79">
        <v>1</v>
      </c>
      <c r="S191" s="40">
        <v>0</v>
      </c>
      <c r="T191" s="40">
        <v>0</v>
      </c>
      <c r="U191" s="40">
        <v>0</v>
      </c>
      <c r="V191" s="40">
        <v>0</v>
      </c>
      <c r="W191" s="40">
        <v>0</v>
      </c>
      <c r="X191" s="40">
        <v>0</v>
      </c>
      <c r="Y191" s="40">
        <v>0</v>
      </c>
      <c r="Z191" s="81">
        <f t="shared" si="10"/>
        <v>0</v>
      </c>
      <c r="AA191" s="40">
        <v>1</v>
      </c>
      <c r="AB191" s="40">
        <v>0</v>
      </c>
      <c r="AC191" s="40">
        <v>0</v>
      </c>
      <c r="AD191" s="40">
        <v>0</v>
      </c>
      <c r="AE191" s="40">
        <v>0</v>
      </c>
      <c r="AF191" s="40">
        <v>0</v>
      </c>
      <c r="AG191" s="40">
        <v>0</v>
      </c>
      <c r="AH191" s="40">
        <v>0</v>
      </c>
      <c r="AI191" s="40">
        <v>0</v>
      </c>
      <c r="AJ191" s="40">
        <v>0</v>
      </c>
      <c r="AK191" s="40">
        <v>0</v>
      </c>
      <c r="AL191" s="40">
        <v>0</v>
      </c>
      <c r="AM191" s="81">
        <f t="shared" si="6"/>
        <v>0</v>
      </c>
    </row>
    <row r="192" spans="1:39" x14ac:dyDescent="0.2">
      <c r="A192" s="33">
        <v>7265</v>
      </c>
      <c r="B192" s="33" t="s">
        <v>295</v>
      </c>
      <c r="C192" s="33" t="s">
        <v>309</v>
      </c>
      <c r="D192" s="35" t="s">
        <v>79</v>
      </c>
      <c r="E192" s="63" t="s">
        <v>132</v>
      </c>
      <c r="F192" s="68">
        <v>2015</v>
      </c>
      <c r="G192" s="52">
        <v>2013</v>
      </c>
      <c r="H192" s="34">
        <v>0</v>
      </c>
      <c r="I192" s="34">
        <v>6941.02050319111</v>
      </c>
      <c r="J192" s="34">
        <v>0</v>
      </c>
      <c r="K192" s="34">
        <v>0</v>
      </c>
      <c r="L192" s="49">
        <v>0</v>
      </c>
      <c r="M192" s="311">
        <v>0</v>
      </c>
      <c r="N192" s="311">
        <v>0</v>
      </c>
      <c r="O192" s="311">
        <v>0</v>
      </c>
      <c r="P192" s="313">
        <v>0</v>
      </c>
      <c r="Q192" s="40">
        <v>0</v>
      </c>
      <c r="R192" s="40">
        <v>0.9900000000000001</v>
      </c>
      <c r="S192" s="40">
        <v>9.9999999999999985E-3</v>
      </c>
      <c r="T192" s="40">
        <v>0</v>
      </c>
      <c r="U192" s="40">
        <v>0</v>
      </c>
      <c r="V192" s="40">
        <v>0</v>
      </c>
      <c r="W192" s="40">
        <v>0</v>
      </c>
      <c r="X192" s="40">
        <v>0</v>
      </c>
      <c r="Y192" s="40">
        <v>0</v>
      </c>
      <c r="Z192" s="81">
        <f t="shared" si="10"/>
        <v>0</v>
      </c>
      <c r="AA192" s="40">
        <v>1</v>
      </c>
      <c r="AB192" s="40">
        <v>0</v>
      </c>
      <c r="AC192" s="40">
        <v>0</v>
      </c>
      <c r="AD192" s="40">
        <v>0</v>
      </c>
      <c r="AE192" s="40">
        <v>0</v>
      </c>
      <c r="AF192" s="40">
        <v>0</v>
      </c>
      <c r="AG192" s="40">
        <v>0</v>
      </c>
      <c r="AH192" s="40">
        <v>0</v>
      </c>
      <c r="AI192" s="40">
        <v>0</v>
      </c>
      <c r="AJ192" s="40">
        <v>0</v>
      </c>
      <c r="AK192" s="40">
        <v>0</v>
      </c>
      <c r="AL192" s="40">
        <v>0</v>
      </c>
      <c r="AM192" s="81">
        <f t="shared" si="6"/>
        <v>0</v>
      </c>
    </row>
    <row r="193" spans="1:39" x14ac:dyDescent="0.2">
      <c r="A193" s="33">
        <v>7266</v>
      </c>
      <c r="B193" s="33" t="s">
        <v>295</v>
      </c>
      <c r="C193" s="33" t="s">
        <v>309</v>
      </c>
      <c r="D193" s="35" t="s">
        <v>79</v>
      </c>
      <c r="E193" s="63" t="s">
        <v>132</v>
      </c>
      <c r="F193" s="68">
        <v>2015</v>
      </c>
      <c r="G193" s="52">
        <v>2013</v>
      </c>
      <c r="H193" s="34">
        <v>-5.6205279581182497</v>
      </c>
      <c r="I193" s="34">
        <v>223.21469990793901</v>
      </c>
      <c r="J193" s="34">
        <v>0</v>
      </c>
      <c r="K193" s="34">
        <v>90436.558928516897</v>
      </c>
      <c r="L193" s="49">
        <v>2728773.89</v>
      </c>
      <c r="M193" s="311">
        <v>774639.93</v>
      </c>
      <c r="N193" s="311">
        <v>0</v>
      </c>
      <c r="O193" s="311">
        <v>0</v>
      </c>
      <c r="P193" s="313">
        <v>0</v>
      </c>
      <c r="Q193" s="40">
        <v>0</v>
      </c>
      <c r="R193" s="40">
        <v>0.95000000000000007</v>
      </c>
      <c r="S193" s="40">
        <v>0.05</v>
      </c>
      <c r="T193" s="40">
        <v>0</v>
      </c>
      <c r="U193" s="40">
        <v>0</v>
      </c>
      <c r="V193" s="40">
        <v>0</v>
      </c>
      <c r="W193" s="40">
        <v>0</v>
      </c>
      <c r="X193" s="40">
        <v>0</v>
      </c>
      <c r="Y193" s="40">
        <v>0</v>
      </c>
      <c r="Z193" s="81">
        <f t="shared" si="10"/>
        <v>0</v>
      </c>
      <c r="AA193" s="40">
        <v>1</v>
      </c>
      <c r="AB193" s="40">
        <v>0</v>
      </c>
      <c r="AC193" s="40">
        <v>0</v>
      </c>
      <c r="AD193" s="40">
        <v>0</v>
      </c>
      <c r="AE193" s="40">
        <v>0</v>
      </c>
      <c r="AF193" s="40">
        <v>0</v>
      </c>
      <c r="AG193" s="40">
        <v>0</v>
      </c>
      <c r="AH193" s="40">
        <v>0</v>
      </c>
      <c r="AI193" s="40">
        <v>0</v>
      </c>
      <c r="AJ193" s="40">
        <v>0</v>
      </c>
      <c r="AK193" s="40">
        <v>0</v>
      </c>
      <c r="AL193" s="40">
        <v>0</v>
      </c>
      <c r="AM193" s="81">
        <f t="shared" si="6"/>
        <v>0</v>
      </c>
    </row>
    <row r="194" spans="1:39" x14ac:dyDescent="0.2">
      <c r="A194" s="33">
        <v>7276</v>
      </c>
      <c r="B194" s="33" t="s">
        <v>295</v>
      </c>
      <c r="C194" s="33" t="s">
        <v>310</v>
      </c>
      <c r="D194" s="35" t="s">
        <v>79</v>
      </c>
      <c r="E194" s="63" t="s">
        <v>132</v>
      </c>
      <c r="F194" s="68">
        <v>2015</v>
      </c>
      <c r="G194" s="52">
        <v>2013</v>
      </c>
      <c r="H194" s="34">
        <v>-5.1653816262932297</v>
      </c>
      <c r="I194" s="34">
        <v>4467.1763873688797</v>
      </c>
      <c r="J194" s="34">
        <v>1618.4384060694599</v>
      </c>
      <c r="K194" s="34">
        <v>81698.079941747696</v>
      </c>
      <c r="L194" s="49">
        <v>2103212.69</v>
      </c>
      <c r="M194" s="311">
        <v>1187443.6299999999</v>
      </c>
      <c r="N194" s="311">
        <v>0</v>
      </c>
      <c r="O194" s="311">
        <v>0</v>
      </c>
      <c r="P194" s="313">
        <v>0</v>
      </c>
      <c r="Q194" s="40">
        <v>0</v>
      </c>
      <c r="R194" s="40">
        <v>0.94999999976452953</v>
      </c>
      <c r="S194" s="40">
        <v>5.00000002354705E-2</v>
      </c>
      <c r="T194" s="40">
        <v>0</v>
      </c>
      <c r="U194" s="40">
        <v>0</v>
      </c>
      <c r="V194" s="40">
        <v>0</v>
      </c>
      <c r="W194" s="40">
        <v>0</v>
      </c>
      <c r="X194" s="40">
        <v>0</v>
      </c>
      <c r="Y194" s="40">
        <v>0</v>
      </c>
      <c r="Z194" s="81">
        <f t="shared" si="10"/>
        <v>0</v>
      </c>
      <c r="AA194" s="40">
        <v>1</v>
      </c>
      <c r="AB194" s="40">
        <v>0</v>
      </c>
      <c r="AC194" s="40">
        <v>0</v>
      </c>
      <c r="AD194" s="40">
        <v>0</v>
      </c>
      <c r="AE194" s="40">
        <v>0</v>
      </c>
      <c r="AF194" s="40">
        <v>0</v>
      </c>
      <c r="AG194" s="40">
        <v>0</v>
      </c>
      <c r="AH194" s="40">
        <v>0</v>
      </c>
      <c r="AI194" s="40">
        <v>0</v>
      </c>
      <c r="AJ194" s="40">
        <v>0</v>
      </c>
      <c r="AK194" s="40">
        <v>0</v>
      </c>
      <c r="AL194" s="40">
        <v>0</v>
      </c>
      <c r="AM194" s="81">
        <f t="shared" si="6"/>
        <v>0</v>
      </c>
    </row>
    <row r="195" spans="1:39" x14ac:dyDescent="0.2">
      <c r="A195" s="33">
        <v>5893</v>
      </c>
      <c r="B195" s="33" t="s">
        <v>311</v>
      </c>
      <c r="C195" s="33" t="s">
        <v>312</v>
      </c>
      <c r="D195" s="35" t="s">
        <v>79</v>
      </c>
      <c r="E195" s="63" t="s">
        <v>132</v>
      </c>
      <c r="F195" s="68">
        <v>2011</v>
      </c>
      <c r="G195" s="52">
        <v>2013</v>
      </c>
      <c r="H195" s="34">
        <v>14084.947799858601</v>
      </c>
      <c r="I195" s="34">
        <v>7231.8008856593497</v>
      </c>
      <c r="J195" s="34">
        <v>0</v>
      </c>
      <c r="K195" s="34">
        <v>0</v>
      </c>
      <c r="L195" s="49">
        <v>0</v>
      </c>
      <c r="M195" s="311">
        <v>0</v>
      </c>
      <c r="N195" s="311">
        <v>0</v>
      </c>
      <c r="O195" s="311">
        <v>0</v>
      </c>
      <c r="P195" s="313">
        <v>0</v>
      </c>
      <c r="Q195" s="40">
        <v>0</v>
      </c>
      <c r="R195" s="40">
        <v>1</v>
      </c>
      <c r="S195" s="40">
        <v>0</v>
      </c>
      <c r="T195" s="40">
        <v>0</v>
      </c>
      <c r="U195" s="40">
        <v>0</v>
      </c>
      <c r="V195" s="40">
        <v>0</v>
      </c>
      <c r="W195" s="40">
        <v>0</v>
      </c>
      <c r="X195" s="40">
        <v>0</v>
      </c>
      <c r="Y195" s="40">
        <v>0</v>
      </c>
      <c r="Z195" s="81">
        <f t="shared" si="10"/>
        <v>0</v>
      </c>
      <c r="AA195" s="40">
        <v>1</v>
      </c>
      <c r="AB195" s="40">
        <v>0</v>
      </c>
      <c r="AC195" s="40">
        <v>0</v>
      </c>
      <c r="AD195" s="40">
        <v>0</v>
      </c>
      <c r="AE195" s="40">
        <v>0</v>
      </c>
      <c r="AF195" s="40">
        <v>0</v>
      </c>
      <c r="AG195" s="40">
        <v>0</v>
      </c>
      <c r="AH195" s="40">
        <v>0</v>
      </c>
      <c r="AI195" s="40">
        <v>0</v>
      </c>
      <c r="AJ195" s="40">
        <v>0</v>
      </c>
      <c r="AK195" s="40">
        <v>0</v>
      </c>
      <c r="AL195" s="40">
        <v>0</v>
      </c>
      <c r="AM195" s="81">
        <f t="shared" si="6"/>
        <v>0</v>
      </c>
    </row>
    <row r="196" spans="1:39" x14ac:dyDescent="0.2">
      <c r="A196" s="33">
        <v>6719</v>
      </c>
      <c r="B196" s="33" t="s">
        <v>311</v>
      </c>
      <c r="C196" s="33" t="s">
        <v>313</v>
      </c>
      <c r="D196" s="35" t="s">
        <v>79</v>
      </c>
      <c r="E196" s="63" t="s">
        <v>132</v>
      </c>
      <c r="F196" s="68">
        <v>2011</v>
      </c>
      <c r="G196" s="52">
        <v>2013</v>
      </c>
      <c r="H196" s="34">
        <v>334261.83708713797</v>
      </c>
      <c r="I196" s="34">
        <v>4105600.8066876899</v>
      </c>
      <c r="J196" s="34">
        <v>571275.54946810601</v>
      </c>
      <c r="K196" s="34">
        <v>86766.264886328601</v>
      </c>
      <c r="L196" s="49">
        <v>0</v>
      </c>
      <c r="M196" s="311">
        <v>0</v>
      </c>
      <c r="N196" s="311">
        <v>0</v>
      </c>
      <c r="O196" s="311">
        <v>0</v>
      </c>
      <c r="P196" s="313">
        <v>0</v>
      </c>
      <c r="Q196" s="40">
        <v>1</v>
      </c>
      <c r="R196" s="40">
        <v>0</v>
      </c>
      <c r="S196" s="40">
        <v>0</v>
      </c>
      <c r="T196" s="40">
        <v>0</v>
      </c>
      <c r="U196" s="40">
        <v>0</v>
      </c>
      <c r="V196" s="40">
        <v>0</v>
      </c>
      <c r="W196" s="40">
        <v>0</v>
      </c>
      <c r="X196" s="40">
        <v>0</v>
      </c>
      <c r="Y196" s="40">
        <v>0</v>
      </c>
      <c r="Z196" s="81">
        <f t="shared" si="10"/>
        <v>0</v>
      </c>
      <c r="AA196" s="40">
        <v>1</v>
      </c>
      <c r="AB196" s="40">
        <v>0</v>
      </c>
      <c r="AC196" s="40">
        <v>0</v>
      </c>
      <c r="AD196" s="40">
        <v>0</v>
      </c>
      <c r="AE196" s="40">
        <v>0</v>
      </c>
      <c r="AF196" s="40">
        <v>0</v>
      </c>
      <c r="AG196" s="40">
        <v>0</v>
      </c>
      <c r="AH196" s="40">
        <v>0</v>
      </c>
      <c r="AI196" s="40">
        <v>0</v>
      </c>
      <c r="AJ196" s="40">
        <v>0</v>
      </c>
      <c r="AK196" s="40">
        <v>0</v>
      </c>
      <c r="AL196" s="40">
        <v>0</v>
      </c>
      <c r="AM196" s="81">
        <f t="shared" si="6"/>
        <v>0</v>
      </c>
    </row>
    <row r="197" spans="1:39" x14ac:dyDescent="0.2">
      <c r="A197" s="33">
        <v>5907</v>
      </c>
      <c r="B197" s="33" t="s">
        <v>314</v>
      </c>
      <c r="C197" s="33" t="s">
        <v>315</v>
      </c>
      <c r="D197" s="35" t="s">
        <v>79</v>
      </c>
      <c r="E197" s="63" t="s">
        <v>132</v>
      </c>
      <c r="F197" s="68">
        <v>2010</v>
      </c>
      <c r="G197" s="52">
        <v>2013</v>
      </c>
      <c r="H197" s="34">
        <v>2690761.23449108</v>
      </c>
      <c r="I197" s="34">
        <v>261866.29947863799</v>
      </c>
      <c r="J197" s="34">
        <v>40011.6009145793</v>
      </c>
      <c r="K197" s="34">
        <v>34582.053823608301</v>
      </c>
      <c r="L197" s="49">
        <v>0</v>
      </c>
      <c r="M197" s="311">
        <v>0</v>
      </c>
      <c r="N197" s="311">
        <v>0</v>
      </c>
      <c r="O197" s="311">
        <v>0</v>
      </c>
      <c r="P197" s="313">
        <v>0</v>
      </c>
      <c r="Q197" s="40">
        <v>0.90018692305662451</v>
      </c>
      <c r="R197" s="40">
        <v>0</v>
      </c>
      <c r="S197" s="40">
        <v>0</v>
      </c>
      <c r="T197" s="40">
        <v>0</v>
      </c>
      <c r="U197" s="40">
        <v>9.9813076943375489E-2</v>
      </c>
      <c r="V197" s="40">
        <v>0</v>
      </c>
      <c r="W197" s="40">
        <v>0</v>
      </c>
      <c r="X197" s="40">
        <v>0</v>
      </c>
      <c r="Y197" s="40">
        <v>0</v>
      </c>
      <c r="Z197" s="81">
        <f t="shared" si="10"/>
        <v>0</v>
      </c>
      <c r="AA197" s="40">
        <v>1</v>
      </c>
      <c r="AB197" s="40">
        <v>0</v>
      </c>
      <c r="AC197" s="40">
        <v>0</v>
      </c>
      <c r="AD197" s="40">
        <v>0</v>
      </c>
      <c r="AE197" s="40">
        <v>0</v>
      </c>
      <c r="AF197" s="40">
        <v>0</v>
      </c>
      <c r="AG197" s="40">
        <v>0</v>
      </c>
      <c r="AH197" s="40">
        <v>0</v>
      </c>
      <c r="AI197" s="40">
        <v>0</v>
      </c>
      <c r="AJ197" s="40">
        <v>0</v>
      </c>
      <c r="AK197" s="40">
        <v>0</v>
      </c>
      <c r="AL197" s="40">
        <v>0</v>
      </c>
      <c r="AM197" s="81">
        <f t="shared" ref="AM197:AM260" si="11">ABS(1-SUM(AA197:AL197))</f>
        <v>0</v>
      </c>
    </row>
    <row r="198" spans="1:39" x14ac:dyDescent="0.2">
      <c r="A198" s="33">
        <v>3912</v>
      </c>
      <c r="B198" s="33" t="s">
        <v>316</v>
      </c>
      <c r="C198" s="33" t="s">
        <v>317</v>
      </c>
      <c r="D198" s="35" t="s">
        <v>79</v>
      </c>
      <c r="E198" s="63" t="s">
        <v>132</v>
      </c>
      <c r="F198" s="68">
        <v>2012</v>
      </c>
      <c r="G198" s="52">
        <v>2013</v>
      </c>
      <c r="H198" s="34">
        <v>11283339.2644982</v>
      </c>
      <c r="I198" s="34">
        <v>11024603.2242663</v>
      </c>
      <c r="J198" s="34">
        <v>7096165.6656971201</v>
      </c>
      <c r="K198" s="34">
        <v>278178.387241202</v>
      </c>
      <c r="L198" s="49">
        <v>0</v>
      </c>
      <c r="M198" s="311">
        <v>0</v>
      </c>
      <c r="N198" s="311">
        <v>0</v>
      </c>
      <c r="O198" s="311">
        <v>0</v>
      </c>
      <c r="P198" s="313">
        <v>0</v>
      </c>
      <c r="Q198" s="40">
        <v>0.8500000000000002</v>
      </c>
      <c r="R198" s="40">
        <v>4.9999999999999913E-2</v>
      </c>
      <c r="S198" s="40">
        <v>0</v>
      </c>
      <c r="T198" s="40">
        <v>0</v>
      </c>
      <c r="U198" s="40">
        <v>9.9999999999999825E-2</v>
      </c>
      <c r="V198" s="40">
        <v>0</v>
      </c>
      <c r="W198" s="40">
        <v>0</v>
      </c>
      <c r="X198" s="40">
        <v>0</v>
      </c>
      <c r="Y198" s="40">
        <v>0</v>
      </c>
      <c r="Z198" s="81">
        <f t="shared" si="10"/>
        <v>0</v>
      </c>
      <c r="AA198" s="40">
        <v>1</v>
      </c>
      <c r="AB198" s="40">
        <v>0</v>
      </c>
      <c r="AC198" s="40">
        <v>0</v>
      </c>
      <c r="AD198" s="40">
        <v>0</v>
      </c>
      <c r="AE198" s="40">
        <v>0</v>
      </c>
      <c r="AF198" s="40">
        <v>0</v>
      </c>
      <c r="AG198" s="40">
        <v>0</v>
      </c>
      <c r="AH198" s="40">
        <v>0</v>
      </c>
      <c r="AI198" s="40">
        <v>0</v>
      </c>
      <c r="AJ198" s="40">
        <v>0</v>
      </c>
      <c r="AK198" s="40">
        <v>0</v>
      </c>
      <c r="AL198" s="40">
        <v>0</v>
      </c>
      <c r="AM198" s="81">
        <f t="shared" si="11"/>
        <v>0</v>
      </c>
    </row>
    <row r="199" spans="1:39" x14ac:dyDescent="0.2">
      <c r="A199" s="33">
        <v>5553</v>
      </c>
      <c r="B199" s="33" t="s">
        <v>318</v>
      </c>
      <c r="C199" s="33" t="s">
        <v>319</v>
      </c>
      <c r="D199" s="35" t="s">
        <v>79</v>
      </c>
      <c r="E199" s="63" t="s">
        <v>132</v>
      </c>
      <c r="F199" s="68">
        <v>2013</v>
      </c>
      <c r="G199" s="52">
        <v>2013</v>
      </c>
      <c r="H199" s="34">
        <v>165.98022393832801</v>
      </c>
      <c r="I199" s="34">
        <v>0</v>
      </c>
      <c r="J199" s="34">
        <v>0</v>
      </c>
      <c r="K199" s="34">
        <v>-4877.9218818058498</v>
      </c>
      <c r="L199" s="49">
        <v>0</v>
      </c>
      <c r="M199" s="311">
        <v>0</v>
      </c>
      <c r="N199" s="311">
        <v>0</v>
      </c>
      <c r="O199" s="311">
        <v>0</v>
      </c>
      <c r="P199" s="313">
        <v>0</v>
      </c>
      <c r="Q199" s="40">
        <v>1</v>
      </c>
      <c r="R199" s="40">
        <v>0</v>
      </c>
      <c r="S199" s="40">
        <v>0</v>
      </c>
      <c r="T199" s="40">
        <v>0</v>
      </c>
      <c r="U199" s="40">
        <v>0</v>
      </c>
      <c r="V199" s="40">
        <v>0</v>
      </c>
      <c r="W199" s="40">
        <v>0</v>
      </c>
      <c r="X199" s="40">
        <v>0</v>
      </c>
      <c r="Y199" s="40">
        <v>0</v>
      </c>
      <c r="Z199" s="81">
        <f t="shared" si="10"/>
        <v>0</v>
      </c>
      <c r="AA199" s="40">
        <v>1</v>
      </c>
      <c r="AB199" s="40">
        <v>0</v>
      </c>
      <c r="AC199" s="40">
        <v>0</v>
      </c>
      <c r="AD199" s="40">
        <v>0</v>
      </c>
      <c r="AE199" s="40">
        <v>0</v>
      </c>
      <c r="AF199" s="40">
        <v>0</v>
      </c>
      <c r="AG199" s="40">
        <v>0</v>
      </c>
      <c r="AH199" s="40">
        <v>0</v>
      </c>
      <c r="AI199" s="40">
        <v>0</v>
      </c>
      <c r="AJ199" s="40">
        <v>0</v>
      </c>
      <c r="AK199" s="40">
        <v>0</v>
      </c>
      <c r="AL199" s="40">
        <v>0</v>
      </c>
      <c r="AM199" s="81">
        <f t="shared" si="11"/>
        <v>0</v>
      </c>
    </row>
    <row r="200" spans="1:39" x14ac:dyDescent="0.2">
      <c r="A200" s="33">
        <v>6098</v>
      </c>
      <c r="B200" s="33" t="s">
        <v>318</v>
      </c>
      <c r="C200" s="33" t="s">
        <v>320</v>
      </c>
      <c r="D200" s="35" t="s">
        <v>79</v>
      </c>
      <c r="E200" s="63" t="s">
        <v>132</v>
      </c>
      <c r="F200" s="68">
        <v>2013</v>
      </c>
      <c r="G200" s="52">
        <v>2013</v>
      </c>
      <c r="H200" s="34">
        <v>497.22090552279599</v>
      </c>
      <c r="I200" s="34">
        <v>3771.3634995831098</v>
      </c>
      <c r="J200" s="34">
        <v>23527.870139640301</v>
      </c>
      <c r="K200" s="34">
        <v>12627.5218323646</v>
      </c>
      <c r="L200" s="49">
        <v>0</v>
      </c>
      <c r="M200" s="311">
        <v>0</v>
      </c>
      <c r="N200" s="311">
        <v>0</v>
      </c>
      <c r="O200" s="311">
        <v>0</v>
      </c>
      <c r="P200" s="313">
        <v>0</v>
      </c>
      <c r="Q200" s="40">
        <v>0</v>
      </c>
      <c r="R200" s="40">
        <v>1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81">
        <f t="shared" si="10"/>
        <v>0</v>
      </c>
      <c r="AA200" s="40">
        <v>1</v>
      </c>
      <c r="AB200" s="40">
        <v>0</v>
      </c>
      <c r="AC200" s="40">
        <v>0</v>
      </c>
      <c r="AD200" s="40">
        <v>0</v>
      </c>
      <c r="AE200" s="40">
        <v>0</v>
      </c>
      <c r="AF200" s="40">
        <v>0</v>
      </c>
      <c r="AG200" s="40">
        <v>0</v>
      </c>
      <c r="AH200" s="40">
        <v>0</v>
      </c>
      <c r="AI200" s="40">
        <v>0</v>
      </c>
      <c r="AJ200" s="40">
        <v>0</v>
      </c>
      <c r="AK200" s="40">
        <v>0</v>
      </c>
      <c r="AL200" s="40">
        <v>0</v>
      </c>
      <c r="AM200" s="81">
        <f t="shared" si="11"/>
        <v>0</v>
      </c>
    </row>
    <row r="201" spans="1:39" x14ac:dyDescent="0.2">
      <c r="A201" s="33">
        <v>7674</v>
      </c>
      <c r="B201" s="33" t="s">
        <v>318</v>
      </c>
      <c r="C201" s="33" t="s">
        <v>321</v>
      </c>
      <c r="D201" s="35" t="s">
        <v>79</v>
      </c>
      <c r="E201" s="63" t="s">
        <v>132</v>
      </c>
      <c r="F201" s="68">
        <v>2013</v>
      </c>
      <c r="G201" s="52">
        <v>2013</v>
      </c>
      <c r="H201" s="34">
        <v>0</v>
      </c>
      <c r="I201" s="34">
        <v>0</v>
      </c>
      <c r="J201" s="34">
        <v>34488.139213472903</v>
      </c>
      <c r="K201" s="34">
        <v>-33576.280476171698</v>
      </c>
      <c r="L201" s="49">
        <v>0</v>
      </c>
      <c r="M201" s="311">
        <v>0</v>
      </c>
      <c r="N201" s="311">
        <v>0</v>
      </c>
      <c r="O201" s="311">
        <v>0</v>
      </c>
      <c r="P201" s="313">
        <v>0</v>
      </c>
      <c r="Q201" s="40">
        <v>4.9999999999999996E-2</v>
      </c>
      <c r="R201" s="40">
        <v>0.79999999999999993</v>
      </c>
      <c r="S201" s="40">
        <v>2.4999999999999998E-2</v>
      </c>
      <c r="T201" s="40">
        <v>2.4999999999999998E-2</v>
      </c>
      <c r="U201" s="40">
        <v>9.9999999999999992E-2</v>
      </c>
      <c r="V201" s="40">
        <v>0</v>
      </c>
      <c r="W201" s="40">
        <v>0</v>
      </c>
      <c r="X201" s="40">
        <v>0</v>
      </c>
      <c r="Y201" s="40">
        <v>0</v>
      </c>
      <c r="Z201" s="81">
        <f t="shared" si="10"/>
        <v>0</v>
      </c>
      <c r="AA201" s="40">
        <v>1</v>
      </c>
      <c r="AB201" s="40">
        <v>0</v>
      </c>
      <c r="AC201" s="40">
        <v>0</v>
      </c>
      <c r="AD201" s="40">
        <v>0</v>
      </c>
      <c r="AE201" s="40">
        <v>0</v>
      </c>
      <c r="AF201" s="40">
        <v>0</v>
      </c>
      <c r="AG201" s="40">
        <v>0</v>
      </c>
      <c r="AH201" s="40">
        <v>0</v>
      </c>
      <c r="AI201" s="40">
        <v>0</v>
      </c>
      <c r="AJ201" s="40">
        <v>0</v>
      </c>
      <c r="AK201" s="40">
        <v>0</v>
      </c>
      <c r="AL201" s="40">
        <v>0</v>
      </c>
      <c r="AM201" s="81">
        <f t="shared" si="11"/>
        <v>0</v>
      </c>
    </row>
    <row r="202" spans="1:39" x14ac:dyDescent="0.2">
      <c r="A202" s="33">
        <v>7339</v>
      </c>
      <c r="B202" s="33" t="s">
        <v>318</v>
      </c>
      <c r="C202" s="33" t="s">
        <v>322</v>
      </c>
      <c r="D202" s="35" t="s">
        <v>79</v>
      </c>
      <c r="E202" s="63" t="s">
        <v>132</v>
      </c>
      <c r="F202" s="68">
        <v>2013</v>
      </c>
      <c r="G202" s="52">
        <v>2013</v>
      </c>
      <c r="H202" s="34">
        <v>0</v>
      </c>
      <c r="I202" s="34">
        <v>0</v>
      </c>
      <c r="J202" s="34">
        <v>680696.58908366098</v>
      </c>
      <c r="K202" s="34">
        <v>1032942.53430514</v>
      </c>
      <c r="L202" s="49">
        <v>-1648817.8690775975</v>
      </c>
      <c r="M202" s="311">
        <v>0</v>
      </c>
      <c r="N202" s="311">
        <v>0</v>
      </c>
      <c r="O202" s="311">
        <v>0</v>
      </c>
      <c r="P202" s="313">
        <v>0</v>
      </c>
      <c r="Q202" s="40">
        <v>3.6447960901458659E-2</v>
      </c>
      <c r="R202" s="40">
        <v>0.96355203909854137</v>
      </c>
      <c r="S202" s="40">
        <v>0</v>
      </c>
      <c r="T202" s="40">
        <v>0</v>
      </c>
      <c r="U202" s="40">
        <v>0</v>
      </c>
      <c r="V202" s="40">
        <v>0</v>
      </c>
      <c r="W202" s="40">
        <v>0</v>
      </c>
      <c r="X202" s="40">
        <v>0</v>
      </c>
      <c r="Y202" s="40">
        <v>0</v>
      </c>
      <c r="Z202" s="81">
        <f t="shared" si="10"/>
        <v>0</v>
      </c>
      <c r="AA202" s="40">
        <v>1</v>
      </c>
      <c r="AB202" s="40">
        <v>0</v>
      </c>
      <c r="AC202" s="40">
        <v>0</v>
      </c>
      <c r="AD202" s="40">
        <v>0</v>
      </c>
      <c r="AE202" s="40">
        <v>0</v>
      </c>
      <c r="AF202" s="40">
        <v>0</v>
      </c>
      <c r="AG202" s="40">
        <v>0</v>
      </c>
      <c r="AH202" s="40">
        <v>0</v>
      </c>
      <c r="AI202" s="40">
        <v>0</v>
      </c>
      <c r="AJ202" s="40">
        <v>0</v>
      </c>
      <c r="AK202" s="40">
        <v>0</v>
      </c>
      <c r="AL202" s="40">
        <v>0</v>
      </c>
      <c r="AM202" s="81">
        <f t="shared" si="11"/>
        <v>0</v>
      </c>
    </row>
    <row r="203" spans="1:39" x14ac:dyDescent="0.2">
      <c r="A203" s="33">
        <v>5932</v>
      </c>
      <c r="B203" s="33" t="s">
        <v>323</v>
      </c>
      <c r="C203" s="33" t="s">
        <v>324</v>
      </c>
      <c r="D203" s="35" t="s">
        <v>79</v>
      </c>
      <c r="E203" s="63" t="s">
        <v>132</v>
      </c>
      <c r="F203" s="68">
        <v>2009</v>
      </c>
      <c r="G203" s="52">
        <v>2013</v>
      </c>
      <c r="H203" s="34">
        <v>15363.0092844217</v>
      </c>
      <c r="I203" s="34">
        <v>45450.918101109797</v>
      </c>
      <c r="J203" s="34">
        <v>0</v>
      </c>
      <c r="K203" s="34">
        <v>0</v>
      </c>
      <c r="L203" s="49">
        <v>0</v>
      </c>
      <c r="M203" s="311">
        <v>0</v>
      </c>
      <c r="N203" s="311">
        <v>0</v>
      </c>
      <c r="O203" s="311">
        <v>0</v>
      </c>
      <c r="P203" s="313">
        <v>0</v>
      </c>
      <c r="Q203" s="40">
        <v>0.98327109187698147</v>
      </c>
      <c r="R203" s="40">
        <v>0</v>
      </c>
      <c r="S203" s="40">
        <v>0</v>
      </c>
      <c r="T203" s="40">
        <v>0</v>
      </c>
      <c r="U203" s="40">
        <v>1.6728908123018454E-2</v>
      </c>
      <c r="V203" s="40">
        <v>0</v>
      </c>
      <c r="W203" s="40">
        <v>0</v>
      </c>
      <c r="X203" s="40">
        <v>0</v>
      </c>
      <c r="Y203" s="40">
        <v>0</v>
      </c>
      <c r="Z203" s="81">
        <f t="shared" si="10"/>
        <v>1.1102230246251565E-16</v>
      </c>
      <c r="AA203" s="40">
        <v>1</v>
      </c>
      <c r="AB203" s="40">
        <v>0</v>
      </c>
      <c r="AC203" s="40">
        <v>0</v>
      </c>
      <c r="AD203" s="40">
        <v>0</v>
      </c>
      <c r="AE203" s="40">
        <v>0</v>
      </c>
      <c r="AF203" s="40">
        <v>0</v>
      </c>
      <c r="AG203" s="40">
        <v>0</v>
      </c>
      <c r="AH203" s="40">
        <v>0</v>
      </c>
      <c r="AI203" s="40">
        <v>0</v>
      </c>
      <c r="AJ203" s="40">
        <v>0</v>
      </c>
      <c r="AK203" s="40">
        <v>0</v>
      </c>
      <c r="AL203" s="40">
        <v>0</v>
      </c>
      <c r="AM203" s="81">
        <f t="shared" si="11"/>
        <v>0</v>
      </c>
    </row>
    <row r="204" spans="1:39" x14ac:dyDescent="0.2">
      <c r="A204" s="33">
        <v>5964</v>
      </c>
      <c r="B204" s="33" t="s">
        <v>325</v>
      </c>
      <c r="C204" s="33" t="s">
        <v>326</v>
      </c>
      <c r="D204" s="35" t="s">
        <v>79</v>
      </c>
      <c r="E204" s="63" t="s">
        <v>132</v>
      </c>
      <c r="F204" s="68">
        <v>2011</v>
      </c>
      <c r="G204" s="52">
        <v>2013</v>
      </c>
      <c r="H204" s="34">
        <v>613528.45933264203</v>
      </c>
      <c r="I204" s="34">
        <v>2480722.9944935199</v>
      </c>
      <c r="J204" s="34">
        <v>-159968.263909931</v>
      </c>
      <c r="K204" s="34">
        <v>0</v>
      </c>
      <c r="L204" s="49">
        <v>0</v>
      </c>
      <c r="M204" s="311">
        <v>0</v>
      </c>
      <c r="N204" s="311">
        <v>0</v>
      </c>
      <c r="O204" s="311">
        <v>0</v>
      </c>
      <c r="P204" s="313">
        <v>0</v>
      </c>
      <c r="Q204" s="40">
        <v>1</v>
      </c>
      <c r="R204" s="40">
        <v>0</v>
      </c>
      <c r="S204" s="40">
        <v>0</v>
      </c>
      <c r="T204" s="40">
        <v>0</v>
      </c>
      <c r="U204" s="40">
        <v>0</v>
      </c>
      <c r="V204" s="40">
        <v>0</v>
      </c>
      <c r="W204" s="40">
        <v>0</v>
      </c>
      <c r="X204" s="40">
        <v>0</v>
      </c>
      <c r="Y204" s="40">
        <v>0</v>
      </c>
      <c r="Z204" s="81">
        <f t="shared" si="10"/>
        <v>0</v>
      </c>
      <c r="AA204" s="40">
        <v>1</v>
      </c>
      <c r="AB204" s="40">
        <v>0</v>
      </c>
      <c r="AC204" s="40">
        <v>0</v>
      </c>
      <c r="AD204" s="40">
        <v>0</v>
      </c>
      <c r="AE204" s="40">
        <v>0</v>
      </c>
      <c r="AF204" s="40">
        <v>0</v>
      </c>
      <c r="AG204" s="40">
        <v>0</v>
      </c>
      <c r="AH204" s="40">
        <v>0</v>
      </c>
      <c r="AI204" s="40">
        <v>0</v>
      </c>
      <c r="AJ204" s="40">
        <v>0</v>
      </c>
      <c r="AK204" s="40">
        <v>0</v>
      </c>
      <c r="AL204" s="40">
        <v>0</v>
      </c>
      <c r="AM204" s="81">
        <f t="shared" si="11"/>
        <v>0</v>
      </c>
    </row>
    <row r="205" spans="1:39" x14ac:dyDescent="0.2">
      <c r="A205" s="33">
        <v>6925</v>
      </c>
      <c r="B205" s="33" t="s">
        <v>327</v>
      </c>
      <c r="C205" s="33" t="s">
        <v>310</v>
      </c>
      <c r="D205" s="35" t="s">
        <v>79</v>
      </c>
      <c r="E205" s="63" t="s">
        <v>132</v>
      </c>
      <c r="F205" s="68">
        <v>2015</v>
      </c>
      <c r="G205" s="52">
        <v>2013</v>
      </c>
      <c r="H205" s="34">
        <v>0</v>
      </c>
      <c r="I205" s="34">
        <v>0</v>
      </c>
      <c r="J205" s="34">
        <v>0</v>
      </c>
      <c r="K205" s="34">
        <v>40403.4254064782</v>
      </c>
      <c r="L205" s="49">
        <v>0</v>
      </c>
      <c r="M205" s="311">
        <v>0</v>
      </c>
      <c r="N205" s="311">
        <v>0</v>
      </c>
      <c r="O205" s="311">
        <v>0</v>
      </c>
      <c r="P205" s="313">
        <v>0</v>
      </c>
      <c r="Q205" s="40">
        <v>0</v>
      </c>
      <c r="R205" s="40">
        <v>0.9</v>
      </c>
      <c r="S205" s="40">
        <v>4.9999999999999975E-2</v>
      </c>
      <c r="T205" s="40">
        <v>4.9999999999999975E-2</v>
      </c>
      <c r="U205" s="40">
        <v>0</v>
      </c>
      <c r="V205" s="40">
        <v>0</v>
      </c>
      <c r="W205" s="40">
        <v>0</v>
      </c>
      <c r="X205" s="40">
        <v>0</v>
      </c>
      <c r="Y205" s="40">
        <v>0</v>
      </c>
      <c r="Z205" s="81">
        <f t="shared" si="10"/>
        <v>1.1102230246251565E-16</v>
      </c>
      <c r="AA205" s="40">
        <v>1</v>
      </c>
      <c r="AB205" s="40">
        <v>0</v>
      </c>
      <c r="AC205" s="40">
        <v>0</v>
      </c>
      <c r="AD205" s="40">
        <v>0</v>
      </c>
      <c r="AE205" s="40">
        <v>0</v>
      </c>
      <c r="AF205" s="40">
        <v>0</v>
      </c>
      <c r="AG205" s="40">
        <v>0</v>
      </c>
      <c r="AH205" s="40">
        <v>0</v>
      </c>
      <c r="AI205" s="40">
        <v>0</v>
      </c>
      <c r="AJ205" s="40">
        <v>0</v>
      </c>
      <c r="AK205" s="40">
        <v>0</v>
      </c>
      <c r="AL205" s="40">
        <v>0</v>
      </c>
      <c r="AM205" s="81">
        <f t="shared" si="11"/>
        <v>0</v>
      </c>
    </row>
    <row r="206" spans="1:39" x14ac:dyDescent="0.2">
      <c r="A206" s="33">
        <v>6925</v>
      </c>
      <c r="B206" s="33" t="s">
        <v>327</v>
      </c>
      <c r="C206" s="33" t="s">
        <v>310</v>
      </c>
      <c r="D206" s="35" t="s">
        <v>79</v>
      </c>
      <c r="E206" s="63" t="s">
        <v>132</v>
      </c>
      <c r="F206" s="68">
        <v>2015</v>
      </c>
      <c r="G206" s="52">
        <v>2013</v>
      </c>
      <c r="H206" s="34">
        <v>0</v>
      </c>
      <c r="I206" s="34">
        <v>0</v>
      </c>
      <c r="J206" s="34">
        <v>0</v>
      </c>
      <c r="K206" s="34">
        <v>40403.4254064782</v>
      </c>
      <c r="L206" s="49">
        <v>0</v>
      </c>
      <c r="M206" s="311">
        <v>0</v>
      </c>
      <c r="N206" s="311">
        <v>0</v>
      </c>
      <c r="O206" s="311">
        <v>0</v>
      </c>
      <c r="P206" s="313">
        <v>0</v>
      </c>
      <c r="Q206" s="40">
        <v>0</v>
      </c>
      <c r="R206" s="40">
        <v>0.9</v>
      </c>
      <c r="S206" s="40">
        <v>4.9999999999999975E-2</v>
      </c>
      <c r="T206" s="40">
        <v>4.9999999999999975E-2</v>
      </c>
      <c r="U206" s="40">
        <v>0</v>
      </c>
      <c r="V206" s="40">
        <v>0</v>
      </c>
      <c r="W206" s="40">
        <v>0</v>
      </c>
      <c r="X206" s="40">
        <v>0</v>
      </c>
      <c r="Y206" s="40">
        <v>0</v>
      </c>
      <c r="Z206" s="81">
        <f t="shared" si="10"/>
        <v>1.1102230246251565E-16</v>
      </c>
      <c r="AA206" s="40">
        <v>1</v>
      </c>
      <c r="AB206" s="40">
        <v>0</v>
      </c>
      <c r="AC206" s="40">
        <v>0</v>
      </c>
      <c r="AD206" s="40">
        <v>0</v>
      </c>
      <c r="AE206" s="40">
        <v>0</v>
      </c>
      <c r="AF206" s="40">
        <v>0</v>
      </c>
      <c r="AG206" s="40">
        <v>0</v>
      </c>
      <c r="AH206" s="40">
        <v>0</v>
      </c>
      <c r="AI206" s="40">
        <v>0</v>
      </c>
      <c r="AJ206" s="40">
        <v>0</v>
      </c>
      <c r="AK206" s="40">
        <v>0</v>
      </c>
      <c r="AL206" s="40">
        <v>0</v>
      </c>
      <c r="AM206" s="81">
        <f t="shared" si="11"/>
        <v>0</v>
      </c>
    </row>
    <row r="207" spans="1:39" x14ac:dyDescent="0.2">
      <c r="A207" s="33">
        <v>7407</v>
      </c>
      <c r="B207" s="33" t="s">
        <v>328</v>
      </c>
      <c r="C207" s="33" t="s">
        <v>329</v>
      </c>
      <c r="D207" s="35" t="s">
        <v>79</v>
      </c>
      <c r="E207" s="63" t="s">
        <v>132</v>
      </c>
      <c r="F207" s="68">
        <v>2013</v>
      </c>
      <c r="G207" s="52">
        <v>2013</v>
      </c>
      <c r="H207" s="34">
        <v>0</v>
      </c>
      <c r="I207" s="34">
        <v>0</v>
      </c>
      <c r="J207" s="34">
        <v>15115.610896338099</v>
      </c>
      <c r="K207" s="34">
        <v>-7453.1412581749</v>
      </c>
      <c r="L207" s="49">
        <v>0</v>
      </c>
      <c r="M207" s="311">
        <v>0</v>
      </c>
      <c r="N207" s="311">
        <v>0</v>
      </c>
      <c r="O207" s="311">
        <v>0</v>
      </c>
      <c r="P207" s="313">
        <v>0</v>
      </c>
      <c r="Q207" s="40">
        <v>0.9</v>
      </c>
      <c r="R207" s="40">
        <v>9.999999999999995E-2</v>
      </c>
      <c r="S207" s="40">
        <v>0</v>
      </c>
      <c r="T207" s="40">
        <v>0</v>
      </c>
      <c r="U207" s="40">
        <v>0</v>
      </c>
      <c r="V207" s="40">
        <v>0</v>
      </c>
      <c r="W207" s="40">
        <v>0</v>
      </c>
      <c r="X207" s="40">
        <v>0</v>
      </c>
      <c r="Y207" s="40">
        <v>0</v>
      </c>
      <c r="Z207" s="81">
        <f t="shared" si="10"/>
        <v>0</v>
      </c>
      <c r="AA207" s="40">
        <v>1</v>
      </c>
      <c r="AB207" s="40">
        <v>0</v>
      </c>
      <c r="AC207" s="40">
        <v>0</v>
      </c>
      <c r="AD207" s="40">
        <v>0</v>
      </c>
      <c r="AE207" s="40">
        <v>0</v>
      </c>
      <c r="AF207" s="40">
        <v>0</v>
      </c>
      <c r="AG207" s="40">
        <v>0</v>
      </c>
      <c r="AH207" s="40">
        <v>0</v>
      </c>
      <c r="AI207" s="40">
        <v>0</v>
      </c>
      <c r="AJ207" s="40">
        <v>0</v>
      </c>
      <c r="AK207" s="40">
        <v>0</v>
      </c>
      <c r="AL207" s="40">
        <v>0</v>
      </c>
      <c r="AM207" s="81">
        <f t="shared" si="11"/>
        <v>0</v>
      </c>
    </row>
    <row r="208" spans="1:39" x14ac:dyDescent="0.2">
      <c r="A208" s="33">
        <v>6971</v>
      </c>
      <c r="B208" s="33" t="s">
        <v>31</v>
      </c>
      <c r="C208" s="33" t="s">
        <v>330</v>
      </c>
      <c r="D208" s="35" t="s">
        <v>79</v>
      </c>
      <c r="E208" s="63" t="s">
        <v>132</v>
      </c>
      <c r="F208" s="68">
        <v>2010</v>
      </c>
      <c r="G208" s="52">
        <v>2013</v>
      </c>
      <c r="H208" s="34">
        <v>22173.702561068701</v>
      </c>
      <c r="I208" s="34">
        <v>369.40038923947998</v>
      </c>
      <c r="J208" s="34">
        <v>0</v>
      </c>
      <c r="K208" s="34">
        <v>0</v>
      </c>
      <c r="L208" s="49">
        <v>0</v>
      </c>
      <c r="M208" s="311">
        <v>0</v>
      </c>
      <c r="N208" s="311">
        <v>0</v>
      </c>
      <c r="O208" s="311">
        <v>0</v>
      </c>
      <c r="P208" s="313">
        <v>0</v>
      </c>
      <c r="Q208" s="40">
        <v>0</v>
      </c>
      <c r="R208" s="40">
        <v>0</v>
      </c>
      <c r="S208" s="40">
        <v>0</v>
      </c>
      <c r="T208" s="40">
        <v>1</v>
      </c>
      <c r="U208" s="40">
        <v>0</v>
      </c>
      <c r="V208" s="40">
        <v>0</v>
      </c>
      <c r="W208" s="40">
        <v>0</v>
      </c>
      <c r="X208" s="40">
        <v>0</v>
      </c>
      <c r="Y208" s="40">
        <v>0</v>
      </c>
      <c r="Z208" s="81">
        <f t="shared" si="10"/>
        <v>0</v>
      </c>
      <c r="AA208" s="40">
        <v>1</v>
      </c>
      <c r="AB208" s="40">
        <v>0</v>
      </c>
      <c r="AC208" s="40">
        <v>0</v>
      </c>
      <c r="AD208" s="40">
        <v>0</v>
      </c>
      <c r="AE208" s="40">
        <v>0</v>
      </c>
      <c r="AF208" s="40">
        <v>0</v>
      </c>
      <c r="AG208" s="40">
        <v>0</v>
      </c>
      <c r="AH208" s="40">
        <v>0</v>
      </c>
      <c r="AI208" s="40">
        <v>0</v>
      </c>
      <c r="AJ208" s="40">
        <v>0</v>
      </c>
      <c r="AK208" s="40">
        <v>0</v>
      </c>
      <c r="AL208" s="40">
        <v>0</v>
      </c>
      <c r="AM208" s="81">
        <f t="shared" si="11"/>
        <v>0</v>
      </c>
    </row>
    <row r="209" spans="1:39" x14ac:dyDescent="0.2">
      <c r="A209" s="33">
        <v>6876</v>
      </c>
      <c r="B209" s="33" t="s">
        <v>31</v>
      </c>
      <c r="C209" s="33" t="s">
        <v>331</v>
      </c>
      <c r="D209" s="35" t="s">
        <v>79</v>
      </c>
      <c r="E209" s="63" t="s">
        <v>132</v>
      </c>
      <c r="F209" s="68">
        <v>2011</v>
      </c>
      <c r="G209" s="52">
        <v>2013</v>
      </c>
      <c r="H209" s="34">
        <v>97450.597831972002</v>
      </c>
      <c r="I209" s="34">
        <v>449347.13187005802</v>
      </c>
      <c r="J209" s="34">
        <v>29254.952807259499</v>
      </c>
      <c r="K209" s="34">
        <v>0</v>
      </c>
      <c r="L209" s="49">
        <v>0</v>
      </c>
      <c r="M209" s="311">
        <v>0</v>
      </c>
      <c r="N209" s="311">
        <v>0</v>
      </c>
      <c r="O209" s="311">
        <v>0</v>
      </c>
      <c r="P209" s="313">
        <v>0</v>
      </c>
      <c r="Q209" s="40">
        <v>0</v>
      </c>
      <c r="R209" s="40">
        <v>0</v>
      </c>
      <c r="S209" s="40">
        <v>1</v>
      </c>
      <c r="T209" s="40">
        <v>0</v>
      </c>
      <c r="U209" s="40">
        <v>0</v>
      </c>
      <c r="V209" s="40">
        <v>0</v>
      </c>
      <c r="W209" s="40">
        <v>0</v>
      </c>
      <c r="X209" s="40">
        <v>0</v>
      </c>
      <c r="Y209" s="40">
        <v>0</v>
      </c>
      <c r="Z209" s="81">
        <f t="shared" si="10"/>
        <v>0</v>
      </c>
      <c r="AA209" s="40">
        <v>1</v>
      </c>
      <c r="AB209" s="40">
        <v>0</v>
      </c>
      <c r="AC209" s="40">
        <v>0</v>
      </c>
      <c r="AD209" s="40">
        <v>0</v>
      </c>
      <c r="AE209" s="40">
        <v>0</v>
      </c>
      <c r="AF209" s="40">
        <v>0</v>
      </c>
      <c r="AG209" s="40">
        <v>0</v>
      </c>
      <c r="AH209" s="40">
        <v>0</v>
      </c>
      <c r="AI209" s="40">
        <v>0</v>
      </c>
      <c r="AJ209" s="40">
        <v>0</v>
      </c>
      <c r="AK209" s="40">
        <v>0</v>
      </c>
      <c r="AL209" s="40">
        <v>0</v>
      </c>
      <c r="AM209" s="81">
        <f t="shared" si="11"/>
        <v>0</v>
      </c>
    </row>
    <row r="210" spans="1:39" x14ac:dyDescent="0.2">
      <c r="A210" s="33">
        <v>7064</v>
      </c>
      <c r="B210" s="33" t="s">
        <v>31</v>
      </c>
      <c r="C210" s="33" t="s">
        <v>332</v>
      </c>
      <c r="D210" s="35" t="s">
        <v>79</v>
      </c>
      <c r="E210" s="63" t="s">
        <v>132</v>
      </c>
      <c r="F210" s="68">
        <v>2011</v>
      </c>
      <c r="G210" s="52">
        <v>2013</v>
      </c>
      <c r="H210" s="34">
        <v>0</v>
      </c>
      <c r="I210" s="34">
        <v>2672.4293681424301</v>
      </c>
      <c r="J210" s="34">
        <v>842.81180282039998</v>
      </c>
      <c r="K210" s="34">
        <v>0</v>
      </c>
      <c r="L210" s="49">
        <v>0</v>
      </c>
      <c r="M210" s="311">
        <v>0</v>
      </c>
      <c r="N210" s="311">
        <v>0</v>
      </c>
      <c r="O210" s="311">
        <v>0</v>
      </c>
      <c r="P210" s="313">
        <v>0</v>
      </c>
      <c r="Q210" s="40">
        <v>0</v>
      </c>
      <c r="R210" s="40">
        <v>1</v>
      </c>
      <c r="S210" s="40">
        <v>0</v>
      </c>
      <c r="T210" s="40">
        <v>0</v>
      </c>
      <c r="U210" s="40">
        <v>0</v>
      </c>
      <c r="V210" s="40">
        <v>0</v>
      </c>
      <c r="W210" s="40">
        <v>0</v>
      </c>
      <c r="X210" s="40">
        <v>0</v>
      </c>
      <c r="Y210" s="40">
        <v>0</v>
      </c>
      <c r="Z210" s="81">
        <f t="shared" si="10"/>
        <v>0</v>
      </c>
      <c r="AA210" s="40">
        <v>1</v>
      </c>
      <c r="AB210" s="40">
        <v>0</v>
      </c>
      <c r="AC210" s="40">
        <v>0</v>
      </c>
      <c r="AD210" s="40">
        <v>0</v>
      </c>
      <c r="AE210" s="40">
        <v>0</v>
      </c>
      <c r="AF210" s="40">
        <v>0</v>
      </c>
      <c r="AG210" s="40">
        <v>0</v>
      </c>
      <c r="AH210" s="40">
        <v>0</v>
      </c>
      <c r="AI210" s="40">
        <v>0</v>
      </c>
      <c r="AJ210" s="40">
        <v>0</v>
      </c>
      <c r="AK210" s="40">
        <v>0</v>
      </c>
      <c r="AL210" s="40">
        <v>0</v>
      </c>
      <c r="AM210" s="81">
        <f t="shared" si="11"/>
        <v>0</v>
      </c>
    </row>
    <row r="211" spans="1:39" x14ac:dyDescent="0.2">
      <c r="A211" s="33">
        <v>7278</v>
      </c>
      <c r="B211" s="33" t="s">
        <v>31</v>
      </c>
      <c r="C211" s="33" t="s">
        <v>333</v>
      </c>
      <c r="D211" s="35" t="s">
        <v>79</v>
      </c>
      <c r="E211" s="63" t="s">
        <v>132</v>
      </c>
      <c r="F211" s="68">
        <v>2011</v>
      </c>
      <c r="G211" s="52">
        <v>2013</v>
      </c>
      <c r="H211" s="34">
        <v>0</v>
      </c>
      <c r="I211" s="34">
        <v>68404.013581256993</v>
      </c>
      <c r="J211" s="34">
        <v>-67034.8529448177</v>
      </c>
      <c r="K211" s="34">
        <v>0</v>
      </c>
      <c r="L211" s="49">
        <v>0</v>
      </c>
      <c r="M211" s="311">
        <v>0</v>
      </c>
      <c r="N211" s="311">
        <v>0</v>
      </c>
      <c r="O211" s="311">
        <v>0</v>
      </c>
      <c r="P211" s="313">
        <v>0</v>
      </c>
      <c r="Q211" s="40">
        <v>1</v>
      </c>
      <c r="R211" s="40">
        <v>0</v>
      </c>
      <c r="S211" s="40">
        <v>0</v>
      </c>
      <c r="T211" s="40">
        <v>0</v>
      </c>
      <c r="U211" s="40">
        <v>0</v>
      </c>
      <c r="V211" s="40">
        <v>0</v>
      </c>
      <c r="W211" s="40">
        <v>0</v>
      </c>
      <c r="X211" s="40">
        <v>0</v>
      </c>
      <c r="Y211" s="40">
        <v>0</v>
      </c>
      <c r="Z211" s="81">
        <f t="shared" si="10"/>
        <v>0</v>
      </c>
      <c r="AA211" s="40">
        <v>1</v>
      </c>
      <c r="AB211" s="40">
        <v>0</v>
      </c>
      <c r="AC211" s="40">
        <v>0</v>
      </c>
      <c r="AD211" s="40">
        <v>0</v>
      </c>
      <c r="AE211" s="40">
        <v>0</v>
      </c>
      <c r="AF211" s="40">
        <v>0</v>
      </c>
      <c r="AG211" s="40">
        <v>0</v>
      </c>
      <c r="AH211" s="40">
        <v>0</v>
      </c>
      <c r="AI211" s="40">
        <v>0</v>
      </c>
      <c r="AJ211" s="40">
        <v>0</v>
      </c>
      <c r="AK211" s="40">
        <v>0</v>
      </c>
      <c r="AL211" s="40">
        <v>0</v>
      </c>
      <c r="AM211" s="81">
        <f t="shared" si="11"/>
        <v>0</v>
      </c>
    </row>
    <row r="212" spans="1:39" x14ac:dyDescent="0.2">
      <c r="A212" s="33">
        <v>6973</v>
      </c>
      <c r="B212" s="33" t="s">
        <v>31</v>
      </c>
      <c r="C212" s="33" t="s">
        <v>334</v>
      </c>
      <c r="D212" s="35" t="s">
        <v>79</v>
      </c>
      <c r="E212" s="63" t="s">
        <v>132</v>
      </c>
      <c r="F212" s="68">
        <v>2012</v>
      </c>
      <c r="G212" s="52">
        <v>2013</v>
      </c>
      <c r="H212" s="34">
        <v>567999.68485945801</v>
      </c>
      <c r="I212" s="34">
        <v>260294.64318558999</v>
      </c>
      <c r="J212" s="34">
        <v>492451.65812279697</v>
      </c>
      <c r="K212" s="34">
        <v>-686.98932545698301</v>
      </c>
      <c r="L212" s="49">
        <v>0</v>
      </c>
      <c r="M212" s="311">
        <v>0</v>
      </c>
      <c r="N212" s="311">
        <v>0</v>
      </c>
      <c r="O212" s="311">
        <v>0</v>
      </c>
      <c r="P212" s="313">
        <v>0</v>
      </c>
      <c r="Q212" s="40">
        <v>0</v>
      </c>
      <c r="R212" s="40">
        <v>0.30000000000000021</v>
      </c>
      <c r="S212" s="40">
        <v>0.24999999999999983</v>
      </c>
      <c r="T212" s="40">
        <v>0.44999999999999996</v>
      </c>
      <c r="U212" s="40">
        <v>0</v>
      </c>
      <c r="V212" s="40">
        <v>0</v>
      </c>
      <c r="W212" s="40">
        <v>0</v>
      </c>
      <c r="X212" s="40">
        <v>0</v>
      </c>
      <c r="Y212" s="40">
        <v>0</v>
      </c>
      <c r="Z212" s="81">
        <f t="shared" si="10"/>
        <v>0</v>
      </c>
      <c r="AA212" s="40">
        <v>1</v>
      </c>
      <c r="AB212" s="40">
        <v>0</v>
      </c>
      <c r="AC212" s="40">
        <v>0</v>
      </c>
      <c r="AD212" s="40">
        <v>0</v>
      </c>
      <c r="AE212" s="40">
        <v>0</v>
      </c>
      <c r="AF212" s="40">
        <v>0</v>
      </c>
      <c r="AG212" s="40">
        <v>0</v>
      </c>
      <c r="AH212" s="40">
        <v>0</v>
      </c>
      <c r="AI212" s="40">
        <v>0</v>
      </c>
      <c r="AJ212" s="40">
        <v>0</v>
      </c>
      <c r="AK212" s="40">
        <v>0</v>
      </c>
      <c r="AL212" s="40">
        <v>0</v>
      </c>
      <c r="AM212" s="81">
        <f t="shared" si="11"/>
        <v>0</v>
      </c>
    </row>
    <row r="213" spans="1:39" x14ac:dyDescent="0.2">
      <c r="A213" s="33">
        <v>7530</v>
      </c>
      <c r="B213" s="33" t="s">
        <v>31</v>
      </c>
      <c r="C213" s="33" t="s">
        <v>335</v>
      </c>
      <c r="D213" s="35" t="s">
        <v>79</v>
      </c>
      <c r="E213" s="63" t="s">
        <v>132</v>
      </c>
      <c r="F213" s="68">
        <v>2012</v>
      </c>
      <c r="G213" s="52">
        <v>2013</v>
      </c>
      <c r="H213" s="34">
        <v>0</v>
      </c>
      <c r="I213" s="34">
        <v>5074.7613043496203</v>
      </c>
      <c r="J213" s="34">
        <v>82624.056727151707</v>
      </c>
      <c r="K213" s="34">
        <v>654.06808887879799</v>
      </c>
      <c r="L213" s="49">
        <v>0</v>
      </c>
      <c r="M213" s="311">
        <v>0</v>
      </c>
      <c r="N213" s="311">
        <v>0</v>
      </c>
      <c r="O213" s="311">
        <v>0</v>
      </c>
      <c r="P213" s="313">
        <v>0</v>
      </c>
      <c r="Q213" s="40">
        <v>0</v>
      </c>
      <c r="R213" s="40">
        <v>0.3</v>
      </c>
      <c r="S213" s="40">
        <v>0.25</v>
      </c>
      <c r="T213" s="40">
        <v>0.45</v>
      </c>
      <c r="U213" s="40">
        <v>0</v>
      </c>
      <c r="V213" s="40">
        <v>0</v>
      </c>
      <c r="W213" s="40">
        <v>0</v>
      </c>
      <c r="X213" s="40">
        <v>0</v>
      </c>
      <c r="Y213" s="40">
        <v>0</v>
      </c>
      <c r="Z213" s="81">
        <f t="shared" si="10"/>
        <v>0</v>
      </c>
      <c r="AA213" s="40">
        <v>1</v>
      </c>
      <c r="AB213" s="40">
        <v>0</v>
      </c>
      <c r="AC213" s="40">
        <v>0</v>
      </c>
      <c r="AD213" s="40">
        <v>0</v>
      </c>
      <c r="AE213" s="40">
        <v>0</v>
      </c>
      <c r="AF213" s="40">
        <v>0</v>
      </c>
      <c r="AG213" s="40">
        <v>0</v>
      </c>
      <c r="AH213" s="40">
        <v>0</v>
      </c>
      <c r="AI213" s="40">
        <v>0</v>
      </c>
      <c r="AJ213" s="40">
        <v>0</v>
      </c>
      <c r="AK213" s="40">
        <v>0</v>
      </c>
      <c r="AL213" s="40">
        <v>0</v>
      </c>
      <c r="AM213" s="81">
        <f t="shared" si="11"/>
        <v>0</v>
      </c>
    </row>
    <row r="214" spans="1:39" x14ac:dyDescent="0.2">
      <c r="A214" s="33">
        <v>7533</v>
      </c>
      <c r="B214" s="33" t="s">
        <v>31</v>
      </c>
      <c r="C214" s="33" t="s">
        <v>336</v>
      </c>
      <c r="D214" s="35" t="s">
        <v>79</v>
      </c>
      <c r="E214" s="63" t="s">
        <v>132</v>
      </c>
      <c r="F214" s="68">
        <v>2012</v>
      </c>
      <c r="G214" s="52">
        <v>2013</v>
      </c>
      <c r="H214" s="34">
        <v>0</v>
      </c>
      <c r="I214" s="34">
        <v>0</v>
      </c>
      <c r="J214" s="34">
        <v>323973.80552448297</v>
      </c>
      <c r="K214" s="34">
        <v>2947.1997797295599</v>
      </c>
      <c r="L214" s="49">
        <v>0</v>
      </c>
      <c r="M214" s="311">
        <v>0</v>
      </c>
      <c r="N214" s="311">
        <v>0</v>
      </c>
      <c r="O214" s="311">
        <v>0</v>
      </c>
      <c r="P214" s="313">
        <v>0</v>
      </c>
      <c r="Q214" s="40">
        <v>0</v>
      </c>
      <c r="R214" s="40">
        <v>0.2999999999999996</v>
      </c>
      <c r="S214" s="40">
        <v>0.24999999999999969</v>
      </c>
      <c r="T214" s="40">
        <v>0.45000000000000079</v>
      </c>
      <c r="U214" s="40">
        <v>0</v>
      </c>
      <c r="V214" s="40">
        <v>0</v>
      </c>
      <c r="W214" s="40">
        <v>0</v>
      </c>
      <c r="X214" s="40">
        <v>0</v>
      </c>
      <c r="Y214" s="40">
        <v>0</v>
      </c>
      <c r="Z214" s="81">
        <f t="shared" si="10"/>
        <v>0</v>
      </c>
      <c r="AA214" s="40">
        <v>1</v>
      </c>
      <c r="AB214" s="40">
        <v>0</v>
      </c>
      <c r="AC214" s="40">
        <v>0</v>
      </c>
      <c r="AD214" s="40">
        <v>0</v>
      </c>
      <c r="AE214" s="40">
        <v>0</v>
      </c>
      <c r="AF214" s="40">
        <v>0</v>
      </c>
      <c r="AG214" s="40">
        <v>0</v>
      </c>
      <c r="AH214" s="40">
        <v>0</v>
      </c>
      <c r="AI214" s="40">
        <v>0</v>
      </c>
      <c r="AJ214" s="40">
        <v>0</v>
      </c>
      <c r="AK214" s="40">
        <v>0</v>
      </c>
      <c r="AL214" s="40">
        <v>0</v>
      </c>
      <c r="AM214" s="81">
        <f t="shared" si="11"/>
        <v>0</v>
      </c>
    </row>
    <row r="215" spans="1:39" x14ac:dyDescent="0.2">
      <c r="A215" s="33">
        <v>6875</v>
      </c>
      <c r="B215" s="33" t="s">
        <v>31</v>
      </c>
      <c r="C215" s="33" t="s">
        <v>337</v>
      </c>
      <c r="D215" s="35" t="s">
        <v>79</v>
      </c>
      <c r="E215" s="63" t="s">
        <v>132</v>
      </c>
      <c r="F215" s="68">
        <v>2013</v>
      </c>
      <c r="G215" s="52">
        <v>2013</v>
      </c>
      <c r="H215" s="34">
        <v>122367.06511261</v>
      </c>
      <c r="I215" s="34">
        <v>137218.979413414</v>
      </c>
      <c r="J215" s="34">
        <v>136276.723496591</v>
      </c>
      <c r="K215" s="34">
        <v>39720.014047751101</v>
      </c>
      <c r="L215" s="49">
        <v>0</v>
      </c>
      <c r="M215" s="311">
        <v>0</v>
      </c>
      <c r="N215" s="311">
        <v>0</v>
      </c>
      <c r="O215" s="311">
        <v>0</v>
      </c>
      <c r="P215" s="313">
        <v>0</v>
      </c>
      <c r="Q215" s="40">
        <v>0</v>
      </c>
      <c r="R215" s="40">
        <v>0.29999999999999977</v>
      </c>
      <c r="S215" s="40">
        <v>0.25000000000000056</v>
      </c>
      <c r="T215" s="40">
        <v>0.44999999999999962</v>
      </c>
      <c r="U215" s="40">
        <v>0</v>
      </c>
      <c r="V215" s="40">
        <v>0</v>
      </c>
      <c r="W215" s="40">
        <v>0</v>
      </c>
      <c r="X215" s="40">
        <v>0</v>
      </c>
      <c r="Y215" s="40">
        <v>0</v>
      </c>
      <c r="Z215" s="81">
        <f t="shared" si="10"/>
        <v>1.1102230246251565E-16</v>
      </c>
      <c r="AA215" s="40">
        <v>1</v>
      </c>
      <c r="AB215" s="40">
        <v>0</v>
      </c>
      <c r="AC215" s="40">
        <v>0</v>
      </c>
      <c r="AD215" s="40">
        <v>0</v>
      </c>
      <c r="AE215" s="40">
        <v>0</v>
      </c>
      <c r="AF215" s="40">
        <v>0</v>
      </c>
      <c r="AG215" s="40">
        <v>0</v>
      </c>
      <c r="AH215" s="40">
        <v>0</v>
      </c>
      <c r="AI215" s="40">
        <v>0</v>
      </c>
      <c r="AJ215" s="40">
        <v>0</v>
      </c>
      <c r="AK215" s="40">
        <v>0</v>
      </c>
      <c r="AL215" s="40">
        <v>0</v>
      </c>
      <c r="AM215" s="81">
        <f t="shared" si="11"/>
        <v>0</v>
      </c>
    </row>
    <row r="216" spans="1:39" x14ac:dyDescent="0.2">
      <c r="A216" s="33">
        <v>7028</v>
      </c>
      <c r="B216" s="33" t="s">
        <v>31</v>
      </c>
      <c r="C216" s="33" t="s">
        <v>338</v>
      </c>
      <c r="D216" s="35" t="s">
        <v>79</v>
      </c>
      <c r="E216" s="63" t="s">
        <v>132</v>
      </c>
      <c r="F216" s="68">
        <v>2013</v>
      </c>
      <c r="G216" s="52">
        <v>2013</v>
      </c>
      <c r="H216" s="34">
        <v>0</v>
      </c>
      <c r="I216" s="34">
        <v>1817981.2044758799</v>
      </c>
      <c r="J216" s="34">
        <v>2615513.4713437799</v>
      </c>
      <c r="K216" s="34">
        <v>92485.2257961305</v>
      </c>
      <c r="L216" s="49">
        <v>0</v>
      </c>
      <c r="M216" s="311">
        <v>0</v>
      </c>
      <c r="N216" s="311">
        <v>0</v>
      </c>
      <c r="O216" s="311">
        <v>0</v>
      </c>
      <c r="P216" s="313">
        <v>0</v>
      </c>
      <c r="Q216" s="40">
        <v>0</v>
      </c>
      <c r="R216" s="40">
        <v>0.3</v>
      </c>
      <c r="S216" s="40">
        <v>0.25</v>
      </c>
      <c r="T216" s="40">
        <v>0.44999999999999996</v>
      </c>
      <c r="U216" s="40">
        <v>0</v>
      </c>
      <c r="V216" s="40">
        <v>0</v>
      </c>
      <c r="W216" s="40">
        <v>0</v>
      </c>
      <c r="X216" s="40">
        <v>0</v>
      </c>
      <c r="Y216" s="40">
        <v>0</v>
      </c>
      <c r="Z216" s="81">
        <f t="shared" si="10"/>
        <v>0</v>
      </c>
      <c r="AA216" s="40">
        <v>1</v>
      </c>
      <c r="AB216" s="40">
        <v>0</v>
      </c>
      <c r="AC216" s="40">
        <v>0</v>
      </c>
      <c r="AD216" s="40">
        <v>0</v>
      </c>
      <c r="AE216" s="40">
        <v>0</v>
      </c>
      <c r="AF216" s="40">
        <v>0</v>
      </c>
      <c r="AG216" s="40">
        <v>0</v>
      </c>
      <c r="AH216" s="40">
        <v>0</v>
      </c>
      <c r="AI216" s="40">
        <v>0</v>
      </c>
      <c r="AJ216" s="40">
        <v>0</v>
      </c>
      <c r="AK216" s="40">
        <v>0</v>
      </c>
      <c r="AL216" s="40">
        <v>0</v>
      </c>
      <c r="AM216" s="81">
        <f t="shared" si="11"/>
        <v>0</v>
      </c>
    </row>
    <row r="217" spans="1:39" x14ac:dyDescent="0.2">
      <c r="A217" s="33" t="s">
        <v>339</v>
      </c>
      <c r="B217" s="33" t="s">
        <v>31</v>
      </c>
      <c r="C217" s="33" t="s">
        <v>340</v>
      </c>
      <c r="D217" s="35" t="s">
        <v>79</v>
      </c>
      <c r="E217" s="63" t="s">
        <v>132</v>
      </c>
      <c r="F217" s="68">
        <v>2014</v>
      </c>
      <c r="G217" s="52">
        <v>2013</v>
      </c>
      <c r="H217" s="34">
        <v>0</v>
      </c>
      <c r="I217" s="34">
        <v>0</v>
      </c>
      <c r="J217" s="34">
        <v>0</v>
      </c>
      <c r="K217" s="34">
        <v>0</v>
      </c>
      <c r="L217" s="49">
        <v>101434.89</v>
      </c>
      <c r="M217" s="311">
        <v>0</v>
      </c>
      <c r="N217" s="311">
        <v>0</v>
      </c>
      <c r="O217" s="311">
        <v>0</v>
      </c>
      <c r="P217" s="313">
        <v>0</v>
      </c>
      <c r="Q217" s="40">
        <v>0</v>
      </c>
      <c r="R217" s="40">
        <v>0.45</v>
      </c>
      <c r="S217" s="40">
        <v>4.9999999999999996E-2</v>
      </c>
      <c r="T217" s="40">
        <v>0.5</v>
      </c>
      <c r="U217" s="40">
        <v>0</v>
      </c>
      <c r="V217" s="40">
        <v>0</v>
      </c>
      <c r="W217" s="40">
        <v>0</v>
      </c>
      <c r="X217" s="40">
        <v>0</v>
      </c>
      <c r="Y217" s="40">
        <v>0</v>
      </c>
      <c r="Z217" s="81">
        <f t="shared" si="10"/>
        <v>0</v>
      </c>
      <c r="AA217" s="40">
        <v>1</v>
      </c>
      <c r="AB217" s="40">
        <v>0</v>
      </c>
      <c r="AC217" s="40">
        <v>0</v>
      </c>
      <c r="AD217" s="40">
        <v>0</v>
      </c>
      <c r="AE217" s="40">
        <v>0</v>
      </c>
      <c r="AF217" s="40">
        <v>0</v>
      </c>
      <c r="AG217" s="40">
        <v>0</v>
      </c>
      <c r="AH217" s="40">
        <v>0</v>
      </c>
      <c r="AI217" s="40">
        <v>0</v>
      </c>
      <c r="AJ217" s="40">
        <v>0</v>
      </c>
      <c r="AK217" s="40">
        <v>0</v>
      </c>
      <c r="AL217" s="40">
        <v>0</v>
      </c>
      <c r="AM217" s="81">
        <f t="shared" si="11"/>
        <v>0</v>
      </c>
    </row>
    <row r="218" spans="1:39" x14ac:dyDescent="0.2">
      <c r="A218" s="33">
        <v>5645</v>
      </c>
      <c r="B218" s="33" t="s">
        <v>341</v>
      </c>
      <c r="C218" s="33" t="s">
        <v>342</v>
      </c>
      <c r="D218" s="35" t="s">
        <v>79</v>
      </c>
      <c r="E218" s="63" t="s">
        <v>132</v>
      </c>
      <c r="F218" s="68">
        <v>2009</v>
      </c>
      <c r="G218" s="52">
        <v>2013</v>
      </c>
      <c r="H218" s="34">
        <v>17542.048810029999</v>
      </c>
      <c r="I218" s="34">
        <v>0</v>
      </c>
      <c r="J218" s="34">
        <v>0</v>
      </c>
      <c r="K218" s="34">
        <v>0</v>
      </c>
      <c r="L218" s="49">
        <v>0</v>
      </c>
      <c r="M218" s="311">
        <v>0</v>
      </c>
      <c r="N218" s="311">
        <v>0</v>
      </c>
      <c r="O218" s="311">
        <v>0</v>
      </c>
      <c r="P218" s="313">
        <v>0</v>
      </c>
      <c r="Q218" s="40">
        <v>0</v>
      </c>
      <c r="R218" s="40">
        <v>1</v>
      </c>
      <c r="S218" s="40">
        <v>0</v>
      </c>
      <c r="T218" s="40">
        <v>0</v>
      </c>
      <c r="U218" s="40">
        <v>0</v>
      </c>
      <c r="V218" s="40">
        <v>0</v>
      </c>
      <c r="W218" s="40">
        <v>0</v>
      </c>
      <c r="X218" s="40">
        <v>0</v>
      </c>
      <c r="Y218" s="40">
        <v>0</v>
      </c>
      <c r="Z218" s="81">
        <f t="shared" si="10"/>
        <v>0</v>
      </c>
      <c r="AA218" s="40">
        <v>1</v>
      </c>
      <c r="AB218" s="40">
        <v>0</v>
      </c>
      <c r="AC218" s="40">
        <v>0</v>
      </c>
      <c r="AD218" s="40">
        <v>0</v>
      </c>
      <c r="AE218" s="40">
        <v>0</v>
      </c>
      <c r="AF218" s="40">
        <v>0</v>
      </c>
      <c r="AG218" s="40">
        <v>0</v>
      </c>
      <c r="AH218" s="40">
        <v>0</v>
      </c>
      <c r="AI218" s="40">
        <v>0</v>
      </c>
      <c r="AJ218" s="40">
        <v>0</v>
      </c>
      <c r="AK218" s="40">
        <v>0</v>
      </c>
      <c r="AL218" s="40">
        <v>0</v>
      </c>
      <c r="AM218" s="81">
        <f t="shared" si="11"/>
        <v>0</v>
      </c>
    </row>
    <row r="219" spans="1:39" x14ac:dyDescent="0.2">
      <c r="A219" s="33">
        <v>6992</v>
      </c>
      <c r="B219" s="33" t="s">
        <v>341</v>
      </c>
      <c r="C219" s="33" t="s">
        <v>343</v>
      </c>
      <c r="D219" s="35" t="s">
        <v>79</v>
      </c>
      <c r="E219" s="63" t="s">
        <v>132</v>
      </c>
      <c r="F219" s="68">
        <v>2011</v>
      </c>
      <c r="G219" s="52">
        <v>2013</v>
      </c>
      <c r="H219" s="34">
        <v>277.34288805765402</v>
      </c>
      <c r="I219" s="34">
        <v>82381.607339626993</v>
      </c>
      <c r="J219" s="34">
        <v>1278.15893687221</v>
      </c>
      <c r="K219" s="34">
        <v>0</v>
      </c>
      <c r="L219" s="49">
        <v>0</v>
      </c>
      <c r="M219" s="311">
        <v>0</v>
      </c>
      <c r="N219" s="311">
        <v>0</v>
      </c>
      <c r="O219" s="311">
        <v>0</v>
      </c>
      <c r="P219" s="313">
        <v>0</v>
      </c>
      <c r="Q219" s="40">
        <v>1</v>
      </c>
      <c r="R219" s="40">
        <v>0</v>
      </c>
      <c r="S219" s="40">
        <v>0</v>
      </c>
      <c r="T219" s="40">
        <v>0</v>
      </c>
      <c r="U219" s="40">
        <v>0</v>
      </c>
      <c r="V219" s="40">
        <v>0</v>
      </c>
      <c r="W219" s="40">
        <v>0</v>
      </c>
      <c r="X219" s="40">
        <v>0</v>
      </c>
      <c r="Y219" s="40">
        <v>0</v>
      </c>
      <c r="Z219" s="81">
        <f t="shared" si="10"/>
        <v>0</v>
      </c>
      <c r="AA219" s="40">
        <v>1</v>
      </c>
      <c r="AB219" s="40">
        <v>0</v>
      </c>
      <c r="AC219" s="40">
        <v>0</v>
      </c>
      <c r="AD219" s="40">
        <v>0</v>
      </c>
      <c r="AE219" s="40">
        <v>0</v>
      </c>
      <c r="AF219" s="40">
        <v>0</v>
      </c>
      <c r="AG219" s="40">
        <v>0</v>
      </c>
      <c r="AH219" s="40">
        <v>0</v>
      </c>
      <c r="AI219" s="40">
        <v>0</v>
      </c>
      <c r="AJ219" s="40">
        <v>0</v>
      </c>
      <c r="AK219" s="40">
        <v>0</v>
      </c>
      <c r="AL219" s="40">
        <v>0</v>
      </c>
      <c r="AM219" s="81">
        <f t="shared" si="11"/>
        <v>0</v>
      </c>
    </row>
    <row r="220" spans="1:39" x14ac:dyDescent="0.2">
      <c r="A220" s="33">
        <v>5606</v>
      </c>
      <c r="B220" s="33" t="s">
        <v>341</v>
      </c>
      <c r="C220" s="33" t="s">
        <v>344</v>
      </c>
      <c r="D220" s="35" t="s">
        <v>79</v>
      </c>
      <c r="E220" s="63" t="s">
        <v>132</v>
      </c>
      <c r="F220" s="68">
        <v>2013</v>
      </c>
      <c r="G220" s="52">
        <v>2013</v>
      </c>
      <c r="H220" s="34">
        <v>-13.4744483817034</v>
      </c>
      <c r="I220" s="34">
        <v>0</v>
      </c>
      <c r="J220" s="34">
        <v>0</v>
      </c>
      <c r="K220" s="34">
        <v>-87012.917887565898</v>
      </c>
      <c r="L220" s="49">
        <v>0</v>
      </c>
      <c r="M220" s="311">
        <v>0</v>
      </c>
      <c r="N220" s="311">
        <v>0</v>
      </c>
      <c r="O220" s="311">
        <v>0</v>
      </c>
      <c r="P220" s="313">
        <v>0</v>
      </c>
      <c r="Q220" s="40">
        <v>0</v>
      </c>
      <c r="R220" s="40">
        <v>0</v>
      </c>
      <c r="S220" s="40">
        <v>0</v>
      </c>
      <c r="T220" s="40">
        <v>1</v>
      </c>
      <c r="U220" s="40">
        <v>0</v>
      </c>
      <c r="V220" s="40">
        <v>0</v>
      </c>
      <c r="W220" s="40">
        <v>0</v>
      </c>
      <c r="X220" s="40">
        <v>0</v>
      </c>
      <c r="Y220" s="40">
        <v>0</v>
      </c>
      <c r="Z220" s="81">
        <f t="shared" si="10"/>
        <v>0</v>
      </c>
      <c r="AA220" s="40">
        <v>1</v>
      </c>
      <c r="AB220" s="40">
        <v>0</v>
      </c>
      <c r="AC220" s="40">
        <v>0</v>
      </c>
      <c r="AD220" s="40">
        <v>0</v>
      </c>
      <c r="AE220" s="40">
        <v>0</v>
      </c>
      <c r="AF220" s="40">
        <v>0</v>
      </c>
      <c r="AG220" s="40">
        <v>0</v>
      </c>
      <c r="AH220" s="40">
        <v>0</v>
      </c>
      <c r="AI220" s="40">
        <v>0</v>
      </c>
      <c r="AJ220" s="40">
        <v>0</v>
      </c>
      <c r="AK220" s="40">
        <v>0</v>
      </c>
      <c r="AL220" s="40">
        <v>0</v>
      </c>
      <c r="AM220" s="81">
        <f t="shared" si="11"/>
        <v>0</v>
      </c>
    </row>
    <row r="221" spans="1:39" x14ac:dyDescent="0.2">
      <c r="A221" s="33">
        <v>5837</v>
      </c>
      <c r="B221" s="33" t="s">
        <v>341</v>
      </c>
      <c r="C221" s="33" t="s">
        <v>345</v>
      </c>
      <c r="D221" s="35" t="s">
        <v>79</v>
      </c>
      <c r="E221" s="63" t="s">
        <v>132</v>
      </c>
      <c r="F221" s="68">
        <v>2013</v>
      </c>
      <c r="G221" s="52">
        <v>2013</v>
      </c>
      <c r="H221" s="34">
        <v>0</v>
      </c>
      <c r="I221" s="34">
        <v>-8234.3144490059403</v>
      </c>
      <c r="J221" s="34">
        <v>0</v>
      </c>
      <c r="K221" s="34">
        <v>0</v>
      </c>
      <c r="L221" s="49">
        <v>0</v>
      </c>
      <c r="M221" s="311">
        <v>0</v>
      </c>
      <c r="N221" s="311">
        <v>0</v>
      </c>
      <c r="O221" s="311">
        <v>0</v>
      </c>
      <c r="P221" s="313">
        <v>0</v>
      </c>
      <c r="Q221" s="40">
        <v>0</v>
      </c>
      <c r="R221" s="40">
        <v>0</v>
      </c>
      <c r="S221" s="40">
        <v>0</v>
      </c>
      <c r="T221" s="40">
        <v>1</v>
      </c>
      <c r="U221" s="40">
        <v>0</v>
      </c>
      <c r="V221" s="40">
        <v>0</v>
      </c>
      <c r="W221" s="40">
        <v>0</v>
      </c>
      <c r="X221" s="40">
        <v>0</v>
      </c>
      <c r="Y221" s="40">
        <v>0</v>
      </c>
      <c r="Z221" s="81">
        <f t="shared" si="10"/>
        <v>0</v>
      </c>
      <c r="AA221" s="40">
        <v>1</v>
      </c>
      <c r="AB221" s="40"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  <c r="AK221" s="40">
        <v>0</v>
      </c>
      <c r="AL221" s="40">
        <v>0</v>
      </c>
      <c r="AM221" s="81">
        <f t="shared" si="11"/>
        <v>0</v>
      </c>
    </row>
    <row r="222" spans="1:39" x14ac:dyDescent="0.2">
      <c r="A222" s="33">
        <v>6457</v>
      </c>
      <c r="B222" s="33" t="s">
        <v>341</v>
      </c>
      <c r="C222" s="33" t="s">
        <v>345</v>
      </c>
      <c r="D222" s="35" t="s">
        <v>79</v>
      </c>
      <c r="E222" s="63" t="s">
        <v>132</v>
      </c>
      <c r="F222" s="68">
        <v>2013</v>
      </c>
      <c r="G222" s="52">
        <v>2013</v>
      </c>
      <c r="H222" s="34">
        <v>1040.2104793900401</v>
      </c>
      <c r="I222" s="34">
        <v>10325.864907724001</v>
      </c>
      <c r="J222" s="34">
        <v>112386.381308269</v>
      </c>
      <c r="K222" s="34">
        <v>452777.05253279401</v>
      </c>
      <c r="L222" s="49">
        <v>0</v>
      </c>
      <c r="M222" s="311">
        <v>0</v>
      </c>
      <c r="N222" s="311">
        <v>0</v>
      </c>
      <c r="O222" s="311">
        <v>0</v>
      </c>
      <c r="P222" s="313">
        <v>0</v>
      </c>
      <c r="Q222" s="40">
        <v>0</v>
      </c>
      <c r="R222" s="40">
        <v>0.30000000000000016</v>
      </c>
      <c r="S222" s="40">
        <v>0.25000000000000039</v>
      </c>
      <c r="T222" s="40">
        <v>0.44999999999999951</v>
      </c>
      <c r="U222" s="40">
        <v>0</v>
      </c>
      <c r="V222" s="40">
        <v>0</v>
      </c>
      <c r="W222" s="40">
        <v>0</v>
      </c>
      <c r="X222" s="40">
        <v>0</v>
      </c>
      <c r="Y222" s="40">
        <v>0</v>
      </c>
      <c r="Z222" s="81">
        <f t="shared" si="10"/>
        <v>0</v>
      </c>
      <c r="AA222" s="40">
        <v>1</v>
      </c>
      <c r="AB222" s="40">
        <v>0</v>
      </c>
      <c r="AC222" s="40">
        <v>0</v>
      </c>
      <c r="AD222" s="40">
        <v>0</v>
      </c>
      <c r="AE222" s="40">
        <v>0</v>
      </c>
      <c r="AF222" s="40">
        <v>0</v>
      </c>
      <c r="AG222" s="40">
        <v>0</v>
      </c>
      <c r="AH222" s="40">
        <v>0</v>
      </c>
      <c r="AI222" s="40">
        <v>0</v>
      </c>
      <c r="AJ222" s="40">
        <v>0</v>
      </c>
      <c r="AK222" s="40">
        <v>0</v>
      </c>
      <c r="AL222" s="40">
        <v>0</v>
      </c>
      <c r="AM222" s="81">
        <f t="shared" si="11"/>
        <v>0</v>
      </c>
    </row>
    <row r="223" spans="1:39" x14ac:dyDescent="0.2">
      <c r="A223" s="33">
        <v>7564</v>
      </c>
      <c r="B223" s="33" t="s">
        <v>341</v>
      </c>
      <c r="C223" s="33" t="s">
        <v>346</v>
      </c>
      <c r="D223" s="35" t="s">
        <v>79</v>
      </c>
      <c r="E223" s="63" t="s">
        <v>132</v>
      </c>
      <c r="F223" s="68">
        <v>2013</v>
      </c>
      <c r="G223" s="52">
        <v>2013</v>
      </c>
      <c r="H223" s="34">
        <v>0</v>
      </c>
      <c r="I223" s="34">
        <v>0</v>
      </c>
      <c r="J223" s="34">
        <v>48136.686964427397</v>
      </c>
      <c r="K223" s="34">
        <v>0</v>
      </c>
      <c r="L223" s="49">
        <v>0</v>
      </c>
      <c r="M223" s="311">
        <v>0</v>
      </c>
      <c r="N223" s="311">
        <v>0</v>
      </c>
      <c r="O223" s="311">
        <v>0</v>
      </c>
      <c r="P223" s="313">
        <v>0</v>
      </c>
      <c r="Q223" s="40">
        <v>0</v>
      </c>
      <c r="R223" s="40">
        <v>0.30000000000000027</v>
      </c>
      <c r="S223" s="40">
        <v>0.2499999999999995</v>
      </c>
      <c r="T223" s="40">
        <v>0.45000000000000034</v>
      </c>
      <c r="U223" s="40">
        <v>0</v>
      </c>
      <c r="V223" s="40">
        <v>0</v>
      </c>
      <c r="W223" s="40">
        <v>0</v>
      </c>
      <c r="X223" s="40">
        <v>0</v>
      </c>
      <c r="Y223" s="40">
        <v>0</v>
      </c>
      <c r="Z223" s="81">
        <f t="shared" si="10"/>
        <v>2.2204460492503131E-16</v>
      </c>
      <c r="AA223" s="40">
        <v>1</v>
      </c>
      <c r="AB223" s="40">
        <v>0</v>
      </c>
      <c r="AC223" s="40">
        <v>0</v>
      </c>
      <c r="AD223" s="40">
        <v>0</v>
      </c>
      <c r="AE223" s="40">
        <v>0</v>
      </c>
      <c r="AF223" s="40">
        <v>0</v>
      </c>
      <c r="AG223" s="40">
        <v>0</v>
      </c>
      <c r="AH223" s="40">
        <v>0</v>
      </c>
      <c r="AI223" s="40">
        <v>0</v>
      </c>
      <c r="AJ223" s="40">
        <v>0</v>
      </c>
      <c r="AK223" s="40">
        <v>0</v>
      </c>
      <c r="AL223" s="40">
        <v>0</v>
      </c>
      <c r="AM223" s="81">
        <f t="shared" si="11"/>
        <v>0</v>
      </c>
    </row>
    <row r="224" spans="1:39" x14ac:dyDescent="0.2">
      <c r="A224" s="33">
        <v>7846</v>
      </c>
      <c r="B224" s="33" t="s">
        <v>341</v>
      </c>
      <c r="C224" s="33" t="s">
        <v>347</v>
      </c>
      <c r="D224" s="35" t="s">
        <v>79</v>
      </c>
      <c r="E224" s="63" t="s">
        <v>132</v>
      </c>
      <c r="F224" s="68">
        <v>2013</v>
      </c>
      <c r="G224" s="52">
        <v>2013</v>
      </c>
      <c r="H224" s="34">
        <v>0</v>
      </c>
      <c r="I224" s="34">
        <v>0</v>
      </c>
      <c r="J224" s="34">
        <v>74920.204464730603</v>
      </c>
      <c r="K224" s="34">
        <v>215555.80815533199</v>
      </c>
      <c r="L224" s="49">
        <v>0</v>
      </c>
      <c r="M224" s="311">
        <v>0</v>
      </c>
      <c r="N224" s="311">
        <v>0</v>
      </c>
      <c r="O224" s="311">
        <v>0</v>
      </c>
      <c r="P224" s="313">
        <v>0</v>
      </c>
      <c r="Q224" s="40">
        <v>0</v>
      </c>
      <c r="R224" s="40">
        <v>0.3</v>
      </c>
      <c r="S224" s="40">
        <v>0.25000000000000006</v>
      </c>
      <c r="T224" s="40">
        <v>0.44999999999999984</v>
      </c>
      <c r="U224" s="40">
        <v>0</v>
      </c>
      <c r="V224" s="40">
        <v>0</v>
      </c>
      <c r="W224" s="40">
        <v>0</v>
      </c>
      <c r="X224" s="40">
        <v>0</v>
      </c>
      <c r="Y224" s="40">
        <v>0</v>
      </c>
      <c r="Z224" s="81">
        <f t="shared" si="10"/>
        <v>1.1102230246251565E-16</v>
      </c>
      <c r="AA224" s="40">
        <v>1</v>
      </c>
      <c r="AB224" s="40">
        <v>0</v>
      </c>
      <c r="AC224" s="40">
        <v>0</v>
      </c>
      <c r="AD224" s="40">
        <v>0</v>
      </c>
      <c r="AE224" s="40">
        <v>0</v>
      </c>
      <c r="AF224" s="40">
        <v>0</v>
      </c>
      <c r="AG224" s="40">
        <v>0</v>
      </c>
      <c r="AH224" s="40">
        <v>0</v>
      </c>
      <c r="AI224" s="40">
        <v>0</v>
      </c>
      <c r="AJ224" s="40">
        <v>0</v>
      </c>
      <c r="AK224" s="40">
        <v>0</v>
      </c>
      <c r="AL224" s="40">
        <v>0</v>
      </c>
      <c r="AM224" s="81">
        <f t="shared" si="11"/>
        <v>0</v>
      </c>
    </row>
    <row r="225" spans="1:39" x14ac:dyDescent="0.2">
      <c r="A225" s="33">
        <v>7739</v>
      </c>
      <c r="B225" s="33" t="s">
        <v>348</v>
      </c>
      <c r="C225" s="33" t="s">
        <v>349</v>
      </c>
      <c r="D225" s="35" t="s">
        <v>79</v>
      </c>
      <c r="E225" s="63" t="s">
        <v>132</v>
      </c>
      <c r="F225" s="68">
        <v>2013</v>
      </c>
      <c r="G225" s="52">
        <v>2013</v>
      </c>
      <c r="H225" s="34">
        <v>2.6461996036338302</v>
      </c>
      <c r="I225" s="34">
        <v>3164.4397758262098</v>
      </c>
      <c r="J225" s="34">
        <v>0</v>
      </c>
      <c r="K225" s="34">
        <v>0</v>
      </c>
      <c r="L225" s="49">
        <v>0</v>
      </c>
      <c r="M225" s="311">
        <v>0</v>
      </c>
      <c r="N225" s="311">
        <v>0</v>
      </c>
      <c r="O225" s="311">
        <v>0</v>
      </c>
      <c r="P225" s="313">
        <v>0</v>
      </c>
      <c r="Q225" s="40">
        <v>0.60000000000000009</v>
      </c>
      <c r="R225" s="40">
        <v>0.24999999999999992</v>
      </c>
      <c r="S225" s="40">
        <v>0</v>
      </c>
      <c r="T225" s="40">
        <v>0</v>
      </c>
      <c r="U225" s="40">
        <v>0.15000000000000002</v>
      </c>
      <c r="V225" s="40">
        <v>0</v>
      </c>
      <c r="W225" s="40">
        <v>0</v>
      </c>
      <c r="X225" s="40">
        <v>0</v>
      </c>
      <c r="Y225" s="40">
        <v>0</v>
      </c>
      <c r="Z225" s="81">
        <f t="shared" si="10"/>
        <v>0</v>
      </c>
      <c r="AA225" s="40">
        <v>1</v>
      </c>
      <c r="AB225" s="40">
        <v>0</v>
      </c>
      <c r="AC225" s="40">
        <v>0</v>
      </c>
      <c r="AD225" s="40">
        <v>0</v>
      </c>
      <c r="AE225" s="40">
        <v>0</v>
      </c>
      <c r="AF225" s="40">
        <v>0</v>
      </c>
      <c r="AG225" s="40">
        <v>0</v>
      </c>
      <c r="AH225" s="40">
        <v>0</v>
      </c>
      <c r="AI225" s="40">
        <v>0</v>
      </c>
      <c r="AJ225" s="40">
        <v>0</v>
      </c>
      <c r="AK225" s="40">
        <v>0</v>
      </c>
      <c r="AL225" s="40">
        <v>0</v>
      </c>
      <c r="AM225" s="81">
        <f t="shared" si="11"/>
        <v>0</v>
      </c>
    </row>
    <row r="226" spans="1:39" x14ac:dyDescent="0.2">
      <c r="A226" s="33">
        <v>6030</v>
      </c>
      <c r="B226" s="33" t="s">
        <v>350</v>
      </c>
      <c r="C226" s="33" t="s">
        <v>351</v>
      </c>
      <c r="D226" s="35" t="s">
        <v>79</v>
      </c>
      <c r="E226" s="63" t="s">
        <v>132</v>
      </c>
      <c r="F226" s="68">
        <v>2010</v>
      </c>
      <c r="G226" s="52">
        <v>2013</v>
      </c>
      <c r="H226" s="34">
        <v>1666.6929431511401</v>
      </c>
      <c r="I226" s="34">
        <v>0</v>
      </c>
      <c r="J226" s="34">
        <v>0</v>
      </c>
      <c r="K226" s="34">
        <v>0</v>
      </c>
      <c r="L226" s="49">
        <v>0</v>
      </c>
      <c r="M226" s="311">
        <v>0</v>
      </c>
      <c r="N226" s="311">
        <v>0</v>
      </c>
      <c r="O226" s="311">
        <v>0</v>
      </c>
      <c r="P226" s="313">
        <v>0</v>
      </c>
      <c r="Q226" s="40">
        <v>0</v>
      </c>
      <c r="R226" s="40">
        <v>1</v>
      </c>
      <c r="S226" s="40">
        <v>0</v>
      </c>
      <c r="T226" s="40">
        <v>0</v>
      </c>
      <c r="U226" s="40">
        <v>0</v>
      </c>
      <c r="V226" s="40">
        <v>0</v>
      </c>
      <c r="W226" s="40">
        <v>0</v>
      </c>
      <c r="X226" s="40">
        <v>0</v>
      </c>
      <c r="Y226" s="40">
        <v>0</v>
      </c>
      <c r="Z226" s="81">
        <f t="shared" si="10"/>
        <v>0</v>
      </c>
      <c r="AA226" s="40">
        <v>1</v>
      </c>
      <c r="AB226" s="40">
        <v>0</v>
      </c>
      <c r="AC226" s="40">
        <v>0</v>
      </c>
      <c r="AD226" s="40">
        <v>0</v>
      </c>
      <c r="AE226" s="40">
        <v>0</v>
      </c>
      <c r="AF226" s="40">
        <v>0</v>
      </c>
      <c r="AG226" s="40">
        <v>0</v>
      </c>
      <c r="AH226" s="40">
        <v>0</v>
      </c>
      <c r="AI226" s="40">
        <v>0</v>
      </c>
      <c r="AJ226" s="40">
        <v>0</v>
      </c>
      <c r="AK226" s="40">
        <v>0</v>
      </c>
      <c r="AL226" s="40">
        <v>0</v>
      </c>
      <c r="AM226" s="81">
        <f t="shared" si="11"/>
        <v>0</v>
      </c>
    </row>
    <row r="227" spans="1:39" x14ac:dyDescent="0.2">
      <c r="A227" s="33">
        <v>6041</v>
      </c>
      <c r="B227" s="33" t="s">
        <v>350</v>
      </c>
      <c r="C227" s="33" t="s">
        <v>352</v>
      </c>
      <c r="D227" s="35" t="s">
        <v>79</v>
      </c>
      <c r="E227" s="63" t="s">
        <v>132</v>
      </c>
      <c r="F227" s="68">
        <v>2011</v>
      </c>
      <c r="G227" s="52">
        <v>2013</v>
      </c>
      <c r="H227" s="34">
        <v>2070513.73565126</v>
      </c>
      <c r="I227" s="34">
        <v>1392095.8322979801</v>
      </c>
      <c r="J227" s="34">
        <v>13669.940506634701</v>
      </c>
      <c r="K227" s="34">
        <v>0</v>
      </c>
      <c r="L227" s="49">
        <v>0</v>
      </c>
      <c r="M227" s="311">
        <v>0</v>
      </c>
      <c r="N227" s="311">
        <v>0</v>
      </c>
      <c r="O227" s="311">
        <v>0</v>
      </c>
      <c r="P227" s="313">
        <v>0</v>
      </c>
      <c r="Q227" s="40">
        <v>0</v>
      </c>
      <c r="R227" s="40">
        <v>1</v>
      </c>
      <c r="S227" s="40">
        <v>0</v>
      </c>
      <c r="T227" s="40">
        <v>0</v>
      </c>
      <c r="U227" s="40">
        <v>0</v>
      </c>
      <c r="V227" s="40">
        <v>0</v>
      </c>
      <c r="W227" s="40">
        <v>0</v>
      </c>
      <c r="X227" s="40">
        <v>0</v>
      </c>
      <c r="Y227" s="40">
        <v>0</v>
      </c>
      <c r="Z227" s="81">
        <f t="shared" si="10"/>
        <v>0</v>
      </c>
      <c r="AA227" s="40">
        <v>1</v>
      </c>
      <c r="AB227" s="40">
        <v>0</v>
      </c>
      <c r="AC227" s="40">
        <v>0</v>
      </c>
      <c r="AD227" s="40">
        <v>0</v>
      </c>
      <c r="AE227" s="40">
        <v>0</v>
      </c>
      <c r="AF227" s="40">
        <v>0</v>
      </c>
      <c r="AG227" s="40">
        <v>0</v>
      </c>
      <c r="AH227" s="40">
        <v>0</v>
      </c>
      <c r="AI227" s="40">
        <v>0</v>
      </c>
      <c r="AJ227" s="40">
        <v>0</v>
      </c>
      <c r="AK227" s="40">
        <v>0</v>
      </c>
      <c r="AL227" s="40">
        <v>0</v>
      </c>
      <c r="AM227" s="81">
        <f t="shared" si="11"/>
        <v>0</v>
      </c>
    </row>
    <row r="228" spans="1:39" x14ac:dyDescent="0.2">
      <c r="A228" s="33">
        <v>6231</v>
      </c>
      <c r="B228" s="33" t="s">
        <v>350</v>
      </c>
      <c r="C228" s="33" t="s">
        <v>353</v>
      </c>
      <c r="D228" s="35" t="s">
        <v>79</v>
      </c>
      <c r="E228" s="63" t="s">
        <v>132</v>
      </c>
      <c r="F228" s="68">
        <v>2011</v>
      </c>
      <c r="G228" s="52">
        <v>2013</v>
      </c>
      <c r="H228" s="34">
        <v>2220716.0685465098</v>
      </c>
      <c r="I228" s="34">
        <v>138258.07555809701</v>
      </c>
      <c r="J228" s="34">
        <v>0</v>
      </c>
      <c r="K228" s="34">
        <v>8529.8332574617307</v>
      </c>
      <c r="L228" s="49">
        <v>0</v>
      </c>
      <c r="M228" s="311">
        <v>0</v>
      </c>
      <c r="N228" s="311">
        <v>0</v>
      </c>
      <c r="O228" s="311">
        <v>0</v>
      </c>
      <c r="P228" s="313">
        <v>0</v>
      </c>
      <c r="Q228" s="40">
        <v>0</v>
      </c>
      <c r="R228" s="40">
        <v>1</v>
      </c>
      <c r="S228" s="40">
        <v>0</v>
      </c>
      <c r="T228" s="40">
        <v>0</v>
      </c>
      <c r="U228" s="40">
        <v>0</v>
      </c>
      <c r="V228" s="40">
        <v>0</v>
      </c>
      <c r="W228" s="40">
        <v>0</v>
      </c>
      <c r="X228" s="40">
        <v>0</v>
      </c>
      <c r="Y228" s="40">
        <v>0</v>
      </c>
      <c r="Z228" s="81">
        <f t="shared" si="10"/>
        <v>0</v>
      </c>
      <c r="AA228" s="40">
        <v>1</v>
      </c>
      <c r="AB228" s="40">
        <v>0</v>
      </c>
      <c r="AC228" s="40">
        <v>0</v>
      </c>
      <c r="AD228" s="40">
        <v>0</v>
      </c>
      <c r="AE228" s="40">
        <v>0</v>
      </c>
      <c r="AF228" s="40">
        <v>0</v>
      </c>
      <c r="AG228" s="40">
        <v>0</v>
      </c>
      <c r="AH228" s="40">
        <v>0</v>
      </c>
      <c r="AI228" s="40">
        <v>0</v>
      </c>
      <c r="AJ228" s="40">
        <v>0</v>
      </c>
      <c r="AK228" s="40">
        <v>0</v>
      </c>
      <c r="AL228" s="40">
        <v>0</v>
      </c>
      <c r="AM228" s="81">
        <f t="shared" si="11"/>
        <v>0</v>
      </c>
    </row>
    <row r="229" spans="1:39" x14ac:dyDescent="0.2">
      <c r="A229" s="33">
        <v>6699</v>
      </c>
      <c r="B229" s="33" t="s">
        <v>350</v>
      </c>
      <c r="C229" s="33" t="s">
        <v>354</v>
      </c>
      <c r="D229" s="35" t="s">
        <v>79</v>
      </c>
      <c r="E229" s="63" t="s">
        <v>132</v>
      </c>
      <c r="F229" s="68">
        <v>2011</v>
      </c>
      <c r="G229" s="52">
        <v>2013</v>
      </c>
      <c r="H229" s="34">
        <v>32074.056155724898</v>
      </c>
      <c r="I229" s="34">
        <v>-31305.432919607101</v>
      </c>
      <c r="J229" s="34">
        <v>0</v>
      </c>
      <c r="K229" s="34">
        <v>0</v>
      </c>
      <c r="L229" s="49">
        <v>0</v>
      </c>
      <c r="M229" s="311">
        <v>0</v>
      </c>
      <c r="N229" s="311">
        <v>0</v>
      </c>
      <c r="O229" s="311">
        <v>0</v>
      </c>
      <c r="P229" s="313">
        <v>0</v>
      </c>
      <c r="Q229" s="40">
        <v>0</v>
      </c>
      <c r="R229" s="79">
        <v>1</v>
      </c>
      <c r="S229" s="40">
        <v>0</v>
      </c>
      <c r="T229" s="40">
        <v>0</v>
      </c>
      <c r="U229" s="40">
        <v>0</v>
      </c>
      <c r="V229" s="40">
        <v>0</v>
      </c>
      <c r="W229" s="40">
        <v>0</v>
      </c>
      <c r="X229" s="40">
        <v>0</v>
      </c>
      <c r="Y229" s="40">
        <v>0</v>
      </c>
      <c r="Z229" s="81">
        <f t="shared" si="10"/>
        <v>0</v>
      </c>
      <c r="AA229" s="40">
        <v>1</v>
      </c>
      <c r="AB229" s="40">
        <v>0</v>
      </c>
      <c r="AC229" s="40">
        <v>0</v>
      </c>
      <c r="AD229" s="40">
        <v>0</v>
      </c>
      <c r="AE229" s="40">
        <v>0</v>
      </c>
      <c r="AF229" s="40">
        <v>0</v>
      </c>
      <c r="AG229" s="40">
        <v>0</v>
      </c>
      <c r="AH229" s="40">
        <v>0</v>
      </c>
      <c r="AI229" s="40">
        <v>0</v>
      </c>
      <c r="AJ229" s="40">
        <v>0</v>
      </c>
      <c r="AK229" s="40">
        <v>0</v>
      </c>
      <c r="AL229" s="40">
        <v>0</v>
      </c>
      <c r="AM229" s="81">
        <f t="shared" si="11"/>
        <v>0</v>
      </c>
    </row>
    <row r="230" spans="1:39" x14ac:dyDescent="0.2">
      <c r="A230" s="33">
        <v>7538</v>
      </c>
      <c r="B230" s="33" t="s">
        <v>350</v>
      </c>
      <c r="C230" s="33" t="s">
        <v>354</v>
      </c>
      <c r="D230" s="35" t="s">
        <v>79</v>
      </c>
      <c r="E230" s="63" t="s">
        <v>132</v>
      </c>
      <c r="F230" s="68">
        <v>2011</v>
      </c>
      <c r="G230" s="52">
        <v>2013</v>
      </c>
      <c r="H230" s="34">
        <v>0</v>
      </c>
      <c r="I230" s="34">
        <v>30366.900131810398</v>
      </c>
      <c r="J230" s="34">
        <v>0</v>
      </c>
      <c r="K230" s="34">
        <v>-28972.206114082001</v>
      </c>
      <c r="L230" s="49">
        <v>0</v>
      </c>
      <c r="M230" s="311">
        <v>0</v>
      </c>
      <c r="N230" s="311">
        <v>0</v>
      </c>
      <c r="O230" s="311">
        <v>0</v>
      </c>
      <c r="P230" s="313">
        <v>0</v>
      </c>
      <c r="Q230" s="40">
        <v>0</v>
      </c>
      <c r="R230" s="40">
        <v>1</v>
      </c>
      <c r="S230" s="40">
        <v>0</v>
      </c>
      <c r="T230" s="40">
        <v>0</v>
      </c>
      <c r="U230" s="40">
        <v>0</v>
      </c>
      <c r="V230" s="40">
        <v>0</v>
      </c>
      <c r="W230" s="40">
        <v>0</v>
      </c>
      <c r="X230" s="40">
        <v>0</v>
      </c>
      <c r="Y230" s="40">
        <v>0</v>
      </c>
      <c r="Z230" s="81">
        <f t="shared" si="10"/>
        <v>0</v>
      </c>
      <c r="AA230" s="40">
        <v>1</v>
      </c>
      <c r="AB230" s="40">
        <v>0</v>
      </c>
      <c r="AC230" s="40">
        <v>0</v>
      </c>
      <c r="AD230" s="40">
        <v>0</v>
      </c>
      <c r="AE230" s="40">
        <v>0</v>
      </c>
      <c r="AF230" s="40">
        <v>0</v>
      </c>
      <c r="AG230" s="40">
        <v>0</v>
      </c>
      <c r="AH230" s="40">
        <v>0</v>
      </c>
      <c r="AI230" s="40">
        <v>0</v>
      </c>
      <c r="AJ230" s="40">
        <v>0</v>
      </c>
      <c r="AK230" s="40">
        <v>0</v>
      </c>
      <c r="AL230" s="40">
        <v>0</v>
      </c>
      <c r="AM230" s="81">
        <f t="shared" si="11"/>
        <v>0</v>
      </c>
    </row>
    <row r="231" spans="1:39" x14ac:dyDescent="0.2">
      <c r="A231" s="33">
        <v>5840</v>
      </c>
      <c r="B231" s="33" t="s">
        <v>355</v>
      </c>
      <c r="C231" s="33" t="s">
        <v>356</v>
      </c>
      <c r="D231" s="35" t="s">
        <v>79</v>
      </c>
      <c r="E231" s="63" t="s">
        <v>132</v>
      </c>
      <c r="F231" s="68">
        <v>2011</v>
      </c>
      <c r="G231" s="52">
        <v>2013</v>
      </c>
      <c r="H231" s="34">
        <v>9696972.0066897199</v>
      </c>
      <c r="I231" s="34">
        <v>-448330.04106235498</v>
      </c>
      <c r="J231" s="34">
        <v>0</v>
      </c>
      <c r="K231" s="34">
        <v>0</v>
      </c>
      <c r="L231" s="49">
        <v>0</v>
      </c>
      <c r="M231" s="311">
        <v>0</v>
      </c>
      <c r="N231" s="311">
        <v>0</v>
      </c>
      <c r="O231" s="311">
        <v>0</v>
      </c>
      <c r="P231" s="313">
        <v>0</v>
      </c>
      <c r="Q231" s="40">
        <v>0</v>
      </c>
      <c r="R231" s="40">
        <v>1</v>
      </c>
      <c r="S231" s="40">
        <v>0</v>
      </c>
      <c r="T231" s="40">
        <v>0</v>
      </c>
      <c r="U231" s="40">
        <v>0</v>
      </c>
      <c r="V231" s="40">
        <v>0</v>
      </c>
      <c r="W231" s="40">
        <v>0</v>
      </c>
      <c r="X231" s="40">
        <v>0</v>
      </c>
      <c r="Y231" s="40">
        <v>0</v>
      </c>
      <c r="Z231" s="81">
        <f t="shared" si="10"/>
        <v>0</v>
      </c>
      <c r="AA231" s="40">
        <v>1</v>
      </c>
      <c r="AB231" s="40">
        <v>0</v>
      </c>
      <c r="AC231" s="40">
        <v>0</v>
      </c>
      <c r="AD231" s="40">
        <v>0</v>
      </c>
      <c r="AE231" s="40">
        <v>0</v>
      </c>
      <c r="AF231" s="40">
        <v>0</v>
      </c>
      <c r="AG231" s="40">
        <v>0</v>
      </c>
      <c r="AH231" s="40">
        <v>0</v>
      </c>
      <c r="AI231" s="40">
        <v>0</v>
      </c>
      <c r="AJ231" s="40">
        <v>0</v>
      </c>
      <c r="AK231" s="40">
        <v>0</v>
      </c>
      <c r="AL231" s="40">
        <v>0</v>
      </c>
      <c r="AM231" s="81">
        <f t="shared" si="11"/>
        <v>0</v>
      </c>
    </row>
    <row r="232" spans="1:39" x14ac:dyDescent="0.2">
      <c r="A232" s="33">
        <v>6184</v>
      </c>
      <c r="B232" s="33" t="s">
        <v>355</v>
      </c>
      <c r="C232" s="33" t="s">
        <v>357</v>
      </c>
      <c r="D232" s="35" t="s">
        <v>79</v>
      </c>
      <c r="E232" s="63" t="s">
        <v>132</v>
      </c>
      <c r="F232" s="68">
        <v>2011</v>
      </c>
      <c r="G232" s="52">
        <v>2013</v>
      </c>
      <c r="H232" s="34">
        <v>22.281000662596799</v>
      </c>
      <c r="I232" s="34">
        <v>0</v>
      </c>
      <c r="J232" s="34">
        <v>0</v>
      </c>
      <c r="K232" s="34">
        <v>0</v>
      </c>
      <c r="L232" s="49">
        <v>0</v>
      </c>
      <c r="M232" s="311">
        <v>0</v>
      </c>
      <c r="N232" s="311">
        <v>0</v>
      </c>
      <c r="O232" s="311">
        <v>0</v>
      </c>
      <c r="P232" s="313">
        <v>0</v>
      </c>
      <c r="Q232" s="40">
        <v>1</v>
      </c>
      <c r="R232" s="40">
        <v>0</v>
      </c>
      <c r="S232" s="40">
        <v>0</v>
      </c>
      <c r="T232" s="40">
        <v>0</v>
      </c>
      <c r="U232" s="40">
        <v>0</v>
      </c>
      <c r="V232" s="40">
        <v>0</v>
      </c>
      <c r="W232" s="40">
        <v>0</v>
      </c>
      <c r="X232" s="40">
        <v>0</v>
      </c>
      <c r="Y232" s="40">
        <v>0</v>
      </c>
      <c r="Z232" s="81">
        <f t="shared" si="10"/>
        <v>0</v>
      </c>
      <c r="AA232" s="40">
        <v>1</v>
      </c>
      <c r="AB232" s="40">
        <v>0</v>
      </c>
      <c r="AC232" s="40">
        <v>0</v>
      </c>
      <c r="AD232" s="40">
        <v>0</v>
      </c>
      <c r="AE232" s="40">
        <v>0</v>
      </c>
      <c r="AF232" s="40">
        <v>0</v>
      </c>
      <c r="AG232" s="40">
        <v>0</v>
      </c>
      <c r="AH232" s="40">
        <v>0</v>
      </c>
      <c r="AI232" s="40">
        <v>0</v>
      </c>
      <c r="AJ232" s="40">
        <v>0</v>
      </c>
      <c r="AK232" s="40">
        <v>0</v>
      </c>
      <c r="AL232" s="40">
        <v>0</v>
      </c>
      <c r="AM232" s="81">
        <f t="shared" si="11"/>
        <v>0</v>
      </c>
    </row>
    <row r="233" spans="1:39" x14ac:dyDescent="0.2">
      <c r="A233" s="33">
        <v>6906</v>
      </c>
      <c r="B233" s="33" t="s">
        <v>355</v>
      </c>
      <c r="C233" s="33" t="s">
        <v>358</v>
      </c>
      <c r="D233" s="35" t="s">
        <v>79</v>
      </c>
      <c r="E233" s="63" t="s">
        <v>132</v>
      </c>
      <c r="F233" s="68">
        <v>2011</v>
      </c>
      <c r="G233" s="52">
        <v>2013</v>
      </c>
      <c r="H233" s="34">
        <v>0</v>
      </c>
      <c r="I233" s="34">
        <v>66481.408322372095</v>
      </c>
      <c r="J233" s="34">
        <v>104457.849427269</v>
      </c>
      <c r="K233" s="34">
        <v>101775.58890183701</v>
      </c>
      <c r="L233" s="49">
        <v>0</v>
      </c>
      <c r="M233" s="311">
        <v>0</v>
      </c>
      <c r="N233" s="311">
        <v>0</v>
      </c>
      <c r="O233" s="311">
        <v>0</v>
      </c>
      <c r="P233" s="313">
        <v>0</v>
      </c>
      <c r="Q233" s="40">
        <v>0</v>
      </c>
      <c r="R233" s="40">
        <v>1</v>
      </c>
      <c r="S233" s="40">
        <v>0</v>
      </c>
      <c r="T233" s="40">
        <v>0</v>
      </c>
      <c r="U233" s="40">
        <v>0</v>
      </c>
      <c r="V233" s="40">
        <v>0</v>
      </c>
      <c r="W233" s="40">
        <v>0</v>
      </c>
      <c r="X233" s="40">
        <v>0</v>
      </c>
      <c r="Y233" s="40">
        <v>0</v>
      </c>
      <c r="Z233" s="81">
        <f t="shared" si="10"/>
        <v>0</v>
      </c>
      <c r="AA233" s="40">
        <v>1</v>
      </c>
      <c r="AB233" s="40">
        <v>0</v>
      </c>
      <c r="AC233" s="40">
        <v>0</v>
      </c>
      <c r="AD233" s="40">
        <v>0</v>
      </c>
      <c r="AE233" s="40">
        <v>0</v>
      </c>
      <c r="AF233" s="40">
        <v>0</v>
      </c>
      <c r="AG233" s="40">
        <v>0</v>
      </c>
      <c r="AH233" s="40">
        <v>0</v>
      </c>
      <c r="AI233" s="40">
        <v>0</v>
      </c>
      <c r="AJ233" s="40">
        <v>0</v>
      </c>
      <c r="AK233" s="40">
        <v>0</v>
      </c>
      <c r="AL233" s="40">
        <v>0</v>
      </c>
      <c r="AM233" s="81">
        <f t="shared" si="11"/>
        <v>0</v>
      </c>
    </row>
    <row r="234" spans="1:39" x14ac:dyDescent="0.2">
      <c r="A234" s="33">
        <v>5915</v>
      </c>
      <c r="B234" s="33" t="s">
        <v>359</v>
      </c>
      <c r="C234" s="33" t="s">
        <v>360</v>
      </c>
      <c r="D234" s="35" t="s">
        <v>79</v>
      </c>
      <c r="E234" s="63" t="s">
        <v>132</v>
      </c>
      <c r="F234" s="68">
        <v>2012</v>
      </c>
      <c r="G234" s="52">
        <v>2013</v>
      </c>
      <c r="H234" s="34">
        <v>219252.01131731001</v>
      </c>
      <c r="I234" s="34">
        <v>1887050.5953943401</v>
      </c>
      <c r="J234" s="34">
        <v>509802.67125923099</v>
      </c>
      <c r="K234" s="34">
        <v>0</v>
      </c>
      <c r="L234" s="49">
        <v>0</v>
      </c>
      <c r="M234" s="311">
        <v>0</v>
      </c>
      <c r="N234" s="311">
        <v>0</v>
      </c>
      <c r="O234" s="311">
        <v>0</v>
      </c>
      <c r="P234" s="313">
        <v>0</v>
      </c>
      <c r="Q234" s="40">
        <v>0</v>
      </c>
      <c r="R234" s="40">
        <v>1</v>
      </c>
      <c r="S234" s="40">
        <v>0</v>
      </c>
      <c r="T234" s="40">
        <v>0</v>
      </c>
      <c r="U234" s="40">
        <v>0</v>
      </c>
      <c r="V234" s="40">
        <v>0</v>
      </c>
      <c r="W234" s="40">
        <v>0</v>
      </c>
      <c r="X234" s="40">
        <v>0</v>
      </c>
      <c r="Y234" s="40">
        <v>0</v>
      </c>
      <c r="Z234" s="81">
        <f t="shared" si="10"/>
        <v>0</v>
      </c>
      <c r="AA234" s="40">
        <v>1</v>
      </c>
      <c r="AB234" s="40">
        <v>0</v>
      </c>
      <c r="AC234" s="40">
        <v>0</v>
      </c>
      <c r="AD234" s="40">
        <v>0</v>
      </c>
      <c r="AE234" s="40">
        <v>0</v>
      </c>
      <c r="AF234" s="40">
        <v>0</v>
      </c>
      <c r="AG234" s="40">
        <v>0</v>
      </c>
      <c r="AH234" s="40">
        <v>0</v>
      </c>
      <c r="AI234" s="40">
        <v>0</v>
      </c>
      <c r="AJ234" s="40">
        <v>0</v>
      </c>
      <c r="AK234" s="40">
        <v>0</v>
      </c>
      <c r="AL234" s="40">
        <v>0</v>
      </c>
      <c r="AM234" s="81">
        <f t="shared" si="11"/>
        <v>0</v>
      </c>
    </row>
    <row r="235" spans="1:39" x14ac:dyDescent="0.2">
      <c r="A235" s="33">
        <v>7472</v>
      </c>
      <c r="B235" s="33" t="s">
        <v>361</v>
      </c>
      <c r="C235" s="33" t="s">
        <v>362</v>
      </c>
      <c r="D235" s="35" t="s">
        <v>79</v>
      </c>
      <c r="E235" s="63" t="s">
        <v>132</v>
      </c>
      <c r="F235" s="68">
        <v>2011</v>
      </c>
      <c r="G235" s="52">
        <v>2013</v>
      </c>
      <c r="H235" s="34">
        <v>0</v>
      </c>
      <c r="I235" s="34">
        <v>0</v>
      </c>
      <c r="J235" s="34">
        <v>26904.675620145001</v>
      </c>
      <c r="K235" s="34">
        <v>148324.71921142601</v>
      </c>
      <c r="L235" s="49">
        <v>0</v>
      </c>
      <c r="M235" s="311">
        <v>0</v>
      </c>
      <c r="N235" s="311">
        <v>0</v>
      </c>
      <c r="O235" s="311">
        <v>0</v>
      </c>
      <c r="P235" s="313">
        <v>0</v>
      </c>
      <c r="Q235" s="40">
        <v>0.9</v>
      </c>
      <c r="R235" s="40">
        <v>9.999999999999995E-2</v>
      </c>
      <c r="S235" s="40">
        <v>0</v>
      </c>
      <c r="T235" s="40">
        <v>0</v>
      </c>
      <c r="U235" s="40">
        <v>0</v>
      </c>
      <c r="V235" s="40">
        <v>0</v>
      </c>
      <c r="W235" s="40">
        <v>0</v>
      </c>
      <c r="X235" s="40">
        <v>0</v>
      </c>
      <c r="Y235" s="40">
        <v>0</v>
      </c>
      <c r="Z235" s="81">
        <f t="shared" si="10"/>
        <v>0</v>
      </c>
      <c r="AA235" s="40">
        <v>1</v>
      </c>
      <c r="AB235" s="40">
        <v>0</v>
      </c>
      <c r="AC235" s="40">
        <v>0</v>
      </c>
      <c r="AD235" s="40">
        <v>0</v>
      </c>
      <c r="AE235" s="40">
        <v>0</v>
      </c>
      <c r="AF235" s="40">
        <v>0</v>
      </c>
      <c r="AG235" s="40">
        <v>0</v>
      </c>
      <c r="AH235" s="40">
        <v>0</v>
      </c>
      <c r="AI235" s="40">
        <v>0</v>
      </c>
      <c r="AJ235" s="40">
        <v>0</v>
      </c>
      <c r="AK235" s="40">
        <v>0</v>
      </c>
      <c r="AL235" s="40">
        <v>0</v>
      </c>
      <c r="AM235" s="81">
        <f t="shared" si="11"/>
        <v>0</v>
      </c>
    </row>
    <row r="236" spans="1:39" x14ac:dyDescent="0.2">
      <c r="A236" s="33">
        <v>7473</v>
      </c>
      <c r="B236" s="33" t="s">
        <v>225</v>
      </c>
      <c r="C236" s="33" t="s">
        <v>363</v>
      </c>
      <c r="D236" s="35" t="s">
        <v>79</v>
      </c>
      <c r="E236" s="63" t="s">
        <v>132</v>
      </c>
      <c r="F236" s="68">
        <v>2012</v>
      </c>
      <c r="G236" s="52">
        <v>2013</v>
      </c>
      <c r="H236" s="34">
        <v>-1.54538056852215</v>
      </c>
      <c r="I236" s="34">
        <v>-76.099207605380997</v>
      </c>
      <c r="J236" s="34">
        <v>308741.39402938401</v>
      </c>
      <c r="K236" s="34">
        <v>41707.500641280698</v>
      </c>
      <c r="L236" s="49">
        <v>0</v>
      </c>
      <c r="M236" s="311">
        <v>0</v>
      </c>
      <c r="N236" s="311">
        <v>0</v>
      </c>
      <c r="O236" s="311">
        <v>0</v>
      </c>
      <c r="P236" s="313">
        <v>0</v>
      </c>
      <c r="Q236" s="40">
        <v>0</v>
      </c>
      <c r="R236" s="40">
        <v>0</v>
      </c>
      <c r="S236" s="40">
        <v>0</v>
      </c>
      <c r="T236" s="40">
        <v>1</v>
      </c>
      <c r="U236" s="40">
        <v>0</v>
      </c>
      <c r="V236" s="40">
        <v>0</v>
      </c>
      <c r="W236" s="40">
        <v>0</v>
      </c>
      <c r="X236" s="40">
        <v>0</v>
      </c>
      <c r="Y236" s="40">
        <v>0</v>
      </c>
      <c r="Z236" s="81">
        <f t="shared" si="10"/>
        <v>0</v>
      </c>
      <c r="AA236" s="40">
        <v>1</v>
      </c>
      <c r="AB236" s="40">
        <v>0</v>
      </c>
      <c r="AC236" s="40">
        <v>0</v>
      </c>
      <c r="AD236" s="40">
        <v>0</v>
      </c>
      <c r="AE236" s="40">
        <v>0</v>
      </c>
      <c r="AF236" s="40">
        <v>0</v>
      </c>
      <c r="AG236" s="40">
        <v>0</v>
      </c>
      <c r="AH236" s="40">
        <v>0</v>
      </c>
      <c r="AI236" s="40">
        <v>0</v>
      </c>
      <c r="AJ236" s="40">
        <v>0</v>
      </c>
      <c r="AK236" s="40">
        <v>0</v>
      </c>
      <c r="AL236" s="40">
        <v>0</v>
      </c>
      <c r="AM236" s="81">
        <f t="shared" si="11"/>
        <v>0</v>
      </c>
    </row>
    <row r="237" spans="1:39" x14ac:dyDescent="0.2">
      <c r="A237" s="33">
        <v>5830</v>
      </c>
      <c r="B237" s="33" t="s">
        <v>225</v>
      </c>
      <c r="C237" s="33" t="s">
        <v>364</v>
      </c>
      <c r="D237" s="35" t="s">
        <v>79</v>
      </c>
      <c r="E237" s="63" t="s">
        <v>132</v>
      </c>
      <c r="F237" s="68">
        <v>2013</v>
      </c>
      <c r="G237" s="52">
        <v>2013</v>
      </c>
      <c r="H237" s="34">
        <v>-42.296854464483097</v>
      </c>
      <c r="I237" s="34">
        <v>9019.5330580267091</v>
      </c>
      <c r="J237" s="34">
        <v>0</v>
      </c>
      <c r="K237" s="34">
        <v>-120801.954319289</v>
      </c>
      <c r="L237" s="49">
        <v>0</v>
      </c>
      <c r="M237" s="311">
        <v>0</v>
      </c>
      <c r="N237" s="311">
        <v>0</v>
      </c>
      <c r="O237" s="311">
        <v>0</v>
      </c>
      <c r="P237" s="313">
        <v>0</v>
      </c>
      <c r="Q237" s="40">
        <v>0</v>
      </c>
      <c r="R237" s="40">
        <v>0</v>
      </c>
      <c r="S237" s="40">
        <v>0</v>
      </c>
      <c r="T237" s="40">
        <v>1</v>
      </c>
      <c r="U237" s="40">
        <v>0</v>
      </c>
      <c r="V237" s="40">
        <v>0</v>
      </c>
      <c r="W237" s="40">
        <v>0</v>
      </c>
      <c r="X237" s="40">
        <v>0</v>
      </c>
      <c r="Y237" s="40">
        <v>0</v>
      </c>
      <c r="Z237" s="81">
        <f t="shared" si="10"/>
        <v>0</v>
      </c>
      <c r="AA237" s="40">
        <v>1</v>
      </c>
      <c r="AB237" s="40">
        <v>0</v>
      </c>
      <c r="AC237" s="40">
        <v>0</v>
      </c>
      <c r="AD237" s="40">
        <v>0</v>
      </c>
      <c r="AE237" s="40">
        <v>0</v>
      </c>
      <c r="AF237" s="40">
        <v>0</v>
      </c>
      <c r="AG237" s="40">
        <v>0</v>
      </c>
      <c r="AH237" s="40">
        <v>0</v>
      </c>
      <c r="AI237" s="40">
        <v>0</v>
      </c>
      <c r="AJ237" s="40">
        <v>0</v>
      </c>
      <c r="AK237" s="40">
        <v>0</v>
      </c>
      <c r="AL237" s="40">
        <v>0</v>
      </c>
      <c r="AM237" s="81">
        <f t="shared" si="11"/>
        <v>0</v>
      </c>
    </row>
    <row r="238" spans="1:39" x14ac:dyDescent="0.2">
      <c r="A238" s="33">
        <v>5951</v>
      </c>
      <c r="B238" s="33" t="s">
        <v>225</v>
      </c>
      <c r="C238" s="33" t="s">
        <v>364</v>
      </c>
      <c r="D238" s="35" t="s">
        <v>79</v>
      </c>
      <c r="E238" s="63" t="s">
        <v>132</v>
      </c>
      <c r="F238" s="68">
        <v>2013</v>
      </c>
      <c r="G238" s="52">
        <v>2013</v>
      </c>
      <c r="H238" s="34">
        <v>140.746064518076</v>
      </c>
      <c r="I238" s="34">
        <v>0</v>
      </c>
      <c r="J238" s="34">
        <v>0</v>
      </c>
      <c r="K238" s="34">
        <v>-6163.9988597245401</v>
      </c>
      <c r="L238" s="49">
        <v>0</v>
      </c>
      <c r="M238" s="311">
        <v>0</v>
      </c>
      <c r="N238" s="311">
        <v>0</v>
      </c>
      <c r="O238" s="311">
        <v>0</v>
      </c>
      <c r="P238" s="313">
        <v>0</v>
      </c>
      <c r="Q238" s="40">
        <v>0</v>
      </c>
      <c r="R238" s="40">
        <v>0</v>
      </c>
      <c r="S238" s="40">
        <v>0</v>
      </c>
      <c r="T238" s="40">
        <v>1</v>
      </c>
      <c r="U238" s="40">
        <v>0</v>
      </c>
      <c r="V238" s="40">
        <v>0</v>
      </c>
      <c r="W238" s="40">
        <v>0</v>
      </c>
      <c r="X238" s="40">
        <v>0</v>
      </c>
      <c r="Y238" s="40">
        <v>0</v>
      </c>
      <c r="Z238" s="81">
        <f t="shared" si="10"/>
        <v>0</v>
      </c>
      <c r="AA238" s="40">
        <v>1</v>
      </c>
      <c r="AB238" s="40">
        <v>0</v>
      </c>
      <c r="AC238" s="40">
        <v>0</v>
      </c>
      <c r="AD238" s="40">
        <v>0</v>
      </c>
      <c r="AE238" s="40">
        <v>0</v>
      </c>
      <c r="AF238" s="40">
        <v>0</v>
      </c>
      <c r="AG238" s="40">
        <v>0</v>
      </c>
      <c r="AH238" s="40">
        <v>0</v>
      </c>
      <c r="AI238" s="40">
        <v>0</v>
      </c>
      <c r="AJ238" s="40">
        <v>0</v>
      </c>
      <c r="AK238" s="40">
        <v>0</v>
      </c>
      <c r="AL238" s="40">
        <v>0</v>
      </c>
      <c r="AM238" s="81">
        <f t="shared" si="11"/>
        <v>0</v>
      </c>
    </row>
    <row r="239" spans="1:39" x14ac:dyDescent="0.2">
      <c r="A239" s="33">
        <v>6375</v>
      </c>
      <c r="B239" s="33" t="s">
        <v>225</v>
      </c>
      <c r="C239" s="33" t="s">
        <v>365</v>
      </c>
      <c r="D239" s="35" t="s">
        <v>79</v>
      </c>
      <c r="E239" s="63" t="s">
        <v>132</v>
      </c>
      <c r="F239" s="68">
        <v>2013</v>
      </c>
      <c r="G239" s="52">
        <v>2013</v>
      </c>
      <c r="H239" s="34">
        <v>-24.472053934405601</v>
      </c>
      <c r="I239" s="34">
        <v>0</v>
      </c>
      <c r="J239" s="34">
        <v>-37208.501961939197</v>
      </c>
      <c r="K239" s="34">
        <v>0</v>
      </c>
      <c r="L239" s="49">
        <v>0</v>
      </c>
      <c r="M239" s="311">
        <v>0</v>
      </c>
      <c r="N239" s="311">
        <v>0</v>
      </c>
      <c r="O239" s="311">
        <v>0</v>
      </c>
      <c r="P239" s="313">
        <v>0</v>
      </c>
      <c r="Q239" s="40">
        <v>0</v>
      </c>
      <c r="R239" s="40">
        <v>0</v>
      </c>
      <c r="S239" s="40">
        <v>0</v>
      </c>
      <c r="T239" s="40">
        <v>1</v>
      </c>
      <c r="U239" s="40">
        <v>0</v>
      </c>
      <c r="V239" s="40">
        <v>0</v>
      </c>
      <c r="W239" s="40">
        <v>0</v>
      </c>
      <c r="X239" s="40">
        <v>0</v>
      </c>
      <c r="Y239" s="40">
        <v>0</v>
      </c>
      <c r="Z239" s="81">
        <f t="shared" si="10"/>
        <v>0</v>
      </c>
      <c r="AA239" s="40">
        <v>1</v>
      </c>
      <c r="AB239" s="40">
        <v>0</v>
      </c>
      <c r="AC239" s="40">
        <v>0</v>
      </c>
      <c r="AD239" s="40">
        <v>0</v>
      </c>
      <c r="AE239" s="40">
        <v>0</v>
      </c>
      <c r="AF239" s="40">
        <v>0</v>
      </c>
      <c r="AG239" s="40">
        <v>0</v>
      </c>
      <c r="AH239" s="40">
        <v>0</v>
      </c>
      <c r="AI239" s="40">
        <v>0</v>
      </c>
      <c r="AJ239" s="40">
        <v>0</v>
      </c>
      <c r="AK239" s="40">
        <v>0</v>
      </c>
      <c r="AL239" s="40">
        <v>0</v>
      </c>
      <c r="AM239" s="81">
        <f t="shared" si="11"/>
        <v>0</v>
      </c>
    </row>
    <row r="240" spans="1:39" x14ac:dyDescent="0.2">
      <c r="A240" s="33">
        <v>6376</v>
      </c>
      <c r="B240" s="33" t="s">
        <v>225</v>
      </c>
      <c r="C240" s="33" t="s">
        <v>365</v>
      </c>
      <c r="D240" s="35" t="s">
        <v>79</v>
      </c>
      <c r="E240" s="63" t="s">
        <v>132</v>
      </c>
      <c r="F240" s="68">
        <v>2013</v>
      </c>
      <c r="G240" s="52">
        <v>2013</v>
      </c>
      <c r="H240" s="34">
        <v>-21.370707998946799</v>
      </c>
      <c r="I240" s="34">
        <v>0</v>
      </c>
      <c r="J240" s="34">
        <v>-64994.087321310202</v>
      </c>
      <c r="K240" s="34">
        <v>31637.791327860799</v>
      </c>
      <c r="L240" s="49">
        <v>0</v>
      </c>
      <c r="M240" s="311">
        <v>0</v>
      </c>
      <c r="N240" s="311">
        <v>0</v>
      </c>
      <c r="O240" s="311">
        <v>0</v>
      </c>
      <c r="P240" s="313">
        <v>0</v>
      </c>
      <c r="Q240" s="40">
        <v>0</v>
      </c>
      <c r="R240" s="40">
        <v>0</v>
      </c>
      <c r="S240" s="40">
        <v>0</v>
      </c>
      <c r="T240" s="40">
        <v>1</v>
      </c>
      <c r="U240" s="40">
        <v>0</v>
      </c>
      <c r="V240" s="40">
        <v>0</v>
      </c>
      <c r="W240" s="40">
        <v>0</v>
      </c>
      <c r="X240" s="40">
        <v>0</v>
      </c>
      <c r="Y240" s="40">
        <v>0</v>
      </c>
      <c r="Z240" s="81">
        <f t="shared" ref="Z240:Z297" si="12">ABS(1-SUM(Q240:Y240))</f>
        <v>0</v>
      </c>
      <c r="AA240" s="40">
        <v>1</v>
      </c>
      <c r="AB240" s="40">
        <v>0</v>
      </c>
      <c r="AC240" s="40">
        <v>0</v>
      </c>
      <c r="AD240" s="40">
        <v>0</v>
      </c>
      <c r="AE240" s="40">
        <v>0</v>
      </c>
      <c r="AF240" s="40">
        <v>0</v>
      </c>
      <c r="AG240" s="40">
        <v>0</v>
      </c>
      <c r="AH240" s="40">
        <v>0</v>
      </c>
      <c r="AI240" s="40">
        <v>0</v>
      </c>
      <c r="AJ240" s="40">
        <v>0</v>
      </c>
      <c r="AK240" s="40">
        <v>0</v>
      </c>
      <c r="AL240" s="40">
        <v>0</v>
      </c>
      <c r="AM240" s="81">
        <f t="shared" si="11"/>
        <v>0</v>
      </c>
    </row>
    <row r="241" spans="1:39" x14ac:dyDescent="0.2">
      <c r="A241" s="33">
        <v>6437</v>
      </c>
      <c r="B241" s="33" t="s">
        <v>225</v>
      </c>
      <c r="C241" s="33" t="s">
        <v>365</v>
      </c>
      <c r="D241" s="35" t="s">
        <v>79</v>
      </c>
      <c r="E241" s="63" t="s">
        <v>132</v>
      </c>
      <c r="F241" s="68">
        <v>2013</v>
      </c>
      <c r="G241" s="52">
        <v>2013</v>
      </c>
      <c r="H241" s="34">
        <v>-0.73035109060293602</v>
      </c>
      <c r="I241" s="34">
        <v>0</v>
      </c>
      <c r="J241" s="34">
        <v>0</v>
      </c>
      <c r="K241" s="34">
        <v>-3167.1609520285901</v>
      </c>
      <c r="L241" s="49">
        <v>0</v>
      </c>
      <c r="M241" s="311">
        <v>0</v>
      </c>
      <c r="N241" s="311">
        <v>0</v>
      </c>
      <c r="O241" s="311">
        <v>0</v>
      </c>
      <c r="P241" s="313">
        <v>0</v>
      </c>
      <c r="Q241" s="40">
        <v>0</v>
      </c>
      <c r="R241" s="40">
        <v>0</v>
      </c>
      <c r="S241" s="40">
        <v>0</v>
      </c>
      <c r="T241" s="40">
        <v>1</v>
      </c>
      <c r="U241" s="40">
        <v>0</v>
      </c>
      <c r="V241" s="40">
        <v>0</v>
      </c>
      <c r="W241" s="40">
        <v>0</v>
      </c>
      <c r="X241" s="40">
        <v>0</v>
      </c>
      <c r="Y241" s="40">
        <v>0</v>
      </c>
      <c r="Z241" s="81">
        <f t="shared" si="12"/>
        <v>0</v>
      </c>
      <c r="AA241" s="40">
        <v>1</v>
      </c>
      <c r="AB241" s="40">
        <v>0</v>
      </c>
      <c r="AC241" s="40">
        <v>0</v>
      </c>
      <c r="AD241" s="40">
        <v>0</v>
      </c>
      <c r="AE241" s="40">
        <v>0</v>
      </c>
      <c r="AF241" s="40">
        <v>0</v>
      </c>
      <c r="AG241" s="40">
        <v>0</v>
      </c>
      <c r="AH241" s="40">
        <v>0</v>
      </c>
      <c r="AI241" s="40">
        <v>0</v>
      </c>
      <c r="AJ241" s="40">
        <v>0</v>
      </c>
      <c r="AK241" s="40">
        <v>0</v>
      </c>
      <c r="AL241" s="40">
        <v>0</v>
      </c>
      <c r="AM241" s="81">
        <f t="shared" si="11"/>
        <v>0</v>
      </c>
    </row>
    <row r="242" spans="1:39" x14ac:dyDescent="0.2">
      <c r="A242" s="33">
        <v>7292</v>
      </c>
      <c r="B242" s="33" t="s">
        <v>225</v>
      </c>
      <c r="C242" s="33" t="s">
        <v>366</v>
      </c>
      <c r="D242" s="35" t="s">
        <v>79</v>
      </c>
      <c r="E242" s="63" t="s">
        <v>132</v>
      </c>
      <c r="F242" s="68">
        <v>2013</v>
      </c>
      <c r="G242" s="52">
        <v>2013</v>
      </c>
      <c r="H242" s="34">
        <v>1746.6928495682</v>
      </c>
      <c r="I242" s="34">
        <v>141.660648205944</v>
      </c>
      <c r="J242" s="34">
        <v>102539.76057639701</v>
      </c>
      <c r="K242" s="34">
        <v>254655.49345336799</v>
      </c>
      <c r="L242" s="49">
        <v>0</v>
      </c>
      <c r="M242" s="311">
        <v>0</v>
      </c>
      <c r="N242" s="311">
        <v>0</v>
      </c>
      <c r="O242" s="311">
        <v>0</v>
      </c>
      <c r="P242" s="313">
        <v>0</v>
      </c>
      <c r="Q242" s="40">
        <v>0</v>
      </c>
      <c r="R242" s="40">
        <v>0.44999999999999951</v>
      </c>
      <c r="S242" s="40">
        <v>5.0000000000000044E-2</v>
      </c>
      <c r="T242" s="40">
        <v>0.50000000000000044</v>
      </c>
      <c r="U242" s="40">
        <v>0</v>
      </c>
      <c r="V242" s="40">
        <v>0</v>
      </c>
      <c r="W242" s="40">
        <v>0</v>
      </c>
      <c r="X242" s="40">
        <v>0</v>
      </c>
      <c r="Y242" s="40">
        <v>0</v>
      </c>
      <c r="Z242" s="81">
        <f t="shared" si="12"/>
        <v>0</v>
      </c>
      <c r="AA242" s="40">
        <v>1</v>
      </c>
      <c r="AB242" s="40">
        <v>0</v>
      </c>
      <c r="AC242" s="40">
        <v>0</v>
      </c>
      <c r="AD242" s="40">
        <v>0</v>
      </c>
      <c r="AE242" s="40">
        <v>0</v>
      </c>
      <c r="AF242" s="40">
        <v>0</v>
      </c>
      <c r="AG242" s="40">
        <v>0</v>
      </c>
      <c r="AH242" s="40">
        <v>0</v>
      </c>
      <c r="AI242" s="40">
        <v>0</v>
      </c>
      <c r="AJ242" s="40">
        <v>0</v>
      </c>
      <c r="AK242" s="40">
        <v>0</v>
      </c>
      <c r="AL242" s="40">
        <v>0</v>
      </c>
      <c r="AM242" s="81">
        <f t="shared" si="11"/>
        <v>0</v>
      </c>
    </row>
    <row r="243" spans="1:39" x14ac:dyDescent="0.2">
      <c r="A243" s="33">
        <v>7640</v>
      </c>
      <c r="B243" s="33" t="s">
        <v>225</v>
      </c>
      <c r="C243" s="33" t="s">
        <v>367</v>
      </c>
      <c r="D243" s="35" t="s">
        <v>79</v>
      </c>
      <c r="E243" s="63" t="s">
        <v>132</v>
      </c>
      <c r="F243" s="68">
        <v>2013</v>
      </c>
      <c r="G243" s="52">
        <v>2013</v>
      </c>
      <c r="H243" s="34">
        <v>0</v>
      </c>
      <c r="I243" s="34">
        <v>0</v>
      </c>
      <c r="J243" s="34">
        <v>789.77032292976196</v>
      </c>
      <c r="K243" s="34">
        <v>0</v>
      </c>
      <c r="L243" s="49">
        <v>0</v>
      </c>
      <c r="M243" s="311">
        <v>0</v>
      </c>
      <c r="N243" s="311">
        <v>0</v>
      </c>
      <c r="O243" s="311">
        <v>0</v>
      </c>
      <c r="P243" s="313">
        <v>0</v>
      </c>
      <c r="Q243" s="40">
        <v>0</v>
      </c>
      <c r="R243" s="40">
        <v>0</v>
      </c>
      <c r="S243" s="40">
        <v>0</v>
      </c>
      <c r="T243" s="40">
        <v>1</v>
      </c>
      <c r="U243" s="40">
        <v>0</v>
      </c>
      <c r="V243" s="40">
        <v>0</v>
      </c>
      <c r="W243" s="40">
        <v>0</v>
      </c>
      <c r="X243" s="40">
        <v>0</v>
      </c>
      <c r="Y243" s="40">
        <v>0</v>
      </c>
      <c r="Z243" s="81">
        <f t="shared" si="12"/>
        <v>0</v>
      </c>
      <c r="AA243" s="40">
        <v>1</v>
      </c>
      <c r="AB243" s="40">
        <v>0</v>
      </c>
      <c r="AC243" s="40">
        <v>0</v>
      </c>
      <c r="AD243" s="40">
        <v>0</v>
      </c>
      <c r="AE243" s="40">
        <v>0</v>
      </c>
      <c r="AF243" s="40">
        <v>0</v>
      </c>
      <c r="AG243" s="40">
        <v>0</v>
      </c>
      <c r="AH243" s="40">
        <v>0</v>
      </c>
      <c r="AI243" s="40">
        <v>0</v>
      </c>
      <c r="AJ243" s="40">
        <v>0</v>
      </c>
      <c r="AK243" s="40">
        <v>0</v>
      </c>
      <c r="AL243" s="40">
        <v>0</v>
      </c>
      <c r="AM243" s="81">
        <f t="shared" si="11"/>
        <v>0</v>
      </c>
    </row>
    <row r="244" spans="1:39" x14ac:dyDescent="0.2">
      <c r="A244" s="33">
        <v>7368</v>
      </c>
      <c r="B244" s="33" t="s">
        <v>368</v>
      </c>
      <c r="C244" s="33" t="s">
        <v>369</v>
      </c>
      <c r="D244" s="35" t="s">
        <v>79</v>
      </c>
      <c r="E244" s="63" t="s">
        <v>132</v>
      </c>
      <c r="F244" s="68">
        <v>2014</v>
      </c>
      <c r="G244" s="52">
        <v>2013</v>
      </c>
      <c r="H244" s="34">
        <v>0</v>
      </c>
      <c r="I244" s="34">
        <v>0</v>
      </c>
      <c r="J244" s="34">
        <v>0</v>
      </c>
      <c r="K244" s="34">
        <v>1508.28546816377</v>
      </c>
      <c r="L244" s="49">
        <v>0</v>
      </c>
      <c r="M244" s="311">
        <v>0</v>
      </c>
      <c r="N244" s="311">
        <v>0</v>
      </c>
      <c r="O244" s="311">
        <v>0</v>
      </c>
      <c r="P244" s="313">
        <v>0</v>
      </c>
      <c r="Q244" s="40">
        <v>0</v>
      </c>
      <c r="R244" s="40">
        <v>0.29999999999999982</v>
      </c>
      <c r="S244" s="40">
        <v>0.25000000000000017</v>
      </c>
      <c r="T244" s="40">
        <v>0.45000000000000007</v>
      </c>
      <c r="U244" s="40">
        <v>0</v>
      </c>
      <c r="V244" s="40">
        <v>0</v>
      </c>
      <c r="W244" s="40">
        <v>0</v>
      </c>
      <c r="X244" s="40">
        <v>0</v>
      </c>
      <c r="Y244" s="40">
        <v>0</v>
      </c>
      <c r="Z244" s="81">
        <f t="shared" si="12"/>
        <v>0</v>
      </c>
      <c r="AA244" s="40">
        <v>1</v>
      </c>
      <c r="AB244" s="40">
        <v>0</v>
      </c>
      <c r="AC244" s="40">
        <v>0</v>
      </c>
      <c r="AD244" s="40">
        <v>0</v>
      </c>
      <c r="AE244" s="40">
        <v>0</v>
      </c>
      <c r="AF244" s="40">
        <v>0</v>
      </c>
      <c r="AG244" s="40">
        <v>0</v>
      </c>
      <c r="AH244" s="40">
        <v>0</v>
      </c>
      <c r="AI244" s="40">
        <v>0</v>
      </c>
      <c r="AJ244" s="40">
        <v>0</v>
      </c>
      <c r="AK244" s="40">
        <v>0</v>
      </c>
      <c r="AL244" s="40">
        <v>0</v>
      </c>
      <c r="AM244" s="81">
        <f t="shared" si="11"/>
        <v>0</v>
      </c>
    </row>
    <row r="245" spans="1:39" x14ac:dyDescent="0.2">
      <c r="A245" s="33">
        <v>6158</v>
      </c>
      <c r="B245" s="33" t="s">
        <v>370</v>
      </c>
      <c r="C245" s="33" t="s">
        <v>371</v>
      </c>
      <c r="D245" s="35" t="s">
        <v>79</v>
      </c>
      <c r="E245" s="63" t="s">
        <v>132</v>
      </c>
      <c r="F245" s="68">
        <v>2010</v>
      </c>
      <c r="G245" s="52">
        <v>2013</v>
      </c>
      <c r="H245" s="34">
        <v>264.376509999848</v>
      </c>
      <c r="I245" s="34">
        <v>0</v>
      </c>
      <c r="J245" s="34">
        <v>0</v>
      </c>
      <c r="K245" s="34">
        <v>0</v>
      </c>
      <c r="L245" s="49">
        <v>0</v>
      </c>
      <c r="M245" s="311">
        <v>0</v>
      </c>
      <c r="N245" s="311">
        <v>0</v>
      </c>
      <c r="O245" s="311">
        <v>0</v>
      </c>
      <c r="P245" s="313">
        <v>0</v>
      </c>
      <c r="Q245" s="40">
        <v>0</v>
      </c>
      <c r="R245" s="40">
        <v>1</v>
      </c>
      <c r="S245" s="40">
        <v>0</v>
      </c>
      <c r="T245" s="40">
        <v>0</v>
      </c>
      <c r="U245" s="40">
        <v>0</v>
      </c>
      <c r="V245" s="40">
        <v>0</v>
      </c>
      <c r="W245" s="40">
        <v>0</v>
      </c>
      <c r="X245" s="40">
        <v>0</v>
      </c>
      <c r="Y245" s="40">
        <v>0</v>
      </c>
      <c r="Z245" s="81">
        <f t="shared" si="12"/>
        <v>0</v>
      </c>
      <c r="AA245" s="40">
        <v>1</v>
      </c>
      <c r="AB245" s="40">
        <v>0</v>
      </c>
      <c r="AC245" s="40">
        <v>0</v>
      </c>
      <c r="AD245" s="40">
        <v>0</v>
      </c>
      <c r="AE245" s="40">
        <v>0</v>
      </c>
      <c r="AF245" s="40">
        <v>0</v>
      </c>
      <c r="AG245" s="40">
        <v>0</v>
      </c>
      <c r="AH245" s="40">
        <v>0</v>
      </c>
      <c r="AI245" s="40">
        <v>0</v>
      </c>
      <c r="AJ245" s="40">
        <v>0</v>
      </c>
      <c r="AK245" s="40">
        <v>0</v>
      </c>
      <c r="AL245" s="40">
        <v>0</v>
      </c>
      <c r="AM245" s="81">
        <f t="shared" si="11"/>
        <v>0</v>
      </c>
    </row>
    <row r="246" spans="1:39" x14ac:dyDescent="0.2">
      <c r="A246" s="33">
        <v>5378</v>
      </c>
      <c r="B246" s="33" t="s">
        <v>370</v>
      </c>
      <c r="C246" s="33" t="s">
        <v>372</v>
      </c>
      <c r="D246" s="35" t="s">
        <v>79</v>
      </c>
      <c r="E246" s="63" t="s">
        <v>132</v>
      </c>
      <c r="F246" s="68">
        <v>2011</v>
      </c>
      <c r="G246" s="52">
        <v>2013</v>
      </c>
      <c r="H246" s="34">
        <v>0</v>
      </c>
      <c r="I246" s="34">
        <v>32217.2803621358</v>
      </c>
      <c r="J246" s="34">
        <v>0</v>
      </c>
      <c r="K246" s="34">
        <v>0</v>
      </c>
      <c r="L246" s="49">
        <v>0</v>
      </c>
      <c r="M246" s="311">
        <v>0</v>
      </c>
      <c r="N246" s="311">
        <v>0</v>
      </c>
      <c r="O246" s="311">
        <v>0</v>
      </c>
      <c r="P246" s="313">
        <v>0</v>
      </c>
      <c r="Q246" s="40">
        <v>0</v>
      </c>
      <c r="R246" s="40">
        <v>1</v>
      </c>
      <c r="S246" s="40">
        <v>0</v>
      </c>
      <c r="T246" s="40">
        <v>0</v>
      </c>
      <c r="U246" s="40">
        <v>0</v>
      </c>
      <c r="V246" s="40">
        <v>0</v>
      </c>
      <c r="W246" s="40">
        <v>0</v>
      </c>
      <c r="X246" s="40">
        <v>0</v>
      </c>
      <c r="Y246" s="40">
        <v>0</v>
      </c>
      <c r="Z246" s="81">
        <f t="shared" si="12"/>
        <v>0</v>
      </c>
      <c r="AA246" s="40">
        <v>1</v>
      </c>
      <c r="AB246" s="40">
        <v>0</v>
      </c>
      <c r="AC246" s="40">
        <v>0</v>
      </c>
      <c r="AD246" s="40">
        <v>0</v>
      </c>
      <c r="AE246" s="40">
        <v>0</v>
      </c>
      <c r="AF246" s="40">
        <v>0</v>
      </c>
      <c r="AG246" s="40">
        <v>0</v>
      </c>
      <c r="AH246" s="40">
        <v>0</v>
      </c>
      <c r="AI246" s="40">
        <v>0</v>
      </c>
      <c r="AJ246" s="40">
        <v>0</v>
      </c>
      <c r="AK246" s="40">
        <v>0</v>
      </c>
      <c r="AL246" s="40">
        <v>0</v>
      </c>
      <c r="AM246" s="81">
        <f t="shared" si="11"/>
        <v>0</v>
      </c>
    </row>
    <row r="247" spans="1:39" x14ac:dyDescent="0.2">
      <c r="A247" s="33">
        <v>6374</v>
      </c>
      <c r="B247" s="33" t="s">
        <v>370</v>
      </c>
      <c r="C247" s="33" t="s">
        <v>373</v>
      </c>
      <c r="D247" s="35" t="s">
        <v>79</v>
      </c>
      <c r="E247" s="63" t="s">
        <v>132</v>
      </c>
      <c r="F247" s="68">
        <v>2011</v>
      </c>
      <c r="G247" s="52">
        <v>2013</v>
      </c>
      <c r="H247" s="34">
        <v>2098305.5104972101</v>
      </c>
      <c r="I247" s="34">
        <v>224542.530868553</v>
      </c>
      <c r="J247" s="34">
        <v>0</v>
      </c>
      <c r="K247" s="34">
        <v>0</v>
      </c>
      <c r="L247" s="49">
        <v>0</v>
      </c>
      <c r="M247" s="311">
        <v>0</v>
      </c>
      <c r="N247" s="311">
        <v>0</v>
      </c>
      <c r="O247" s="311">
        <v>0</v>
      </c>
      <c r="P247" s="313">
        <v>0</v>
      </c>
      <c r="Q247" s="40">
        <v>0</v>
      </c>
      <c r="R247" s="40">
        <v>0</v>
      </c>
      <c r="S247" s="40">
        <v>1</v>
      </c>
      <c r="T247" s="40">
        <v>0</v>
      </c>
      <c r="U247" s="40">
        <v>0</v>
      </c>
      <c r="V247" s="40">
        <v>0</v>
      </c>
      <c r="W247" s="40">
        <v>0</v>
      </c>
      <c r="X247" s="40">
        <v>0</v>
      </c>
      <c r="Y247" s="40">
        <v>0</v>
      </c>
      <c r="Z247" s="81">
        <f t="shared" si="12"/>
        <v>0</v>
      </c>
      <c r="AA247" s="40">
        <v>1</v>
      </c>
      <c r="AB247" s="40">
        <v>0</v>
      </c>
      <c r="AC247" s="40">
        <v>0</v>
      </c>
      <c r="AD247" s="40">
        <v>0</v>
      </c>
      <c r="AE247" s="40">
        <v>0</v>
      </c>
      <c r="AF247" s="40">
        <v>0</v>
      </c>
      <c r="AG247" s="40">
        <v>0</v>
      </c>
      <c r="AH247" s="40">
        <v>0</v>
      </c>
      <c r="AI247" s="40">
        <v>0</v>
      </c>
      <c r="AJ247" s="40">
        <v>0</v>
      </c>
      <c r="AK247" s="40">
        <v>0</v>
      </c>
      <c r="AL247" s="40">
        <v>0</v>
      </c>
      <c r="AM247" s="81">
        <f t="shared" si="11"/>
        <v>0</v>
      </c>
    </row>
    <row r="248" spans="1:39" x14ac:dyDescent="0.2">
      <c r="A248" s="33">
        <v>6765</v>
      </c>
      <c r="B248" s="33" t="s">
        <v>370</v>
      </c>
      <c r="C248" s="33" t="s">
        <v>374</v>
      </c>
      <c r="D248" s="35" t="s">
        <v>79</v>
      </c>
      <c r="E248" s="63" t="s">
        <v>132</v>
      </c>
      <c r="F248" s="68">
        <v>2011</v>
      </c>
      <c r="G248" s="52">
        <v>2013</v>
      </c>
      <c r="H248" s="34">
        <v>357950.72178685199</v>
      </c>
      <c r="I248" s="34">
        <v>135261.51687426001</v>
      </c>
      <c r="J248" s="34">
        <v>0</v>
      </c>
      <c r="K248" s="34">
        <v>0</v>
      </c>
      <c r="L248" s="49">
        <v>0</v>
      </c>
      <c r="M248" s="311">
        <v>0</v>
      </c>
      <c r="N248" s="311">
        <v>0</v>
      </c>
      <c r="O248" s="311">
        <v>0</v>
      </c>
      <c r="P248" s="313">
        <v>0</v>
      </c>
      <c r="Q248" s="40">
        <v>0</v>
      </c>
      <c r="R248" s="40">
        <v>0</v>
      </c>
      <c r="S248" s="40">
        <v>1</v>
      </c>
      <c r="T248" s="40">
        <v>0</v>
      </c>
      <c r="U248" s="40">
        <v>0</v>
      </c>
      <c r="V248" s="40">
        <v>0</v>
      </c>
      <c r="W248" s="40">
        <v>0</v>
      </c>
      <c r="X248" s="40">
        <v>0</v>
      </c>
      <c r="Y248" s="40">
        <v>0</v>
      </c>
      <c r="Z248" s="81">
        <f t="shared" si="12"/>
        <v>0</v>
      </c>
      <c r="AA248" s="40">
        <v>1</v>
      </c>
      <c r="AB248" s="40">
        <v>0</v>
      </c>
      <c r="AC248" s="40">
        <v>0</v>
      </c>
      <c r="AD248" s="40">
        <v>0</v>
      </c>
      <c r="AE248" s="40">
        <v>0</v>
      </c>
      <c r="AF248" s="40">
        <v>0</v>
      </c>
      <c r="AG248" s="40">
        <v>0</v>
      </c>
      <c r="AH248" s="40">
        <v>0</v>
      </c>
      <c r="AI248" s="40">
        <v>0</v>
      </c>
      <c r="AJ248" s="40">
        <v>0</v>
      </c>
      <c r="AK248" s="40">
        <v>0</v>
      </c>
      <c r="AL248" s="40">
        <v>0</v>
      </c>
      <c r="AM248" s="81">
        <f t="shared" si="11"/>
        <v>0</v>
      </c>
    </row>
    <row r="249" spans="1:39" x14ac:dyDescent="0.2">
      <c r="A249" s="33">
        <v>6821</v>
      </c>
      <c r="B249" s="33" t="s">
        <v>370</v>
      </c>
      <c r="C249" s="33" t="s">
        <v>375</v>
      </c>
      <c r="D249" s="35" t="s">
        <v>79</v>
      </c>
      <c r="E249" s="63" t="s">
        <v>132</v>
      </c>
      <c r="F249" s="68">
        <v>2011</v>
      </c>
      <c r="G249" s="52">
        <v>2013</v>
      </c>
      <c r="H249" s="34">
        <v>557109.83255461603</v>
      </c>
      <c r="I249" s="34">
        <v>72787.838297846596</v>
      </c>
      <c r="J249" s="34">
        <v>14753.387906714301</v>
      </c>
      <c r="K249" s="34">
        <v>0</v>
      </c>
      <c r="L249" s="49">
        <v>0</v>
      </c>
      <c r="M249" s="311">
        <v>0</v>
      </c>
      <c r="N249" s="311">
        <v>0</v>
      </c>
      <c r="O249" s="311">
        <v>0</v>
      </c>
      <c r="P249" s="313">
        <v>0</v>
      </c>
      <c r="Q249" s="40">
        <v>0</v>
      </c>
      <c r="R249" s="40">
        <v>1</v>
      </c>
      <c r="S249" s="40">
        <v>0</v>
      </c>
      <c r="T249" s="40">
        <v>0</v>
      </c>
      <c r="U249" s="40">
        <v>0</v>
      </c>
      <c r="V249" s="40">
        <v>0</v>
      </c>
      <c r="W249" s="40">
        <v>0</v>
      </c>
      <c r="X249" s="40">
        <v>0</v>
      </c>
      <c r="Y249" s="40">
        <v>0</v>
      </c>
      <c r="Z249" s="81">
        <f t="shared" si="12"/>
        <v>0</v>
      </c>
      <c r="AA249" s="40">
        <v>1</v>
      </c>
      <c r="AB249" s="40">
        <v>0</v>
      </c>
      <c r="AC249" s="40">
        <v>0</v>
      </c>
      <c r="AD249" s="40">
        <v>0</v>
      </c>
      <c r="AE249" s="40">
        <v>0</v>
      </c>
      <c r="AF249" s="40">
        <v>0</v>
      </c>
      <c r="AG249" s="40">
        <v>0</v>
      </c>
      <c r="AH249" s="40">
        <v>0</v>
      </c>
      <c r="AI249" s="40">
        <v>0</v>
      </c>
      <c r="AJ249" s="40">
        <v>0</v>
      </c>
      <c r="AK249" s="40">
        <v>0</v>
      </c>
      <c r="AL249" s="40">
        <v>0</v>
      </c>
      <c r="AM249" s="81">
        <f t="shared" si="11"/>
        <v>0</v>
      </c>
    </row>
    <row r="250" spans="1:39" x14ac:dyDescent="0.2">
      <c r="A250" s="33">
        <v>6872</v>
      </c>
      <c r="B250" s="33" t="s">
        <v>370</v>
      </c>
      <c r="C250" s="33" t="s">
        <v>376</v>
      </c>
      <c r="D250" s="35" t="s">
        <v>79</v>
      </c>
      <c r="E250" s="63" t="s">
        <v>132</v>
      </c>
      <c r="F250" s="68">
        <v>2011</v>
      </c>
      <c r="G250" s="52">
        <v>2013</v>
      </c>
      <c r="H250" s="34">
        <v>1919.5637772743901</v>
      </c>
      <c r="I250" s="34">
        <v>44682.384289846603</v>
      </c>
      <c r="J250" s="34">
        <v>0</v>
      </c>
      <c r="K250" s="34">
        <v>-44417.716800935603</v>
      </c>
      <c r="L250" s="49">
        <v>0</v>
      </c>
      <c r="M250" s="311">
        <v>0</v>
      </c>
      <c r="N250" s="311">
        <v>0</v>
      </c>
      <c r="O250" s="311">
        <v>0</v>
      </c>
      <c r="P250" s="313">
        <v>0</v>
      </c>
      <c r="Q250" s="40">
        <v>0</v>
      </c>
      <c r="R250" s="40">
        <v>1</v>
      </c>
      <c r="S250" s="40">
        <v>0</v>
      </c>
      <c r="T250" s="40">
        <v>0</v>
      </c>
      <c r="U250" s="40">
        <v>0</v>
      </c>
      <c r="V250" s="40">
        <v>0</v>
      </c>
      <c r="W250" s="40">
        <v>0</v>
      </c>
      <c r="X250" s="40">
        <v>0</v>
      </c>
      <c r="Y250" s="40">
        <v>0</v>
      </c>
      <c r="Z250" s="81">
        <f t="shared" si="12"/>
        <v>0</v>
      </c>
      <c r="AA250" s="40">
        <v>1</v>
      </c>
      <c r="AB250" s="40">
        <v>0</v>
      </c>
      <c r="AC250" s="40">
        <v>0</v>
      </c>
      <c r="AD250" s="40">
        <v>0</v>
      </c>
      <c r="AE250" s="40">
        <v>0</v>
      </c>
      <c r="AF250" s="40">
        <v>0</v>
      </c>
      <c r="AG250" s="40">
        <v>0</v>
      </c>
      <c r="AH250" s="40">
        <v>0</v>
      </c>
      <c r="AI250" s="40">
        <v>0</v>
      </c>
      <c r="AJ250" s="40">
        <v>0</v>
      </c>
      <c r="AK250" s="40">
        <v>0</v>
      </c>
      <c r="AL250" s="40">
        <v>0</v>
      </c>
      <c r="AM250" s="81">
        <f t="shared" si="11"/>
        <v>0</v>
      </c>
    </row>
    <row r="251" spans="1:39" x14ac:dyDescent="0.2">
      <c r="A251" s="33">
        <v>6223</v>
      </c>
      <c r="B251" s="33" t="s">
        <v>370</v>
      </c>
      <c r="C251" s="33" t="s">
        <v>377</v>
      </c>
      <c r="D251" s="35" t="s">
        <v>79</v>
      </c>
      <c r="E251" s="63" t="s">
        <v>132</v>
      </c>
      <c r="F251" s="68">
        <v>2012</v>
      </c>
      <c r="G251" s="52">
        <v>2013</v>
      </c>
      <c r="H251" s="34">
        <v>0</v>
      </c>
      <c r="I251" s="34">
        <v>-3653.6194500204501</v>
      </c>
      <c r="J251" s="34">
        <v>0</v>
      </c>
      <c r="K251" s="34">
        <v>0</v>
      </c>
      <c r="L251" s="49">
        <v>0</v>
      </c>
      <c r="M251" s="311">
        <v>0</v>
      </c>
      <c r="N251" s="311">
        <v>0</v>
      </c>
      <c r="O251" s="311">
        <v>0</v>
      </c>
      <c r="P251" s="313">
        <v>0</v>
      </c>
      <c r="Q251" s="40">
        <v>0</v>
      </c>
      <c r="R251" s="40">
        <v>1</v>
      </c>
      <c r="S251" s="40">
        <v>0</v>
      </c>
      <c r="T251" s="40">
        <v>0</v>
      </c>
      <c r="U251" s="40">
        <v>0</v>
      </c>
      <c r="V251" s="40">
        <v>0</v>
      </c>
      <c r="W251" s="40">
        <v>0</v>
      </c>
      <c r="X251" s="40">
        <v>0</v>
      </c>
      <c r="Y251" s="40">
        <v>0</v>
      </c>
      <c r="Z251" s="81">
        <f t="shared" si="12"/>
        <v>0</v>
      </c>
      <c r="AA251" s="40">
        <v>1</v>
      </c>
      <c r="AB251" s="40">
        <v>0</v>
      </c>
      <c r="AC251" s="40">
        <v>0</v>
      </c>
      <c r="AD251" s="40">
        <v>0</v>
      </c>
      <c r="AE251" s="40">
        <v>0</v>
      </c>
      <c r="AF251" s="40">
        <v>0</v>
      </c>
      <c r="AG251" s="40">
        <v>0</v>
      </c>
      <c r="AH251" s="40">
        <v>0</v>
      </c>
      <c r="AI251" s="40">
        <v>0</v>
      </c>
      <c r="AJ251" s="40">
        <v>0</v>
      </c>
      <c r="AK251" s="40">
        <v>0</v>
      </c>
      <c r="AL251" s="40">
        <v>0</v>
      </c>
      <c r="AM251" s="81">
        <f t="shared" si="11"/>
        <v>0</v>
      </c>
    </row>
    <row r="252" spans="1:39" x14ac:dyDescent="0.2">
      <c r="A252" s="33">
        <v>6720</v>
      </c>
      <c r="B252" s="33" t="s">
        <v>370</v>
      </c>
      <c r="C252" s="33" t="s">
        <v>378</v>
      </c>
      <c r="D252" s="35" t="s">
        <v>79</v>
      </c>
      <c r="E252" s="63" t="s">
        <v>132</v>
      </c>
      <c r="F252" s="68">
        <v>2012</v>
      </c>
      <c r="G252" s="52">
        <v>2013</v>
      </c>
      <c r="H252" s="34">
        <v>-0.75152068743200695</v>
      </c>
      <c r="I252" s="34">
        <v>0</v>
      </c>
      <c r="J252" s="34">
        <v>0</v>
      </c>
      <c r="K252" s="34">
        <v>-1059.79768806078</v>
      </c>
      <c r="L252" s="49">
        <v>0</v>
      </c>
      <c r="M252" s="311">
        <v>0</v>
      </c>
      <c r="N252" s="311">
        <v>0</v>
      </c>
      <c r="O252" s="311">
        <v>0</v>
      </c>
      <c r="P252" s="313">
        <v>0</v>
      </c>
      <c r="Q252" s="40">
        <v>0</v>
      </c>
      <c r="R252" s="40">
        <v>1</v>
      </c>
      <c r="S252" s="40">
        <v>0</v>
      </c>
      <c r="T252" s="40">
        <v>0</v>
      </c>
      <c r="U252" s="40">
        <v>0</v>
      </c>
      <c r="V252" s="40">
        <v>0</v>
      </c>
      <c r="W252" s="40">
        <v>0</v>
      </c>
      <c r="X252" s="40">
        <v>0</v>
      </c>
      <c r="Y252" s="40">
        <v>0</v>
      </c>
      <c r="Z252" s="81">
        <f t="shared" si="12"/>
        <v>0</v>
      </c>
      <c r="AA252" s="40">
        <v>1</v>
      </c>
      <c r="AB252" s="40">
        <v>0</v>
      </c>
      <c r="AC252" s="40">
        <v>0</v>
      </c>
      <c r="AD252" s="40">
        <v>0</v>
      </c>
      <c r="AE252" s="40">
        <v>0</v>
      </c>
      <c r="AF252" s="40">
        <v>0</v>
      </c>
      <c r="AG252" s="40">
        <v>0</v>
      </c>
      <c r="AH252" s="40">
        <v>0</v>
      </c>
      <c r="AI252" s="40">
        <v>0</v>
      </c>
      <c r="AJ252" s="40">
        <v>0</v>
      </c>
      <c r="AK252" s="40">
        <v>0</v>
      </c>
      <c r="AL252" s="40">
        <v>0</v>
      </c>
      <c r="AM252" s="81">
        <f t="shared" si="11"/>
        <v>0</v>
      </c>
    </row>
    <row r="253" spans="1:39" x14ac:dyDescent="0.2">
      <c r="A253" s="33">
        <v>6816</v>
      </c>
      <c r="B253" s="33" t="s">
        <v>370</v>
      </c>
      <c r="C253" s="33" t="s">
        <v>379</v>
      </c>
      <c r="D253" s="35" t="s">
        <v>79</v>
      </c>
      <c r="E253" s="63" t="s">
        <v>132</v>
      </c>
      <c r="F253" s="68">
        <v>2012</v>
      </c>
      <c r="G253" s="52">
        <v>2013</v>
      </c>
      <c r="H253" s="34">
        <v>758625.25705183495</v>
      </c>
      <c r="I253" s="34">
        <v>1056272.9735115001</v>
      </c>
      <c r="J253" s="34">
        <v>589691.39132137503</v>
      </c>
      <c r="K253" s="34">
        <v>878710.06961978995</v>
      </c>
      <c r="L253" s="49">
        <v>0</v>
      </c>
      <c r="M253" s="311">
        <v>0</v>
      </c>
      <c r="N253" s="311">
        <v>0</v>
      </c>
      <c r="O253" s="311">
        <v>0</v>
      </c>
      <c r="P253" s="313">
        <v>0</v>
      </c>
      <c r="Q253" s="40">
        <v>0</v>
      </c>
      <c r="R253" s="40">
        <v>0.90000000000000047</v>
      </c>
      <c r="S253" s="40">
        <v>4.9999999999999822E-2</v>
      </c>
      <c r="T253" s="40">
        <v>4.9999999999999822E-2</v>
      </c>
      <c r="U253" s="40">
        <v>0</v>
      </c>
      <c r="V253" s="40">
        <v>0</v>
      </c>
      <c r="W253" s="40">
        <v>0</v>
      </c>
      <c r="X253" s="40">
        <v>0</v>
      </c>
      <c r="Y253" s="40">
        <v>0</v>
      </c>
      <c r="Z253" s="81">
        <f t="shared" si="12"/>
        <v>0</v>
      </c>
      <c r="AA253" s="40">
        <v>1</v>
      </c>
      <c r="AB253" s="40">
        <v>0</v>
      </c>
      <c r="AC253" s="40">
        <v>0</v>
      </c>
      <c r="AD253" s="40">
        <v>0</v>
      </c>
      <c r="AE253" s="40">
        <v>0</v>
      </c>
      <c r="AF253" s="40">
        <v>0</v>
      </c>
      <c r="AG253" s="40">
        <v>0</v>
      </c>
      <c r="AH253" s="40">
        <v>0</v>
      </c>
      <c r="AI253" s="40">
        <v>0</v>
      </c>
      <c r="AJ253" s="40">
        <v>0</v>
      </c>
      <c r="AK253" s="40">
        <v>0</v>
      </c>
      <c r="AL253" s="40">
        <v>0</v>
      </c>
      <c r="AM253" s="81">
        <f t="shared" si="11"/>
        <v>0</v>
      </c>
    </row>
    <row r="254" spans="1:39" x14ac:dyDescent="0.2">
      <c r="A254" s="33">
        <v>6102</v>
      </c>
      <c r="B254" s="33" t="s">
        <v>370</v>
      </c>
      <c r="C254" s="33" t="s">
        <v>380</v>
      </c>
      <c r="D254" s="35" t="s">
        <v>79</v>
      </c>
      <c r="E254" s="63" t="s">
        <v>132</v>
      </c>
      <c r="F254" s="68">
        <v>2013</v>
      </c>
      <c r="G254" s="52">
        <v>2013</v>
      </c>
      <c r="H254" s="34">
        <v>4453.7867984808499</v>
      </c>
      <c r="I254" s="34">
        <v>-13241.861329695401</v>
      </c>
      <c r="J254" s="34">
        <v>0</v>
      </c>
      <c r="K254" s="34">
        <v>0</v>
      </c>
      <c r="L254" s="49">
        <v>0</v>
      </c>
      <c r="M254" s="311">
        <v>0</v>
      </c>
      <c r="N254" s="311">
        <v>0</v>
      </c>
      <c r="O254" s="311">
        <v>0</v>
      </c>
      <c r="P254" s="313">
        <v>0</v>
      </c>
      <c r="Q254" s="40">
        <v>1</v>
      </c>
      <c r="R254" s="40">
        <v>0</v>
      </c>
      <c r="S254" s="40">
        <v>0</v>
      </c>
      <c r="T254" s="40">
        <v>0</v>
      </c>
      <c r="U254" s="40">
        <v>0</v>
      </c>
      <c r="V254" s="40">
        <v>0</v>
      </c>
      <c r="W254" s="40">
        <v>0</v>
      </c>
      <c r="X254" s="40">
        <v>0</v>
      </c>
      <c r="Y254" s="40">
        <v>0</v>
      </c>
      <c r="Z254" s="81">
        <f t="shared" si="12"/>
        <v>0</v>
      </c>
      <c r="AA254" s="40">
        <v>1</v>
      </c>
      <c r="AB254" s="40">
        <v>0</v>
      </c>
      <c r="AC254" s="40">
        <v>0</v>
      </c>
      <c r="AD254" s="40">
        <v>0</v>
      </c>
      <c r="AE254" s="40">
        <v>0</v>
      </c>
      <c r="AF254" s="40">
        <v>0</v>
      </c>
      <c r="AG254" s="40">
        <v>0</v>
      </c>
      <c r="AH254" s="40">
        <v>0</v>
      </c>
      <c r="AI254" s="40">
        <v>0</v>
      </c>
      <c r="AJ254" s="40">
        <v>0</v>
      </c>
      <c r="AK254" s="40">
        <v>0</v>
      </c>
      <c r="AL254" s="40">
        <v>0</v>
      </c>
      <c r="AM254" s="81">
        <f t="shared" si="11"/>
        <v>0</v>
      </c>
    </row>
    <row r="255" spans="1:39" x14ac:dyDescent="0.2">
      <c r="A255" s="33">
        <v>6274</v>
      </c>
      <c r="B255" s="33" t="s">
        <v>370</v>
      </c>
      <c r="C255" s="33" t="s">
        <v>381</v>
      </c>
      <c r="D255" s="35" t="s">
        <v>79</v>
      </c>
      <c r="E255" s="63" t="s">
        <v>132</v>
      </c>
      <c r="F255" s="68">
        <v>2013</v>
      </c>
      <c r="G255" s="52">
        <v>2013</v>
      </c>
      <c r="H255" s="34">
        <v>30851.776558806399</v>
      </c>
      <c r="I255" s="34">
        <v>-32759.841058010301</v>
      </c>
      <c r="J255" s="34">
        <v>0</v>
      </c>
      <c r="K255" s="34">
        <v>0</v>
      </c>
      <c r="L255" s="49">
        <v>0</v>
      </c>
      <c r="M255" s="311">
        <v>0</v>
      </c>
      <c r="N255" s="311">
        <v>0</v>
      </c>
      <c r="O255" s="311">
        <v>0</v>
      </c>
      <c r="P255" s="313">
        <v>0</v>
      </c>
      <c r="Q255" s="40">
        <v>0</v>
      </c>
      <c r="R255" s="40">
        <v>0.89999999999999991</v>
      </c>
      <c r="S255" s="40">
        <v>5.0000000000000017E-2</v>
      </c>
      <c r="T255" s="40">
        <v>5.0000000000000017E-2</v>
      </c>
      <c r="U255" s="40">
        <v>0</v>
      </c>
      <c r="V255" s="40">
        <v>0</v>
      </c>
      <c r="W255" s="40">
        <v>0</v>
      </c>
      <c r="X255" s="40">
        <v>0</v>
      </c>
      <c r="Y255" s="40">
        <v>0</v>
      </c>
      <c r="Z255" s="81">
        <f t="shared" si="12"/>
        <v>0</v>
      </c>
      <c r="AA255" s="40">
        <v>1</v>
      </c>
      <c r="AB255" s="40">
        <v>0</v>
      </c>
      <c r="AC255" s="40">
        <v>0</v>
      </c>
      <c r="AD255" s="40">
        <v>0</v>
      </c>
      <c r="AE255" s="40">
        <v>0</v>
      </c>
      <c r="AF255" s="40">
        <v>0</v>
      </c>
      <c r="AG255" s="40">
        <v>0</v>
      </c>
      <c r="AH255" s="40">
        <v>0</v>
      </c>
      <c r="AI255" s="40">
        <v>0</v>
      </c>
      <c r="AJ255" s="40">
        <v>0</v>
      </c>
      <c r="AK255" s="40">
        <v>0</v>
      </c>
      <c r="AL255" s="40">
        <v>0</v>
      </c>
      <c r="AM255" s="81">
        <f t="shared" si="11"/>
        <v>0</v>
      </c>
    </row>
    <row r="256" spans="1:39" x14ac:dyDescent="0.2">
      <c r="A256" s="33">
        <v>6607</v>
      </c>
      <c r="B256" s="33" t="s">
        <v>370</v>
      </c>
      <c r="C256" s="33" t="s">
        <v>382</v>
      </c>
      <c r="D256" s="35" t="s">
        <v>79</v>
      </c>
      <c r="E256" s="63" t="s">
        <v>132</v>
      </c>
      <c r="F256" s="68">
        <v>2013</v>
      </c>
      <c r="G256" s="52">
        <v>2013</v>
      </c>
      <c r="H256" s="34">
        <v>825174.71082519495</v>
      </c>
      <c r="I256" s="34">
        <v>1350105.67184841</v>
      </c>
      <c r="J256" s="34">
        <v>265777.66370139201</v>
      </c>
      <c r="K256" s="34">
        <v>65841.487490603802</v>
      </c>
      <c r="L256" s="49">
        <v>0</v>
      </c>
      <c r="M256" s="311">
        <v>0</v>
      </c>
      <c r="N256" s="311">
        <v>0</v>
      </c>
      <c r="O256" s="311">
        <v>0</v>
      </c>
      <c r="P256" s="313">
        <v>0</v>
      </c>
      <c r="Q256" s="40">
        <v>0</v>
      </c>
      <c r="R256" s="40">
        <v>0.90000000000000036</v>
      </c>
      <c r="S256" s="40">
        <v>4.9999999999999808E-2</v>
      </c>
      <c r="T256" s="40">
        <v>4.9999999999999808E-2</v>
      </c>
      <c r="U256" s="40">
        <v>0</v>
      </c>
      <c r="V256" s="40">
        <v>0</v>
      </c>
      <c r="W256" s="40">
        <v>0</v>
      </c>
      <c r="X256" s="40">
        <v>0</v>
      </c>
      <c r="Y256" s="40">
        <v>0</v>
      </c>
      <c r="Z256" s="81">
        <f t="shared" si="12"/>
        <v>0</v>
      </c>
      <c r="AA256" s="40">
        <v>1</v>
      </c>
      <c r="AB256" s="40">
        <v>0</v>
      </c>
      <c r="AC256" s="40">
        <v>0</v>
      </c>
      <c r="AD256" s="40">
        <v>0</v>
      </c>
      <c r="AE256" s="40">
        <v>0</v>
      </c>
      <c r="AF256" s="40">
        <v>0</v>
      </c>
      <c r="AG256" s="40">
        <v>0</v>
      </c>
      <c r="AH256" s="40">
        <v>0</v>
      </c>
      <c r="AI256" s="40">
        <v>0</v>
      </c>
      <c r="AJ256" s="40">
        <v>0</v>
      </c>
      <c r="AK256" s="40">
        <v>0</v>
      </c>
      <c r="AL256" s="40">
        <v>0</v>
      </c>
      <c r="AM256" s="81">
        <f t="shared" si="11"/>
        <v>0</v>
      </c>
    </row>
    <row r="257" spans="1:39" x14ac:dyDescent="0.2">
      <c r="A257" s="33">
        <v>7307</v>
      </c>
      <c r="B257" s="33" t="s">
        <v>370</v>
      </c>
      <c r="C257" s="33" t="s">
        <v>381</v>
      </c>
      <c r="D257" s="35" t="s">
        <v>79</v>
      </c>
      <c r="E257" s="63" t="s">
        <v>132</v>
      </c>
      <c r="F257" s="68">
        <v>2013</v>
      </c>
      <c r="G257" s="52">
        <v>2013</v>
      </c>
      <c r="H257" s="34">
        <v>0</v>
      </c>
      <c r="I257" s="34">
        <v>54058.610429842302</v>
      </c>
      <c r="J257" s="34">
        <v>2307.0765773237899</v>
      </c>
      <c r="K257" s="34">
        <v>0</v>
      </c>
      <c r="L257" s="49">
        <v>0</v>
      </c>
      <c r="M257" s="311">
        <v>0</v>
      </c>
      <c r="N257" s="311">
        <v>0</v>
      </c>
      <c r="O257" s="311">
        <v>0</v>
      </c>
      <c r="P257" s="313">
        <v>0</v>
      </c>
      <c r="Q257" s="40">
        <v>0</v>
      </c>
      <c r="R257" s="40">
        <v>0.90000000000000024</v>
      </c>
      <c r="S257" s="40">
        <v>4.9999999999999913E-2</v>
      </c>
      <c r="T257" s="40">
        <v>4.9999999999999913E-2</v>
      </c>
      <c r="U257" s="40">
        <v>0</v>
      </c>
      <c r="V257" s="40">
        <v>0</v>
      </c>
      <c r="W257" s="40">
        <v>0</v>
      </c>
      <c r="X257" s="40">
        <v>0</v>
      </c>
      <c r="Y257" s="40">
        <v>0</v>
      </c>
      <c r="Z257" s="81">
        <f t="shared" si="12"/>
        <v>0</v>
      </c>
      <c r="AA257" s="40">
        <v>1</v>
      </c>
      <c r="AB257" s="40">
        <v>0</v>
      </c>
      <c r="AC257" s="40">
        <v>0</v>
      </c>
      <c r="AD257" s="40">
        <v>0</v>
      </c>
      <c r="AE257" s="40">
        <v>0</v>
      </c>
      <c r="AF257" s="40">
        <v>0</v>
      </c>
      <c r="AG257" s="40">
        <v>0</v>
      </c>
      <c r="AH257" s="40">
        <v>0</v>
      </c>
      <c r="AI257" s="40">
        <v>0</v>
      </c>
      <c r="AJ257" s="40">
        <v>0</v>
      </c>
      <c r="AK257" s="40">
        <v>0</v>
      </c>
      <c r="AL257" s="40">
        <v>0</v>
      </c>
      <c r="AM257" s="81">
        <f t="shared" si="11"/>
        <v>0</v>
      </c>
    </row>
    <row r="258" spans="1:39" x14ac:dyDescent="0.2">
      <c r="A258" s="33">
        <v>7469</v>
      </c>
      <c r="B258" s="33" t="s">
        <v>370</v>
      </c>
      <c r="C258" s="33" t="s">
        <v>380</v>
      </c>
      <c r="D258" s="35" t="s">
        <v>79</v>
      </c>
      <c r="E258" s="63" t="s">
        <v>132</v>
      </c>
      <c r="F258" s="68">
        <v>2013</v>
      </c>
      <c r="G258" s="52">
        <v>2013</v>
      </c>
      <c r="H258" s="34">
        <v>0</v>
      </c>
      <c r="I258" s="34">
        <v>14832.351298478499</v>
      </c>
      <c r="J258" s="34">
        <v>505050.02709419501</v>
      </c>
      <c r="K258" s="34">
        <v>3717878.7523780898</v>
      </c>
      <c r="L258" s="49">
        <v>0</v>
      </c>
      <c r="M258" s="311">
        <v>0</v>
      </c>
      <c r="N258" s="311">
        <v>0</v>
      </c>
      <c r="O258" s="311">
        <v>0</v>
      </c>
      <c r="P258" s="313">
        <v>0</v>
      </c>
      <c r="Q258" s="40">
        <v>0</v>
      </c>
      <c r="R258" s="40">
        <v>0.90000000000000013</v>
      </c>
      <c r="S258" s="40">
        <v>4.9999999999999926E-2</v>
      </c>
      <c r="T258" s="40">
        <v>4.9999999999999926E-2</v>
      </c>
      <c r="U258" s="40">
        <v>0</v>
      </c>
      <c r="V258" s="40">
        <v>0</v>
      </c>
      <c r="W258" s="40">
        <v>0</v>
      </c>
      <c r="X258" s="40">
        <v>0</v>
      </c>
      <c r="Y258" s="40">
        <v>0</v>
      </c>
      <c r="Z258" s="81">
        <f t="shared" si="12"/>
        <v>0</v>
      </c>
      <c r="AA258" s="40">
        <v>1</v>
      </c>
      <c r="AB258" s="40">
        <v>0</v>
      </c>
      <c r="AC258" s="40">
        <v>0</v>
      </c>
      <c r="AD258" s="40">
        <v>0</v>
      </c>
      <c r="AE258" s="40">
        <v>0</v>
      </c>
      <c r="AF258" s="40">
        <v>0</v>
      </c>
      <c r="AG258" s="40">
        <v>0</v>
      </c>
      <c r="AH258" s="40">
        <v>0</v>
      </c>
      <c r="AI258" s="40">
        <v>0</v>
      </c>
      <c r="AJ258" s="40">
        <v>0</v>
      </c>
      <c r="AK258" s="40">
        <v>0</v>
      </c>
      <c r="AL258" s="40">
        <v>0</v>
      </c>
      <c r="AM258" s="81">
        <f t="shared" si="11"/>
        <v>0</v>
      </c>
    </row>
    <row r="259" spans="1:39" x14ac:dyDescent="0.2">
      <c r="A259" s="33">
        <v>7511</v>
      </c>
      <c r="B259" s="33" t="s">
        <v>370</v>
      </c>
      <c r="C259" s="33" t="s">
        <v>383</v>
      </c>
      <c r="D259" s="35" t="s">
        <v>79</v>
      </c>
      <c r="E259" s="63" t="s">
        <v>132</v>
      </c>
      <c r="F259" s="68">
        <v>2013</v>
      </c>
      <c r="G259" s="52">
        <v>2013</v>
      </c>
      <c r="H259" s="34">
        <v>0</v>
      </c>
      <c r="I259" s="34">
        <v>1588.7233431381401</v>
      </c>
      <c r="J259" s="34">
        <v>130615.14538611899</v>
      </c>
      <c r="K259" s="34">
        <v>398650.82363832102</v>
      </c>
      <c r="L259" s="49">
        <v>0</v>
      </c>
      <c r="M259" s="311">
        <v>0</v>
      </c>
      <c r="N259" s="311">
        <v>0</v>
      </c>
      <c r="O259" s="311">
        <v>0</v>
      </c>
      <c r="P259" s="313">
        <v>0</v>
      </c>
      <c r="Q259" s="40">
        <v>0</v>
      </c>
      <c r="R259" s="40">
        <v>0.9</v>
      </c>
      <c r="S259" s="40">
        <v>5.0000000000000024E-2</v>
      </c>
      <c r="T259" s="40">
        <v>5.0000000000000024E-2</v>
      </c>
      <c r="U259" s="40">
        <v>0</v>
      </c>
      <c r="V259" s="40">
        <v>0</v>
      </c>
      <c r="W259" s="40">
        <v>0</v>
      </c>
      <c r="X259" s="40">
        <v>0</v>
      </c>
      <c r="Y259" s="40">
        <v>0</v>
      </c>
      <c r="Z259" s="81">
        <f t="shared" si="12"/>
        <v>0</v>
      </c>
      <c r="AA259" s="40">
        <v>1</v>
      </c>
      <c r="AB259" s="40">
        <v>0</v>
      </c>
      <c r="AC259" s="40">
        <v>0</v>
      </c>
      <c r="AD259" s="40">
        <v>0</v>
      </c>
      <c r="AE259" s="40">
        <v>0</v>
      </c>
      <c r="AF259" s="40">
        <v>0</v>
      </c>
      <c r="AG259" s="40">
        <v>0</v>
      </c>
      <c r="AH259" s="40">
        <v>0</v>
      </c>
      <c r="AI259" s="40">
        <v>0</v>
      </c>
      <c r="AJ259" s="40">
        <v>0</v>
      </c>
      <c r="AK259" s="40">
        <v>0</v>
      </c>
      <c r="AL259" s="40">
        <v>0</v>
      </c>
      <c r="AM259" s="81">
        <f t="shared" si="11"/>
        <v>0</v>
      </c>
    </row>
    <row r="260" spans="1:39" x14ac:dyDescent="0.2">
      <c r="A260" s="33">
        <v>7512</v>
      </c>
      <c r="B260" s="33" t="s">
        <v>370</v>
      </c>
      <c r="C260" s="33" t="s">
        <v>384</v>
      </c>
      <c r="D260" s="35" t="s">
        <v>79</v>
      </c>
      <c r="E260" s="63" t="s">
        <v>132</v>
      </c>
      <c r="F260" s="68">
        <v>2013</v>
      </c>
      <c r="G260" s="52">
        <v>2013</v>
      </c>
      <c r="H260" s="34">
        <v>0</v>
      </c>
      <c r="I260" s="34">
        <v>0</v>
      </c>
      <c r="J260" s="34">
        <v>83212.737171557295</v>
      </c>
      <c r="K260" s="34">
        <v>392193.15552033001</v>
      </c>
      <c r="L260" s="49">
        <v>0</v>
      </c>
      <c r="M260" s="311">
        <v>0</v>
      </c>
      <c r="N260" s="311">
        <v>0</v>
      </c>
      <c r="O260" s="311">
        <v>0</v>
      </c>
      <c r="P260" s="313">
        <v>0</v>
      </c>
      <c r="Q260" s="40">
        <v>0</v>
      </c>
      <c r="R260" s="40">
        <v>0.89999999999999991</v>
      </c>
      <c r="S260" s="40">
        <v>5.0000000000000024E-2</v>
      </c>
      <c r="T260" s="40">
        <v>5.0000000000000024E-2</v>
      </c>
      <c r="U260" s="40">
        <v>0</v>
      </c>
      <c r="V260" s="40">
        <v>0</v>
      </c>
      <c r="W260" s="40">
        <v>0</v>
      </c>
      <c r="X260" s="40">
        <v>0</v>
      </c>
      <c r="Y260" s="40">
        <v>0</v>
      </c>
      <c r="Z260" s="81">
        <f t="shared" si="12"/>
        <v>0</v>
      </c>
      <c r="AA260" s="40">
        <v>1</v>
      </c>
      <c r="AB260" s="40">
        <v>0</v>
      </c>
      <c r="AC260" s="40">
        <v>0</v>
      </c>
      <c r="AD260" s="40">
        <v>0</v>
      </c>
      <c r="AE260" s="40">
        <v>0</v>
      </c>
      <c r="AF260" s="40">
        <v>0</v>
      </c>
      <c r="AG260" s="40">
        <v>0</v>
      </c>
      <c r="AH260" s="40">
        <v>0</v>
      </c>
      <c r="AI260" s="40">
        <v>0</v>
      </c>
      <c r="AJ260" s="40">
        <v>0</v>
      </c>
      <c r="AK260" s="40">
        <v>0</v>
      </c>
      <c r="AL260" s="40">
        <v>0</v>
      </c>
      <c r="AM260" s="81">
        <f t="shared" si="11"/>
        <v>0</v>
      </c>
    </row>
    <row r="261" spans="1:39" x14ac:dyDescent="0.2">
      <c r="A261" s="33">
        <v>7521</v>
      </c>
      <c r="B261" s="33" t="s">
        <v>370</v>
      </c>
      <c r="C261" s="33" t="s">
        <v>385</v>
      </c>
      <c r="D261" s="35" t="s">
        <v>79</v>
      </c>
      <c r="E261" s="63" t="s">
        <v>132</v>
      </c>
      <c r="F261" s="68">
        <v>2013</v>
      </c>
      <c r="G261" s="52">
        <v>2013</v>
      </c>
      <c r="H261" s="34">
        <v>0</v>
      </c>
      <c r="I261" s="34">
        <v>13014.968742479899</v>
      </c>
      <c r="J261" s="34">
        <v>206555.42893204399</v>
      </c>
      <c r="K261" s="34">
        <v>118431.51686242499</v>
      </c>
      <c r="L261" s="49">
        <v>0</v>
      </c>
      <c r="M261" s="311">
        <v>0</v>
      </c>
      <c r="N261" s="311">
        <v>0</v>
      </c>
      <c r="O261" s="311">
        <v>0</v>
      </c>
      <c r="P261" s="313">
        <v>0</v>
      </c>
      <c r="Q261" s="40">
        <v>0</v>
      </c>
      <c r="R261" s="40">
        <v>0.8999999999999998</v>
      </c>
      <c r="S261" s="40">
        <v>5.0000000000000155E-2</v>
      </c>
      <c r="T261" s="40">
        <v>5.0000000000000155E-2</v>
      </c>
      <c r="U261" s="40">
        <v>0</v>
      </c>
      <c r="V261" s="40">
        <v>0</v>
      </c>
      <c r="W261" s="40">
        <v>0</v>
      </c>
      <c r="X261" s="40">
        <v>0</v>
      </c>
      <c r="Y261" s="40">
        <v>0</v>
      </c>
      <c r="Z261" s="81">
        <f t="shared" si="12"/>
        <v>0</v>
      </c>
      <c r="AA261" s="40">
        <v>1</v>
      </c>
      <c r="AB261" s="40">
        <v>0</v>
      </c>
      <c r="AC261" s="40">
        <v>0</v>
      </c>
      <c r="AD261" s="40">
        <v>0</v>
      </c>
      <c r="AE261" s="40">
        <v>0</v>
      </c>
      <c r="AF261" s="40">
        <v>0</v>
      </c>
      <c r="AG261" s="40">
        <v>0</v>
      </c>
      <c r="AH261" s="40">
        <v>0</v>
      </c>
      <c r="AI261" s="40">
        <v>0</v>
      </c>
      <c r="AJ261" s="40">
        <v>0</v>
      </c>
      <c r="AK261" s="40">
        <v>0</v>
      </c>
      <c r="AL261" s="40">
        <v>0</v>
      </c>
      <c r="AM261" s="81">
        <f t="shared" ref="AM261:AM324" si="13">ABS(1-SUM(AA261:AL261))</f>
        <v>0</v>
      </c>
    </row>
    <row r="262" spans="1:39" x14ac:dyDescent="0.2">
      <c r="A262" s="33">
        <v>7683</v>
      </c>
      <c r="B262" s="33" t="s">
        <v>370</v>
      </c>
      <c r="C262" s="33" t="s">
        <v>386</v>
      </c>
      <c r="D262" s="35" t="s">
        <v>79</v>
      </c>
      <c r="E262" s="63" t="s">
        <v>132</v>
      </c>
      <c r="F262" s="68">
        <v>2013</v>
      </c>
      <c r="G262" s="52">
        <v>2013</v>
      </c>
      <c r="H262" s="34">
        <v>0</v>
      </c>
      <c r="I262" s="34">
        <v>0</v>
      </c>
      <c r="J262" s="34">
        <v>0</v>
      </c>
      <c r="K262" s="34">
        <v>174154.96784711099</v>
      </c>
      <c r="L262" s="49">
        <v>0</v>
      </c>
      <c r="M262" s="311">
        <v>0</v>
      </c>
      <c r="N262" s="311">
        <v>0</v>
      </c>
      <c r="O262" s="311">
        <v>0</v>
      </c>
      <c r="P262" s="313">
        <v>0</v>
      </c>
      <c r="Q262" s="40">
        <v>0</v>
      </c>
      <c r="R262" s="40">
        <v>0.90000000000000013</v>
      </c>
      <c r="S262" s="40">
        <v>4.9999999999999975E-2</v>
      </c>
      <c r="T262" s="40">
        <v>4.9999999999999975E-2</v>
      </c>
      <c r="U262" s="40">
        <v>0</v>
      </c>
      <c r="V262" s="40">
        <v>0</v>
      </c>
      <c r="W262" s="40">
        <v>0</v>
      </c>
      <c r="X262" s="40">
        <v>0</v>
      </c>
      <c r="Y262" s="40">
        <v>0</v>
      </c>
      <c r="Z262" s="81">
        <f t="shared" si="12"/>
        <v>0</v>
      </c>
      <c r="AA262" s="40">
        <v>1</v>
      </c>
      <c r="AB262" s="40">
        <v>0</v>
      </c>
      <c r="AC262" s="40">
        <v>0</v>
      </c>
      <c r="AD262" s="40">
        <v>0</v>
      </c>
      <c r="AE262" s="40">
        <v>0</v>
      </c>
      <c r="AF262" s="40">
        <v>0</v>
      </c>
      <c r="AG262" s="40">
        <v>0</v>
      </c>
      <c r="AH262" s="40">
        <v>0</v>
      </c>
      <c r="AI262" s="40">
        <v>0</v>
      </c>
      <c r="AJ262" s="40">
        <v>0</v>
      </c>
      <c r="AK262" s="40">
        <v>0</v>
      </c>
      <c r="AL262" s="40">
        <v>0</v>
      </c>
      <c r="AM262" s="81">
        <f t="shared" si="13"/>
        <v>0</v>
      </c>
    </row>
    <row r="263" spans="1:39" x14ac:dyDescent="0.2">
      <c r="A263" s="33">
        <v>7825</v>
      </c>
      <c r="B263" s="33" t="s">
        <v>370</v>
      </c>
      <c r="C263" s="33" t="s">
        <v>387</v>
      </c>
      <c r="D263" s="35" t="s">
        <v>79</v>
      </c>
      <c r="E263" s="63" t="s">
        <v>132</v>
      </c>
      <c r="F263" s="68">
        <v>2013</v>
      </c>
      <c r="G263" s="52">
        <v>2013</v>
      </c>
      <c r="H263" s="34">
        <v>0</v>
      </c>
      <c r="I263" s="34">
        <v>0</v>
      </c>
      <c r="J263" s="34">
        <v>6166.8845165310704</v>
      </c>
      <c r="K263" s="34">
        <v>91357.594590066394</v>
      </c>
      <c r="L263" s="49">
        <v>0</v>
      </c>
      <c r="M263" s="311">
        <v>0</v>
      </c>
      <c r="N263" s="311">
        <v>0</v>
      </c>
      <c r="O263" s="311">
        <v>0</v>
      </c>
      <c r="P263" s="313">
        <v>0</v>
      </c>
      <c r="Q263" s="40">
        <v>0</v>
      </c>
      <c r="R263" s="40">
        <v>0.8999999999999998</v>
      </c>
      <c r="S263" s="40">
        <v>5.000000000000001E-2</v>
      </c>
      <c r="T263" s="40">
        <v>5.000000000000001E-2</v>
      </c>
      <c r="U263" s="40">
        <v>0</v>
      </c>
      <c r="V263" s="40">
        <v>0</v>
      </c>
      <c r="W263" s="40">
        <v>0</v>
      </c>
      <c r="X263" s="40">
        <v>0</v>
      </c>
      <c r="Y263" s="40">
        <v>0</v>
      </c>
      <c r="Z263" s="81">
        <f t="shared" si="12"/>
        <v>1.1102230246251565E-16</v>
      </c>
      <c r="AA263" s="40">
        <v>1</v>
      </c>
      <c r="AB263" s="40">
        <v>0</v>
      </c>
      <c r="AC263" s="40">
        <v>0</v>
      </c>
      <c r="AD263" s="40">
        <v>0</v>
      </c>
      <c r="AE263" s="40">
        <v>0</v>
      </c>
      <c r="AF263" s="40">
        <v>0</v>
      </c>
      <c r="AG263" s="40">
        <v>0</v>
      </c>
      <c r="AH263" s="40">
        <v>0</v>
      </c>
      <c r="AI263" s="40">
        <v>0</v>
      </c>
      <c r="AJ263" s="40">
        <v>0</v>
      </c>
      <c r="AK263" s="40">
        <v>0</v>
      </c>
      <c r="AL263" s="40">
        <v>0</v>
      </c>
      <c r="AM263" s="81">
        <f t="shared" si="13"/>
        <v>0</v>
      </c>
    </row>
    <row r="264" spans="1:39" x14ac:dyDescent="0.2">
      <c r="A264" s="33">
        <v>7862</v>
      </c>
      <c r="B264" s="33" t="s">
        <v>370</v>
      </c>
      <c r="C264" s="33" t="s">
        <v>388</v>
      </c>
      <c r="D264" s="35" t="s">
        <v>79</v>
      </c>
      <c r="E264" s="63" t="s">
        <v>132</v>
      </c>
      <c r="F264" s="68">
        <v>2013</v>
      </c>
      <c r="G264" s="52">
        <v>2013</v>
      </c>
      <c r="H264" s="34">
        <v>0</v>
      </c>
      <c r="I264" s="34">
        <v>0</v>
      </c>
      <c r="J264" s="34">
        <v>35857.295825713903</v>
      </c>
      <c r="K264" s="34">
        <v>39001.818544148497</v>
      </c>
      <c r="L264" s="49">
        <v>0</v>
      </c>
      <c r="M264" s="311">
        <v>0</v>
      </c>
      <c r="N264" s="311">
        <v>0</v>
      </c>
      <c r="O264" s="311">
        <v>0</v>
      </c>
      <c r="P264" s="313">
        <v>0</v>
      </c>
      <c r="Q264" s="40">
        <v>0</v>
      </c>
      <c r="R264" s="40">
        <v>0.89999999999999991</v>
      </c>
      <c r="S264" s="40">
        <v>5.0000000000000044E-2</v>
      </c>
      <c r="T264" s="40">
        <v>5.0000000000000044E-2</v>
      </c>
      <c r="U264" s="40">
        <v>0</v>
      </c>
      <c r="V264" s="40">
        <v>0</v>
      </c>
      <c r="W264" s="40">
        <v>0</v>
      </c>
      <c r="X264" s="40">
        <v>0</v>
      </c>
      <c r="Y264" s="40">
        <v>0</v>
      </c>
      <c r="Z264" s="81">
        <f t="shared" si="12"/>
        <v>0</v>
      </c>
      <c r="AA264" s="40">
        <v>1</v>
      </c>
      <c r="AB264" s="40">
        <v>0</v>
      </c>
      <c r="AC264" s="40">
        <v>0</v>
      </c>
      <c r="AD264" s="40">
        <v>0</v>
      </c>
      <c r="AE264" s="40">
        <v>0</v>
      </c>
      <c r="AF264" s="40">
        <v>0</v>
      </c>
      <c r="AG264" s="40">
        <v>0</v>
      </c>
      <c r="AH264" s="40">
        <v>0</v>
      </c>
      <c r="AI264" s="40">
        <v>0</v>
      </c>
      <c r="AJ264" s="40">
        <v>0</v>
      </c>
      <c r="AK264" s="40">
        <v>0</v>
      </c>
      <c r="AL264" s="40">
        <v>0</v>
      </c>
      <c r="AM264" s="81">
        <f t="shared" si="13"/>
        <v>0</v>
      </c>
    </row>
    <row r="265" spans="1:39" x14ac:dyDescent="0.2">
      <c r="A265" s="33">
        <v>6105</v>
      </c>
      <c r="B265" s="33" t="s">
        <v>370</v>
      </c>
      <c r="C265" s="33" t="s">
        <v>389</v>
      </c>
      <c r="D265" s="35" t="s">
        <v>79</v>
      </c>
      <c r="E265" s="63" t="s">
        <v>132</v>
      </c>
      <c r="F265" s="68">
        <v>2014</v>
      </c>
      <c r="G265" s="52">
        <v>2013</v>
      </c>
      <c r="H265" s="34">
        <v>7421.2032796005797</v>
      </c>
      <c r="I265" s="34">
        <v>0</v>
      </c>
      <c r="J265" s="34">
        <v>0</v>
      </c>
      <c r="K265" s="34">
        <v>-8949.1059042659908</v>
      </c>
      <c r="L265" s="49">
        <v>0</v>
      </c>
      <c r="M265" s="311">
        <v>0</v>
      </c>
      <c r="N265" s="311">
        <v>0</v>
      </c>
      <c r="O265" s="311">
        <v>0</v>
      </c>
      <c r="P265" s="313">
        <v>0</v>
      </c>
      <c r="Q265" s="40">
        <v>0</v>
      </c>
      <c r="R265" s="79">
        <v>1</v>
      </c>
      <c r="S265" s="40">
        <v>0</v>
      </c>
      <c r="T265" s="40">
        <v>0</v>
      </c>
      <c r="U265" s="40">
        <v>0</v>
      </c>
      <c r="V265" s="40">
        <v>0</v>
      </c>
      <c r="W265" s="40">
        <v>0</v>
      </c>
      <c r="X265" s="40">
        <v>0</v>
      </c>
      <c r="Y265" s="40">
        <v>0</v>
      </c>
      <c r="Z265" s="81">
        <f t="shared" si="12"/>
        <v>0</v>
      </c>
      <c r="AA265" s="40">
        <v>1</v>
      </c>
      <c r="AB265" s="40">
        <v>0</v>
      </c>
      <c r="AC265" s="40">
        <v>0</v>
      </c>
      <c r="AD265" s="40">
        <v>0</v>
      </c>
      <c r="AE265" s="40">
        <v>0</v>
      </c>
      <c r="AF265" s="40">
        <v>0</v>
      </c>
      <c r="AG265" s="40">
        <v>0</v>
      </c>
      <c r="AH265" s="40">
        <v>0</v>
      </c>
      <c r="AI265" s="40">
        <v>0</v>
      </c>
      <c r="AJ265" s="40">
        <v>0</v>
      </c>
      <c r="AK265" s="40">
        <v>0</v>
      </c>
      <c r="AL265" s="40">
        <v>0</v>
      </c>
      <c r="AM265" s="81">
        <f t="shared" si="13"/>
        <v>0</v>
      </c>
    </row>
    <row r="266" spans="1:39" x14ac:dyDescent="0.2">
      <c r="A266" s="33">
        <v>6107</v>
      </c>
      <c r="B266" s="33" t="s">
        <v>370</v>
      </c>
      <c r="C266" s="33" t="s">
        <v>390</v>
      </c>
      <c r="D266" s="35" t="s">
        <v>79</v>
      </c>
      <c r="E266" s="63" t="s">
        <v>132</v>
      </c>
      <c r="F266" s="68">
        <v>2014</v>
      </c>
      <c r="G266" s="52">
        <v>2013</v>
      </c>
      <c r="H266" s="34">
        <v>9.4416401857655003</v>
      </c>
      <c r="I266" s="34">
        <v>0</v>
      </c>
      <c r="J266" s="34">
        <v>0</v>
      </c>
      <c r="K266" s="34">
        <v>0</v>
      </c>
      <c r="L266" s="49">
        <v>0</v>
      </c>
      <c r="M266" s="311">
        <v>0</v>
      </c>
      <c r="N266" s="311">
        <v>0</v>
      </c>
      <c r="O266" s="311">
        <v>0</v>
      </c>
      <c r="P266" s="313">
        <v>0</v>
      </c>
      <c r="Q266" s="40">
        <v>0</v>
      </c>
      <c r="R266" s="40">
        <v>1</v>
      </c>
      <c r="S266" s="40">
        <v>0</v>
      </c>
      <c r="T266" s="40">
        <v>0</v>
      </c>
      <c r="U266" s="40">
        <v>0</v>
      </c>
      <c r="V266" s="40">
        <v>0</v>
      </c>
      <c r="W266" s="40">
        <v>0</v>
      </c>
      <c r="X266" s="40">
        <v>0</v>
      </c>
      <c r="Y266" s="40">
        <v>0</v>
      </c>
      <c r="Z266" s="81">
        <f t="shared" si="12"/>
        <v>0</v>
      </c>
      <c r="AA266" s="40">
        <v>1</v>
      </c>
      <c r="AB266" s="40">
        <v>0</v>
      </c>
      <c r="AC266" s="40">
        <v>0</v>
      </c>
      <c r="AD266" s="40">
        <v>0</v>
      </c>
      <c r="AE266" s="40">
        <v>0</v>
      </c>
      <c r="AF266" s="40">
        <v>0</v>
      </c>
      <c r="AG266" s="40">
        <v>0</v>
      </c>
      <c r="AH266" s="40">
        <v>0</v>
      </c>
      <c r="AI266" s="40">
        <v>0</v>
      </c>
      <c r="AJ266" s="40">
        <v>0</v>
      </c>
      <c r="AK266" s="40">
        <v>0</v>
      </c>
      <c r="AL266" s="40">
        <v>0</v>
      </c>
      <c r="AM266" s="81">
        <f t="shared" si="13"/>
        <v>0</v>
      </c>
    </row>
    <row r="267" spans="1:39" x14ac:dyDescent="0.2">
      <c r="A267" s="33">
        <v>8039</v>
      </c>
      <c r="B267" s="33" t="s">
        <v>370</v>
      </c>
      <c r="C267" s="33" t="s">
        <v>369</v>
      </c>
      <c r="D267" s="35" t="s">
        <v>79</v>
      </c>
      <c r="E267" s="63" t="s">
        <v>132</v>
      </c>
      <c r="F267" s="68">
        <v>2014</v>
      </c>
      <c r="G267" s="52">
        <v>2013</v>
      </c>
      <c r="H267" s="34">
        <v>0</v>
      </c>
      <c r="I267" s="34">
        <v>0</v>
      </c>
      <c r="J267" s="34">
        <v>0</v>
      </c>
      <c r="K267" s="34">
        <v>2871.7470653565001</v>
      </c>
      <c r="L267" s="49">
        <v>63800</v>
      </c>
      <c r="M267" s="311">
        <v>0</v>
      </c>
      <c r="N267" s="311">
        <v>0</v>
      </c>
      <c r="O267" s="311">
        <v>0</v>
      </c>
      <c r="P267" s="313">
        <v>0</v>
      </c>
      <c r="Q267" s="40">
        <v>0</v>
      </c>
      <c r="R267" s="40">
        <v>0.9</v>
      </c>
      <c r="S267" s="40">
        <v>0.05</v>
      </c>
      <c r="T267" s="40">
        <v>0.05</v>
      </c>
      <c r="U267" s="40">
        <v>0</v>
      </c>
      <c r="V267" s="40">
        <v>0</v>
      </c>
      <c r="W267" s="40">
        <v>0</v>
      </c>
      <c r="X267" s="40">
        <v>0</v>
      </c>
      <c r="Y267" s="40">
        <v>0</v>
      </c>
      <c r="Z267" s="81">
        <f t="shared" si="12"/>
        <v>0</v>
      </c>
      <c r="AA267" s="40">
        <v>1</v>
      </c>
      <c r="AB267" s="40">
        <v>0</v>
      </c>
      <c r="AC267" s="40">
        <v>0</v>
      </c>
      <c r="AD267" s="40">
        <v>0</v>
      </c>
      <c r="AE267" s="40">
        <v>0</v>
      </c>
      <c r="AF267" s="40">
        <v>0</v>
      </c>
      <c r="AG267" s="40">
        <v>0</v>
      </c>
      <c r="AH267" s="40">
        <v>0</v>
      </c>
      <c r="AI267" s="40">
        <v>0</v>
      </c>
      <c r="AJ267" s="40">
        <v>0</v>
      </c>
      <c r="AK267" s="40">
        <v>0</v>
      </c>
      <c r="AL267" s="40">
        <v>0</v>
      </c>
      <c r="AM267" s="81">
        <f t="shared" si="13"/>
        <v>0</v>
      </c>
    </row>
    <row r="268" spans="1:39" x14ac:dyDescent="0.2">
      <c r="A268" s="33">
        <v>6262</v>
      </c>
      <c r="B268" s="33" t="s">
        <v>391</v>
      </c>
      <c r="C268" s="33" t="s">
        <v>392</v>
      </c>
      <c r="D268" s="35" t="s">
        <v>79</v>
      </c>
      <c r="E268" s="63" t="s">
        <v>132</v>
      </c>
      <c r="F268" s="68">
        <v>2010</v>
      </c>
      <c r="G268" s="52">
        <v>2013</v>
      </c>
      <c r="H268" s="34">
        <v>-8.2032187712648597</v>
      </c>
      <c r="I268" s="34">
        <v>0</v>
      </c>
      <c r="J268" s="34">
        <v>-28028.195205261301</v>
      </c>
      <c r="K268" s="34">
        <v>-7916.8575743597103</v>
      </c>
      <c r="L268" s="49">
        <v>0</v>
      </c>
      <c r="M268" s="311">
        <v>0</v>
      </c>
      <c r="N268" s="311">
        <v>0</v>
      </c>
      <c r="O268" s="311">
        <v>0</v>
      </c>
      <c r="P268" s="313">
        <v>0</v>
      </c>
      <c r="Q268" s="40">
        <v>0</v>
      </c>
      <c r="R268" s="40">
        <v>1</v>
      </c>
      <c r="S268" s="40">
        <v>0</v>
      </c>
      <c r="T268" s="40">
        <v>0</v>
      </c>
      <c r="U268" s="40">
        <v>0</v>
      </c>
      <c r="V268" s="40">
        <v>0</v>
      </c>
      <c r="W268" s="40">
        <v>0</v>
      </c>
      <c r="X268" s="40">
        <v>0</v>
      </c>
      <c r="Y268" s="40">
        <v>0</v>
      </c>
      <c r="Z268" s="81">
        <f t="shared" si="12"/>
        <v>0</v>
      </c>
      <c r="AA268" s="40">
        <v>1</v>
      </c>
      <c r="AB268" s="40">
        <v>0</v>
      </c>
      <c r="AC268" s="40">
        <v>0</v>
      </c>
      <c r="AD268" s="40">
        <v>0</v>
      </c>
      <c r="AE268" s="40">
        <v>0</v>
      </c>
      <c r="AF268" s="40">
        <v>0</v>
      </c>
      <c r="AG268" s="40">
        <v>0</v>
      </c>
      <c r="AH268" s="40">
        <v>0</v>
      </c>
      <c r="AI268" s="40">
        <v>0</v>
      </c>
      <c r="AJ268" s="40">
        <v>0</v>
      </c>
      <c r="AK268" s="40">
        <v>0</v>
      </c>
      <c r="AL268" s="40">
        <v>0</v>
      </c>
      <c r="AM268" s="81">
        <f t="shared" si="13"/>
        <v>0</v>
      </c>
    </row>
    <row r="269" spans="1:39" x14ac:dyDescent="0.2">
      <c r="A269" s="33">
        <v>5963</v>
      </c>
      <c r="B269" s="33" t="s">
        <v>391</v>
      </c>
      <c r="C269" s="33" t="s">
        <v>393</v>
      </c>
      <c r="D269" s="35" t="s">
        <v>79</v>
      </c>
      <c r="E269" s="63" t="s">
        <v>132</v>
      </c>
      <c r="F269" s="68">
        <v>2012</v>
      </c>
      <c r="G269" s="52">
        <v>2013</v>
      </c>
      <c r="H269" s="34">
        <v>2336872.76780935</v>
      </c>
      <c r="I269" s="34">
        <v>5407219.9190329304</v>
      </c>
      <c r="J269" s="34">
        <v>2546534.6719531999</v>
      </c>
      <c r="K269" s="34">
        <v>89657.045157622997</v>
      </c>
      <c r="L269" s="49">
        <v>0</v>
      </c>
      <c r="M269" s="311">
        <v>0</v>
      </c>
      <c r="N269" s="311">
        <v>0</v>
      </c>
      <c r="O269" s="311">
        <v>0</v>
      </c>
      <c r="P269" s="313">
        <v>0</v>
      </c>
      <c r="Q269" s="40">
        <v>0</v>
      </c>
      <c r="R269" s="40">
        <v>0.89999999999999958</v>
      </c>
      <c r="S269" s="40">
        <v>5.0000000000000204E-2</v>
      </c>
      <c r="T269" s="40">
        <v>5.0000000000000204E-2</v>
      </c>
      <c r="U269" s="40">
        <v>0</v>
      </c>
      <c r="V269" s="40">
        <v>0</v>
      </c>
      <c r="W269" s="40">
        <v>0</v>
      </c>
      <c r="X269" s="40">
        <v>0</v>
      </c>
      <c r="Y269" s="40">
        <v>0</v>
      </c>
      <c r="Z269" s="81">
        <f t="shared" si="12"/>
        <v>1.1102230246251565E-16</v>
      </c>
      <c r="AA269" s="40">
        <v>1</v>
      </c>
      <c r="AB269" s="40">
        <v>0</v>
      </c>
      <c r="AC269" s="40">
        <v>0</v>
      </c>
      <c r="AD269" s="40">
        <v>0</v>
      </c>
      <c r="AE269" s="40">
        <v>0</v>
      </c>
      <c r="AF269" s="40">
        <v>0</v>
      </c>
      <c r="AG269" s="40">
        <v>0</v>
      </c>
      <c r="AH269" s="40">
        <v>0</v>
      </c>
      <c r="AI269" s="40">
        <v>0</v>
      </c>
      <c r="AJ269" s="40">
        <v>0</v>
      </c>
      <c r="AK269" s="40">
        <v>0</v>
      </c>
      <c r="AL269" s="40">
        <v>0</v>
      </c>
      <c r="AM269" s="81">
        <f t="shared" si="13"/>
        <v>0</v>
      </c>
    </row>
    <row r="270" spans="1:39" x14ac:dyDescent="0.2">
      <c r="A270" s="33">
        <v>6709</v>
      </c>
      <c r="B270" s="33" t="s">
        <v>391</v>
      </c>
      <c r="C270" s="33" t="s">
        <v>392</v>
      </c>
      <c r="D270" s="35" t="s">
        <v>79</v>
      </c>
      <c r="E270" s="63" t="s">
        <v>132</v>
      </c>
      <c r="F270" s="68">
        <v>2013</v>
      </c>
      <c r="G270" s="52">
        <v>2013</v>
      </c>
      <c r="H270" s="34">
        <v>2401636.87304933</v>
      </c>
      <c r="I270" s="34">
        <v>7338410.2450409401</v>
      </c>
      <c r="J270" s="34">
        <v>16630244.4838058</v>
      </c>
      <c r="K270" s="34">
        <v>4695549.59588899</v>
      </c>
      <c r="L270" s="49">
        <v>0</v>
      </c>
      <c r="M270" s="311">
        <v>0</v>
      </c>
      <c r="N270" s="311">
        <v>0</v>
      </c>
      <c r="O270" s="311">
        <v>0</v>
      </c>
      <c r="P270" s="313">
        <v>0</v>
      </c>
      <c r="Q270" s="40">
        <v>9.9999999999999936E-2</v>
      </c>
      <c r="R270" s="40">
        <v>0.70000000000000018</v>
      </c>
      <c r="S270" s="40">
        <v>4.9999999999999968E-2</v>
      </c>
      <c r="T270" s="40">
        <v>9.9999999999999936E-2</v>
      </c>
      <c r="U270" s="40">
        <v>4.9999999999999968E-2</v>
      </c>
      <c r="V270" s="40">
        <v>0</v>
      </c>
      <c r="W270" s="40">
        <v>0</v>
      </c>
      <c r="X270" s="40">
        <v>0</v>
      </c>
      <c r="Y270" s="40">
        <v>0</v>
      </c>
      <c r="Z270" s="81">
        <f t="shared" si="12"/>
        <v>0</v>
      </c>
      <c r="AA270" s="40">
        <v>1</v>
      </c>
      <c r="AB270" s="40">
        <v>0</v>
      </c>
      <c r="AC270" s="40">
        <v>0</v>
      </c>
      <c r="AD270" s="40">
        <v>0</v>
      </c>
      <c r="AE270" s="40">
        <v>0</v>
      </c>
      <c r="AF270" s="40">
        <v>0</v>
      </c>
      <c r="AG270" s="40">
        <v>0</v>
      </c>
      <c r="AH270" s="40">
        <v>0</v>
      </c>
      <c r="AI270" s="40">
        <v>0</v>
      </c>
      <c r="AJ270" s="40">
        <v>0</v>
      </c>
      <c r="AK270" s="40">
        <v>0</v>
      </c>
      <c r="AL270" s="40">
        <v>0</v>
      </c>
      <c r="AM270" s="81">
        <f t="shared" si="13"/>
        <v>0</v>
      </c>
    </row>
    <row r="271" spans="1:39" x14ac:dyDescent="0.2">
      <c r="A271" s="33">
        <v>5715</v>
      </c>
      <c r="B271" s="33" t="s">
        <v>394</v>
      </c>
      <c r="C271" s="33" t="s">
        <v>395</v>
      </c>
      <c r="D271" s="35" t="s">
        <v>79</v>
      </c>
      <c r="E271" s="63" t="s">
        <v>132</v>
      </c>
      <c r="F271" s="68">
        <v>2012</v>
      </c>
      <c r="G271" s="52">
        <v>2013</v>
      </c>
      <c r="H271" s="34">
        <v>13351183.037673401</v>
      </c>
      <c r="I271" s="34">
        <v>16631954.967894601</v>
      </c>
      <c r="J271" s="34">
        <v>17943719.1244202</v>
      </c>
      <c r="K271" s="34">
        <v>7863407.3347607497</v>
      </c>
      <c r="L271" s="49">
        <v>0</v>
      </c>
      <c r="M271" s="311">
        <v>0</v>
      </c>
      <c r="N271" s="311">
        <v>0</v>
      </c>
      <c r="O271" s="311">
        <v>0</v>
      </c>
      <c r="P271" s="313">
        <v>0</v>
      </c>
      <c r="Q271" s="40">
        <v>4.9999999999999947E-2</v>
      </c>
      <c r="R271" s="40">
        <v>0.79999999999999971</v>
      </c>
      <c r="S271" s="40">
        <v>2.5000000000000057E-2</v>
      </c>
      <c r="T271" s="40">
        <v>2.5000000000000057E-2</v>
      </c>
      <c r="U271" s="40">
        <v>0.10000000000000006</v>
      </c>
      <c r="V271" s="40">
        <v>0</v>
      </c>
      <c r="W271" s="40">
        <v>0</v>
      </c>
      <c r="X271" s="40">
        <v>0</v>
      </c>
      <c r="Y271" s="40">
        <v>0</v>
      </c>
      <c r="Z271" s="81">
        <f t="shared" si="12"/>
        <v>2.2204460492503131E-16</v>
      </c>
      <c r="AA271" s="40">
        <v>1</v>
      </c>
      <c r="AB271" s="40">
        <v>0</v>
      </c>
      <c r="AC271" s="40">
        <v>0</v>
      </c>
      <c r="AD271" s="40">
        <v>0</v>
      </c>
      <c r="AE271" s="40">
        <v>0</v>
      </c>
      <c r="AF271" s="40">
        <v>0</v>
      </c>
      <c r="AG271" s="40">
        <v>0</v>
      </c>
      <c r="AH271" s="40">
        <v>0</v>
      </c>
      <c r="AI271" s="40">
        <v>0</v>
      </c>
      <c r="AJ271" s="40">
        <v>0</v>
      </c>
      <c r="AK271" s="40">
        <v>0</v>
      </c>
      <c r="AL271" s="40">
        <v>0</v>
      </c>
      <c r="AM271" s="81">
        <f t="shared" si="13"/>
        <v>0</v>
      </c>
    </row>
    <row r="272" spans="1:39" x14ac:dyDescent="0.2">
      <c r="A272" s="33">
        <v>7401</v>
      </c>
      <c r="B272" s="33" t="s">
        <v>396</v>
      </c>
      <c r="C272" s="33" t="s">
        <v>397</v>
      </c>
      <c r="D272" s="35" t="s">
        <v>79</v>
      </c>
      <c r="E272" s="63" t="s">
        <v>132</v>
      </c>
      <c r="F272" s="68">
        <v>2011</v>
      </c>
      <c r="G272" s="52">
        <v>2013</v>
      </c>
      <c r="H272" s="34">
        <v>2541.2619121521202</v>
      </c>
      <c r="I272" s="34">
        <v>-235.55008599004699</v>
      </c>
      <c r="J272" s="34">
        <v>0</v>
      </c>
      <c r="K272" s="34">
        <v>-12422.8680494087</v>
      </c>
      <c r="L272" s="49">
        <v>0</v>
      </c>
      <c r="M272" s="311">
        <v>0</v>
      </c>
      <c r="N272" s="311">
        <v>0</v>
      </c>
      <c r="O272" s="311">
        <v>0</v>
      </c>
      <c r="P272" s="313">
        <v>0</v>
      </c>
      <c r="Q272" s="40">
        <v>1</v>
      </c>
      <c r="R272" s="40">
        <v>0</v>
      </c>
      <c r="S272" s="40">
        <v>0</v>
      </c>
      <c r="T272" s="40">
        <v>0</v>
      </c>
      <c r="U272" s="40">
        <v>0</v>
      </c>
      <c r="V272" s="40">
        <v>0</v>
      </c>
      <c r="W272" s="40">
        <v>0</v>
      </c>
      <c r="X272" s="40">
        <v>0</v>
      </c>
      <c r="Y272" s="40">
        <v>0</v>
      </c>
      <c r="Z272" s="81">
        <f t="shared" si="12"/>
        <v>0</v>
      </c>
      <c r="AA272" s="40">
        <v>1</v>
      </c>
      <c r="AB272" s="40">
        <v>0</v>
      </c>
      <c r="AC272" s="40">
        <v>0</v>
      </c>
      <c r="AD272" s="40">
        <v>0</v>
      </c>
      <c r="AE272" s="40">
        <v>0</v>
      </c>
      <c r="AF272" s="40">
        <v>0</v>
      </c>
      <c r="AG272" s="40">
        <v>0</v>
      </c>
      <c r="AH272" s="40">
        <v>0</v>
      </c>
      <c r="AI272" s="40">
        <v>0</v>
      </c>
      <c r="AJ272" s="40">
        <v>0</v>
      </c>
      <c r="AK272" s="40">
        <v>0</v>
      </c>
      <c r="AL272" s="40">
        <v>0</v>
      </c>
      <c r="AM272" s="81">
        <f t="shared" si="13"/>
        <v>0</v>
      </c>
    </row>
    <row r="273" spans="1:39" x14ac:dyDescent="0.2">
      <c r="A273" s="33">
        <v>6969</v>
      </c>
      <c r="B273" s="33" t="s">
        <v>398</v>
      </c>
      <c r="C273" s="33" t="s">
        <v>399</v>
      </c>
      <c r="D273" s="35" t="s">
        <v>79</v>
      </c>
      <c r="E273" s="63" t="s">
        <v>132</v>
      </c>
      <c r="F273" s="68">
        <v>2018</v>
      </c>
      <c r="G273" s="52">
        <v>2013</v>
      </c>
      <c r="H273" s="34">
        <v>90388.420329793997</v>
      </c>
      <c r="I273" s="34">
        <v>88648.964928030706</v>
      </c>
      <c r="J273" s="34">
        <v>23676.657615966498</v>
      </c>
      <c r="K273" s="34">
        <v>442320.87352925597</v>
      </c>
      <c r="L273" s="49">
        <v>0</v>
      </c>
      <c r="M273" s="311">
        <v>0</v>
      </c>
      <c r="N273" s="311">
        <v>0</v>
      </c>
      <c r="O273" s="311">
        <v>0</v>
      </c>
      <c r="P273" s="313">
        <v>0</v>
      </c>
      <c r="Q273" s="40">
        <v>0.84999999999999987</v>
      </c>
      <c r="R273" s="40">
        <v>5.0000000000000065E-2</v>
      </c>
      <c r="S273" s="40">
        <v>0</v>
      </c>
      <c r="T273" s="40">
        <v>0</v>
      </c>
      <c r="U273" s="40">
        <v>0.10000000000000013</v>
      </c>
      <c r="V273" s="40">
        <v>0</v>
      </c>
      <c r="W273" s="40">
        <v>0</v>
      </c>
      <c r="X273" s="40">
        <v>0</v>
      </c>
      <c r="Y273" s="40">
        <v>0</v>
      </c>
      <c r="Z273" s="81">
        <f t="shared" si="12"/>
        <v>0</v>
      </c>
      <c r="AA273" s="40">
        <v>1</v>
      </c>
      <c r="AB273" s="40">
        <v>0</v>
      </c>
      <c r="AC273" s="40">
        <v>0</v>
      </c>
      <c r="AD273" s="40">
        <v>0</v>
      </c>
      <c r="AE273" s="40">
        <v>0</v>
      </c>
      <c r="AF273" s="40">
        <v>0</v>
      </c>
      <c r="AG273" s="40">
        <v>0</v>
      </c>
      <c r="AH273" s="40">
        <v>0</v>
      </c>
      <c r="AI273" s="40">
        <v>0</v>
      </c>
      <c r="AJ273" s="40">
        <v>0</v>
      </c>
      <c r="AK273" s="40">
        <v>0</v>
      </c>
      <c r="AL273" s="40">
        <v>0</v>
      </c>
      <c r="AM273" s="81">
        <f t="shared" si="13"/>
        <v>0</v>
      </c>
    </row>
    <row r="274" spans="1:39" x14ac:dyDescent="0.2">
      <c r="A274" s="33">
        <v>5714</v>
      </c>
      <c r="B274" s="33" t="s">
        <v>400</v>
      </c>
      <c r="C274" s="33" t="s">
        <v>401</v>
      </c>
      <c r="D274" s="35" t="s">
        <v>79</v>
      </c>
      <c r="E274" s="63" t="s">
        <v>132</v>
      </c>
      <c r="F274" s="68">
        <v>2010</v>
      </c>
      <c r="G274" s="52">
        <v>2013</v>
      </c>
      <c r="H274" s="34">
        <v>1699167.28462851</v>
      </c>
      <c r="I274" s="34">
        <v>523017.714777441</v>
      </c>
      <c r="J274" s="34">
        <v>-1137.72405090866</v>
      </c>
      <c r="K274" s="34">
        <v>0</v>
      </c>
      <c r="L274" s="49">
        <v>0</v>
      </c>
      <c r="M274" s="311">
        <v>0</v>
      </c>
      <c r="N274" s="311">
        <v>0</v>
      </c>
      <c r="O274" s="311">
        <v>0</v>
      </c>
      <c r="P274" s="313">
        <v>0</v>
      </c>
      <c r="Q274" s="40">
        <v>0</v>
      </c>
      <c r="R274" s="40">
        <v>0.79656542365621597</v>
      </c>
      <c r="S274" s="40">
        <v>6.2651213096556232E-2</v>
      </c>
      <c r="T274" s="40">
        <v>3.5800693198032245E-2</v>
      </c>
      <c r="U274" s="40">
        <v>0.10498267004919543</v>
      </c>
      <c r="V274" s="40">
        <v>0</v>
      </c>
      <c r="W274" s="40">
        <v>0</v>
      </c>
      <c r="X274" s="40">
        <v>0</v>
      </c>
      <c r="Y274" s="40">
        <v>0</v>
      </c>
      <c r="Z274" s="81">
        <f t="shared" si="12"/>
        <v>2.2204460492503131E-16</v>
      </c>
      <c r="AA274" s="40">
        <v>1</v>
      </c>
      <c r="AB274" s="40">
        <v>0</v>
      </c>
      <c r="AC274" s="40">
        <v>0</v>
      </c>
      <c r="AD274" s="40">
        <v>0</v>
      </c>
      <c r="AE274" s="40">
        <v>0</v>
      </c>
      <c r="AF274" s="40">
        <v>0</v>
      </c>
      <c r="AG274" s="40">
        <v>0</v>
      </c>
      <c r="AH274" s="40">
        <v>0</v>
      </c>
      <c r="AI274" s="40">
        <v>0</v>
      </c>
      <c r="AJ274" s="40">
        <v>0</v>
      </c>
      <c r="AK274" s="40">
        <v>0</v>
      </c>
      <c r="AL274" s="40">
        <v>0</v>
      </c>
      <c r="AM274" s="81">
        <f t="shared" si="13"/>
        <v>0</v>
      </c>
    </row>
    <row r="275" spans="1:39" x14ac:dyDescent="0.2">
      <c r="A275" s="33">
        <v>7400</v>
      </c>
      <c r="B275" s="33" t="s">
        <v>402</v>
      </c>
      <c r="C275" s="33" t="s">
        <v>403</v>
      </c>
      <c r="D275" s="35" t="s">
        <v>79</v>
      </c>
      <c r="E275" s="63" t="s">
        <v>132</v>
      </c>
      <c r="F275" s="68">
        <v>2014</v>
      </c>
      <c r="G275" s="52">
        <v>2013</v>
      </c>
      <c r="H275" s="34">
        <v>74977.768867708495</v>
      </c>
      <c r="I275" s="34">
        <v>39778.810043604703</v>
      </c>
      <c r="J275" s="34">
        <v>283139.30740737799</v>
      </c>
      <c r="K275" s="34">
        <v>338365.12008998898</v>
      </c>
      <c r="L275" s="49">
        <v>-833973.15978003806</v>
      </c>
      <c r="M275" s="311">
        <v>0</v>
      </c>
      <c r="N275" s="311">
        <v>0</v>
      </c>
      <c r="O275" s="311">
        <v>0</v>
      </c>
      <c r="P275" s="313">
        <v>0</v>
      </c>
      <c r="Q275" s="40">
        <v>0.28297443151541624</v>
      </c>
      <c r="R275" s="40">
        <v>0.23900852282819457</v>
      </c>
      <c r="S275" s="40">
        <v>0</v>
      </c>
      <c r="T275" s="40">
        <v>0</v>
      </c>
      <c r="U275" s="40">
        <v>0.47801704565638914</v>
      </c>
      <c r="V275" s="40">
        <v>0</v>
      </c>
      <c r="W275" s="40">
        <v>0</v>
      </c>
      <c r="X275" s="40">
        <v>0</v>
      </c>
      <c r="Y275" s="40">
        <v>0</v>
      </c>
      <c r="Z275" s="81">
        <f t="shared" si="12"/>
        <v>1.1102230246251565E-16</v>
      </c>
      <c r="AA275" s="40">
        <v>1</v>
      </c>
      <c r="AB275" s="40">
        <v>0</v>
      </c>
      <c r="AC275" s="40">
        <v>0</v>
      </c>
      <c r="AD275" s="40">
        <v>0</v>
      </c>
      <c r="AE275" s="40">
        <v>0</v>
      </c>
      <c r="AF275" s="40">
        <v>0</v>
      </c>
      <c r="AG275" s="40">
        <v>0</v>
      </c>
      <c r="AH275" s="40">
        <v>0</v>
      </c>
      <c r="AI275" s="40">
        <v>0</v>
      </c>
      <c r="AJ275" s="40">
        <v>0</v>
      </c>
      <c r="AK275" s="40">
        <v>0</v>
      </c>
      <c r="AL275" s="40">
        <v>0</v>
      </c>
      <c r="AM275" s="81">
        <f t="shared" si="13"/>
        <v>0</v>
      </c>
    </row>
    <row r="276" spans="1:39" x14ac:dyDescent="0.2">
      <c r="A276" s="33">
        <v>6910</v>
      </c>
      <c r="B276" s="33" t="s">
        <v>404</v>
      </c>
      <c r="C276" s="33" t="s">
        <v>405</v>
      </c>
      <c r="D276" s="35" t="s">
        <v>79</v>
      </c>
      <c r="E276" s="63" t="s">
        <v>132</v>
      </c>
      <c r="F276" s="68">
        <v>2014</v>
      </c>
      <c r="G276" s="52">
        <v>2013</v>
      </c>
      <c r="H276" s="34">
        <v>7834.2856225262403</v>
      </c>
      <c r="I276" s="34">
        <v>90019.143248404202</v>
      </c>
      <c r="J276" s="34">
        <v>783347.01895127399</v>
      </c>
      <c r="K276" s="34">
        <v>14466318.793502901</v>
      </c>
      <c r="L276" s="49">
        <v>857461</v>
      </c>
      <c r="M276" s="311">
        <v>0</v>
      </c>
      <c r="N276" s="311">
        <v>0</v>
      </c>
      <c r="O276" s="311">
        <v>0</v>
      </c>
      <c r="P276" s="313">
        <v>0</v>
      </c>
      <c r="Q276" s="40">
        <v>0</v>
      </c>
      <c r="R276" s="40">
        <v>5.0000000000000024E-2</v>
      </c>
      <c r="S276" s="40">
        <v>0</v>
      </c>
      <c r="T276" s="40">
        <v>0</v>
      </c>
      <c r="U276" s="40">
        <v>0.20000000000000034</v>
      </c>
      <c r="V276" s="40">
        <v>0.74999999999999967</v>
      </c>
      <c r="W276" s="40">
        <v>0</v>
      </c>
      <c r="X276" s="40">
        <v>0</v>
      </c>
      <c r="Y276" s="40">
        <v>0</v>
      </c>
      <c r="Z276" s="81">
        <f t="shared" si="12"/>
        <v>0</v>
      </c>
      <c r="AA276" s="40">
        <v>1</v>
      </c>
      <c r="AB276" s="40">
        <v>0</v>
      </c>
      <c r="AC276" s="40">
        <v>0</v>
      </c>
      <c r="AD276" s="40">
        <v>0</v>
      </c>
      <c r="AE276" s="40">
        <v>0</v>
      </c>
      <c r="AF276" s="40">
        <v>0</v>
      </c>
      <c r="AG276" s="40">
        <v>0</v>
      </c>
      <c r="AH276" s="40">
        <v>0</v>
      </c>
      <c r="AI276" s="40">
        <v>0</v>
      </c>
      <c r="AJ276" s="40">
        <v>0</v>
      </c>
      <c r="AK276" s="40">
        <v>0</v>
      </c>
      <c r="AL276" s="40">
        <v>0</v>
      </c>
      <c r="AM276" s="81">
        <f t="shared" si="13"/>
        <v>0</v>
      </c>
    </row>
    <row r="277" spans="1:39" x14ac:dyDescent="0.2">
      <c r="A277" s="33">
        <v>6704</v>
      </c>
      <c r="B277" s="33" t="s">
        <v>406</v>
      </c>
      <c r="C277" s="33" t="s">
        <v>407</v>
      </c>
      <c r="D277" s="35" t="s">
        <v>79</v>
      </c>
      <c r="E277" s="63" t="s">
        <v>132</v>
      </c>
      <c r="F277" s="68">
        <v>2018</v>
      </c>
      <c r="G277" s="52">
        <v>2013</v>
      </c>
      <c r="H277" s="34">
        <v>462083.22765316197</v>
      </c>
      <c r="I277" s="34">
        <v>410978.306045131</v>
      </c>
      <c r="J277" s="34">
        <v>221911.863738588</v>
      </c>
      <c r="K277" s="34">
        <v>9242.3808962262701</v>
      </c>
      <c r="L277" s="49">
        <v>0</v>
      </c>
      <c r="M277" s="311">
        <v>0</v>
      </c>
      <c r="N277" s="311">
        <v>0</v>
      </c>
      <c r="O277" s="311">
        <v>0</v>
      </c>
      <c r="P277" s="313">
        <v>0</v>
      </c>
      <c r="Q277" s="40">
        <v>4.9999999999999885E-2</v>
      </c>
      <c r="R277" s="40">
        <v>0.8000000000000006</v>
      </c>
      <c r="S277" s="40">
        <v>2.4999999999999904E-2</v>
      </c>
      <c r="T277" s="40">
        <v>2.4999999999999904E-2</v>
      </c>
      <c r="U277" s="40">
        <v>9.9999999999999895E-2</v>
      </c>
      <c r="V277" s="40">
        <v>0</v>
      </c>
      <c r="W277" s="40">
        <v>0</v>
      </c>
      <c r="X277" s="40">
        <v>0</v>
      </c>
      <c r="Y277" s="40">
        <v>0</v>
      </c>
      <c r="Z277" s="81">
        <f t="shared" si="12"/>
        <v>2.2204460492503131E-16</v>
      </c>
      <c r="AA277" s="40">
        <v>1</v>
      </c>
      <c r="AB277" s="40">
        <v>0</v>
      </c>
      <c r="AC277" s="40">
        <v>0</v>
      </c>
      <c r="AD277" s="40">
        <v>0</v>
      </c>
      <c r="AE277" s="40">
        <v>0</v>
      </c>
      <c r="AF277" s="40">
        <v>0</v>
      </c>
      <c r="AG277" s="40">
        <v>0</v>
      </c>
      <c r="AH277" s="40">
        <v>0</v>
      </c>
      <c r="AI277" s="40">
        <v>0</v>
      </c>
      <c r="AJ277" s="40">
        <v>0</v>
      </c>
      <c r="AK277" s="40">
        <v>0</v>
      </c>
      <c r="AL277" s="40">
        <v>0</v>
      </c>
      <c r="AM277" s="81">
        <f t="shared" si="13"/>
        <v>0</v>
      </c>
    </row>
    <row r="278" spans="1:39" x14ac:dyDescent="0.2">
      <c r="A278" s="33">
        <v>6346</v>
      </c>
      <c r="B278" s="33" t="s">
        <v>408</v>
      </c>
      <c r="C278" s="33" t="s">
        <v>409</v>
      </c>
      <c r="D278" s="35" t="s">
        <v>79</v>
      </c>
      <c r="E278" s="63" t="s">
        <v>132</v>
      </c>
      <c r="F278" s="68">
        <v>2012</v>
      </c>
      <c r="G278" s="52">
        <v>2013</v>
      </c>
      <c r="H278" s="34">
        <v>3541380.8586577601</v>
      </c>
      <c r="I278" s="34">
        <v>20900649.507364798</v>
      </c>
      <c r="J278" s="34">
        <v>17251228.9713507</v>
      </c>
      <c r="K278" s="34">
        <v>408437.57788034901</v>
      </c>
      <c r="L278" s="49">
        <v>0</v>
      </c>
      <c r="M278" s="311">
        <v>0</v>
      </c>
      <c r="N278" s="311">
        <v>0</v>
      </c>
      <c r="O278" s="311">
        <v>0</v>
      </c>
      <c r="P278" s="313">
        <v>0</v>
      </c>
      <c r="Q278" s="40">
        <v>0.8500000000000002</v>
      </c>
      <c r="R278" s="40">
        <v>4.9999999999999892E-2</v>
      </c>
      <c r="S278" s="40">
        <v>0</v>
      </c>
      <c r="T278" s="40">
        <v>0</v>
      </c>
      <c r="U278" s="40">
        <v>9.9999999999999992E-2</v>
      </c>
      <c r="V278" s="40">
        <v>0</v>
      </c>
      <c r="W278" s="40">
        <v>0</v>
      </c>
      <c r="X278" s="40">
        <v>0</v>
      </c>
      <c r="Y278" s="40">
        <v>0</v>
      </c>
      <c r="Z278" s="81">
        <f t="shared" si="12"/>
        <v>2.2204460492503131E-16</v>
      </c>
      <c r="AA278" s="40">
        <v>1</v>
      </c>
      <c r="AB278" s="40">
        <v>0</v>
      </c>
      <c r="AC278" s="40">
        <v>0</v>
      </c>
      <c r="AD278" s="40">
        <v>0</v>
      </c>
      <c r="AE278" s="40">
        <v>0</v>
      </c>
      <c r="AF278" s="40">
        <v>0</v>
      </c>
      <c r="AG278" s="40">
        <v>0</v>
      </c>
      <c r="AH278" s="40">
        <v>0</v>
      </c>
      <c r="AI278" s="40">
        <v>0</v>
      </c>
      <c r="AJ278" s="40">
        <v>0</v>
      </c>
      <c r="AK278" s="40">
        <v>0</v>
      </c>
      <c r="AL278" s="40">
        <v>0</v>
      </c>
      <c r="AM278" s="81">
        <f t="shared" si="13"/>
        <v>0</v>
      </c>
    </row>
    <row r="279" spans="1:39" x14ac:dyDescent="0.2">
      <c r="A279" s="33">
        <v>7147</v>
      </c>
      <c r="B279" s="33" t="s">
        <v>408</v>
      </c>
      <c r="C279" s="33" t="s">
        <v>409</v>
      </c>
      <c r="D279" s="35" t="s">
        <v>79</v>
      </c>
      <c r="E279" s="63" t="s">
        <v>132</v>
      </c>
      <c r="F279" s="68">
        <v>2012</v>
      </c>
      <c r="G279" s="52">
        <v>2013</v>
      </c>
      <c r="H279" s="34">
        <v>0</v>
      </c>
      <c r="I279" s="34">
        <v>62559.354754620101</v>
      </c>
      <c r="J279" s="34">
        <v>1696830.4634308401</v>
      </c>
      <c r="K279" s="34">
        <v>-14316.469978744401</v>
      </c>
      <c r="L279" s="49">
        <v>0</v>
      </c>
      <c r="M279" s="311">
        <v>0</v>
      </c>
      <c r="N279" s="311">
        <v>0</v>
      </c>
      <c r="O279" s="311">
        <v>0</v>
      </c>
      <c r="P279" s="313">
        <v>0</v>
      </c>
      <c r="Q279" s="40">
        <v>0</v>
      </c>
      <c r="R279" s="40">
        <v>0.90000000000000013</v>
      </c>
      <c r="S279" s="40">
        <v>4.9999999999999885E-2</v>
      </c>
      <c r="T279" s="40">
        <v>4.9999999999999885E-2</v>
      </c>
      <c r="U279" s="40">
        <v>0</v>
      </c>
      <c r="V279" s="40">
        <v>0</v>
      </c>
      <c r="W279" s="40">
        <v>0</v>
      </c>
      <c r="X279" s="40">
        <v>0</v>
      </c>
      <c r="Y279" s="40">
        <v>0</v>
      </c>
      <c r="Z279" s="81">
        <f t="shared" si="12"/>
        <v>0</v>
      </c>
      <c r="AA279" s="40">
        <v>1</v>
      </c>
      <c r="AB279" s="40">
        <v>0</v>
      </c>
      <c r="AC279" s="40">
        <v>0</v>
      </c>
      <c r="AD279" s="40">
        <v>0</v>
      </c>
      <c r="AE279" s="40">
        <v>0</v>
      </c>
      <c r="AF279" s="40">
        <v>0</v>
      </c>
      <c r="AG279" s="40">
        <v>0</v>
      </c>
      <c r="AH279" s="40">
        <v>0</v>
      </c>
      <c r="AI279" s="40">
        <v>0</v>
      </c>
      <c r="AJ279" s="40">
        <v>0</v>
      </c>
      <c r="AK279" s="40">
        <v>0</v>
      </c>
      <c r="AL279" s="40">
        <v>0</v>
      </c>
      <c r="AM279" s="81">
        <f t="shared" si="13"/>
        <v>0</v>
      </c>
    </row>
    <row r="280" spans="1:39" x14ac:dyDescent="0.2">
      <c r="A280" s="33">
        <v>8155</v>
      </c>
      <c r="B280" s="33" t="s">
        <v>408</v>
      </c>
      <c r="C280" s="33" t="s">
        <v>409</v>
      </c>
      <c r="D280" s="35" t="s">
        <v>79</v>
      </c>
      <c r="E280" s="63" t="s">
        <v>132</v>
      </c>
      <c r="F280" s="68">
        <v>2012</v>
      </c>
      <c r="G280" s="52">
        <v>2013</v>
      </c>
      <c r="H280" s="34">
        <v>0</v>
      </c>
      <c r="I280" s="34">
        <v>0</v>
      </c>
      <c r="J280" s="34">
        <v>0</v>
      </c>
      <c r="K280" s="34">
        <v>1886403.61224801</v>
      </c>
      <c r="L280" s="49">
        <v>0</v>
      </c>
      <c r="M280" s="311">
        <v>0</v>
      </c>
      <c r="N280" s="311">
        <v>0</v>
      </c>
      <c r="O280" s="311">
        <v>0</v>
      </c>
      <c r="P280" s="313">
        <v>0</v>
      </c>
      <c r="Q280" s="40">
        <v>0.10000000000000037</v>
      </c>
      <c r="R280" s="40">
        <v>0.69999999999999896</v>
      </c>
      <c r="S280" s="40">
        <v>5.0000000000000079E-2</v>
      </c>
      <c r="T280" s="40">
        <v>0.10000000000000037</v>
      </c>
      <c r="U280" s="40">
        <v>5.0000000000000079E-2</v>
      </c>
      <c r="V280" s="40">
        <v>0</v>
      </c>
      <c r="W280" s="40">
        <v>0</v>
      </c>
      <c r="X280" s="40">
        <v>0</v>
      </c>
      <c r="Y280" s="40">
        <v>0</v>
      </c>
      <c r="Z280" s="81">
        <f t="shared" si="12"/>
        <v>2.2204460492503131E-16</v>
      </c>
      <c r="AA280" s="40">
        <v>1</v>
      </c>
      <c r="AB280" s="40">
        <v>0</v>
      </c>
      <c r="AC280" s="40">
        <v>0</v>
      </c>
      <c r="AD280" s="40">
        <v>0</v>
      </c>
      <c r="AE280" s="40">
        <v>0</v>
      </c>
      <c r="AF280" s="40">
        <v>0</v>
      </c>
      <c r="AG280" s="40">
        <v>0</v>
      </c>
      <c r="AH280" s="40">
        <v>0</v>
      </c>
      <c r="AI280" s="40">
        <v>0</v>
      </c>
      <c r="AJ280" s="40">
        <v>0</v>
      </c>
      <c r="AK280" s="40">
        <v>0</v>
      </c>
      <c r="AL280" s="40">
        <v>0</v>
      </c>
      <c r="AM280" s="81">
        <f t="shared" si="13"/>
        <v>0</v>
      </c>
    </row>
    <row r="281" spans="1:39" x14ac:dyDescent="0.2">
      <c r="A281" s="33">
        <v>6662</v>
      </c>
      <c r="B281" s="33" t="s">
        <v>410</v>
      </c>
      <c r="C281" s="33" t="s">
        <v>411</v>
      </c>
      <c r="D281" s="35" t="s">
        <v>79</v>
      </c>
      <c r="E281" s="63" t="s">
        <v>132</v>
      </c>
      <c r="F281" s="68">
        <v>2014</v>
      </c>
      <c r="G281" s="52">
        <v>2013</v>
      </c>
      <c r="H281" s="34">
        <v>1468506.5436032801</v>
      </c>
      <c r="I281" s="34">
        <v>2423393.64714598</v>
      </c>
      <c r="J281" s="34">
        <v>8652966.8753254805</v>
      </c>
      <c r="K281" s="34">
        <v>47513413.949092098</v>
      </c>
      <c r="L281" s="49">
        <v>28748641.440000001</v>
      </c>
      <c r="M281" s="311">
        <v>0</v>
      </c>
      <c r="N281" s="311">
        <v>0</v>
      </c>
      <c r="O281" s="311">
        <v>0</v>
      </c>
      <c r="P281" s="313">
        <v>0</v>
      </c>
      <c r="Q281" s="40">
        <v>0.85</v>
      </c>
      <c r="R281" s="40">
        <v>5.0000000000000017E-2</v>
      </c>
      <c r="S281" s="40">
        <v>0</v>
      </c>
      <c r="T281" s="40">
        <v>0</v>
      </c>
      <c r="U281" s="40">
        <v>0.10000000000000003</v>
      </c>
      <c r="V281" s="40">
        <v>0</v>
      </c>
      <c r="W281" s="40">
        <v>0</v>
      </c>
      <c r="X281" s="40">
        <v>0</v>
      </c>
      <c r="Y281" s="40">
        <v>0</v>
      </c>
      <c r="Z281" s="81">
        <f t="shared" si="12"/>
        <v>0</v>
      </c>
      <c r="AA281" s="40">
        <v>1</v>
      </c>
      <c r="AB281" s="40">
        <v>0</v>
      </c>
      <c r="AC281" s="40">
        <v>0</v>
      </c>
      <c r="AD281" s="40">
        <v>0</v>
      </c>
      <c r="AE281" s="40">
        <v>0</v>
      </c>
      <c r="AF281" s="40">
        <v>0</v>
      </c>
      <c r="AG281" s="40">
        <v>0</v>
      </c>
      <c r="AH281" s="40">
        <v>0</v>
      </c>
      <c r="AI281" s="40">
        <v>0</v>
      </c>
      <c r="AJ281" s="40">
        <v>0</v>
      </c>
      <c r="AK281" s="40">
        <v>0</v>
      </c>
      <c r="AL281" s="40">
        <v>0</v>
      </c>
      <c r="AM281" s="81">
        <f t="shared" si="13"/>
        <v>0</v>
      </c>
    </row>
    <row r="282" spans="1:39" x14ac:dyDescent="0.2">
      <c r="A282" s="33">
        <v>6967</v>
      </c>
      <c r="B282" s="33" t="s">
        <v>412</v>
      </c>
      <c r="C282" s="33" t="s">
        <v>413</v>
      </c>
      <c r="D282" s="35" t="s">
        <v>79</v>
      </c>
      <c r="E282" s="63" t="s">
        <v>132</v>
      </c>
      <c r="F282" s="68">
        <v>2014</v>
      </c>
      <c r="G282" s="52">
        <v>2013</v>
      </c>
      <c r="H282" s="34">
        <v>6415.3510558641201</v>
      </c>
      <c r="I282" s="34">
        <v>258578.28888796401</v>
      </c>
      <c r="J282" s="34">
        <v>1146230.2783122</v>
      </c>
      <c r="K282" s="34">
        <v>-1357245.28905081</v>
      </c>
      <c r="L282" s="49">
        <v>0</v>
      </c>
      <c r="M282" s="311">
        <v>0</v>
      </c>
      <c r="N282" s="311">
        <v>0</v>
      </c>
      <c r="O282" s="311">
        <v>0</v>
      </c>
      <c r="P282" s="313">
        <v>0</v>
      </c>
      <c r="Q282" s="40">
        <v>0.65000000000000069</v>
      </c>
      <c r="R282" s="40">
        <v>9.9999999999999881E-2</v>
      </c>
      <c r="S282" s="40">
        <v>0</v>
      </c>
      <c r="T282" s="40">
        <v>0</v>
      </c>
      <c r="U282" s="40">
        <v>0.24999999999999944</v>
      </c>
      <c r="V282" s="40">
        <v>0</v>
      </c>
      <c r="W282" s="40">
        <v>0</v>
      </c>
      <c r="X282" s="40">
        <v>0</v>
      </c>
      <c r="Y282" s="40">
        <v>0</v>
      </c>
      <c r="Z282" s="81">
        <f t="shared" si="12"/>
        <v>0</v>
      </c>
      <c r="AA282" s="40">
        <v>1</v>
      </c>
      <c r="AB282" s="40">
        <v>0</v>
      </c>
      <c r="AC282" s="40">
        <v>0</v>
      </c>
      <c r="AD282" s="40">
        <v>0</v>
      </c>
      <c r="AE282" s="40">
        <v>0</v>
      </c>
      <c r="AF282" s="40">
        <v>0</v>
      </c>
      <c r="AG282" s="40">
        <v>0</v>
      </c>
      <c r="AH282" s="40">
        <v>0</v>
      </c>
      <c r="AI282" s="40">
        <v>0</v>
      </c>
      <c r="AJ282" s="40">
        <v>0</v>
      </c>
      <c r="AK282" s="40">
        <v>0</v>
      </c>
      <c r="AL282" s="40">
        <v>0</v>
      </c>
      <c r="AM282" s="81">
        <f t="shared" si="13"/>
        <v>0</v>
      </c>
    </row>
    <row r="283" spans="1:39" x14ac:dyDescent="0.2">
      <c r="A283" s="33">
        <v>5880</v>
      </c>
      <c r="B283" s="33" t="s">
        <v>414</v>
      </c>
      <c r="C283" s="33" t="s">
        <v>415</v>
      </c>
      <c r="D283" s="35" t="s">
        <v>79</v>
      </c>
      <c r="E283" s="63" t="s">
        <v>132</v>
      </c>
      <c r="F283" s="68">
        <v>2012</v>
      </c>
      <c r="G283" s="52">
        <v>2013</v>
      </c>
      <c r="H283" s="34">
        <v>7859945.3331819503</v>
      </c>
      <c r="I283" s="34">
        <v>9082235.8813797608</v>
      </c>
      <c r="J283" s="34">
        <v>7610269.7083817096</v>
      </c>
      <c r="K283" s="34">
        <v>769854.98563828296</v>
      </c>
      <c r="L283" s="49">
        <v>0</v>
      </c>
      <c r="M283" s="311">
        <v>0</v>
      </c>
      <c r="N283" s="311">
        <v>0</v>
      </c>
      <c r="O283" s="311">
        <v>0</v>
      </c>
      <c r="P283" s="313">
        <v>0</v>
      </c>
      <c r="Q283" s="40">
        <v>0.84999999999999964</v>
      </c>
      <c r="R283" s="40">
        <v>4.9999999999999961E-2</v>
      </c>
      <c r="S283" s="40">
        <v>0</v>
      </c>
      <c r="T283" s="40">
        <v>0</v>
      </c>
      <c r="U283" s="40">
        <v>0.10000000000000027</v>
      </c>
      <c r="V283" s="40">
        <v>0</v>
      </c>
      <c r="W283" s="40">
        <v>0</v>
      </c>
      <c r="X283" s="40">
        <v>0</v>
      </c>
      <c r="Y283" s="40">
        <v>0</v>
      </c>
      <c r="Z283" s="81">
        <f t="shared" si="12"/>
        <v>1.1102230246251565E-16</v>
      </c>
      <c r="AA283" s="40">
        <v>1</v>
      </c>
      <c r="AB283" s="40">
        <v>0</v>
      </c>
      <c r="AC283" s="40">
        <v>0</v>
      </c>
      <c r="AD283" s="40">
        <v>0</v>
      </c>
      <c r="AE283" s="40">
        <v>0</v>
      </c>
      <c r="AF283" s="40">
        <v>0</v>
      </c>
      <c r="AG283" s="40">
        <v>0</v>
      </c>
      <c r="AH283" s="40">
        <v>0</v>
      </c>
      <c r="AI283" s="40">
        <v>0</v>
      </c>
      <c r="AJ283" s="40">
        <v>0</v>
      </c>
      <c r="AK283" s="40">
        <v>0</v>
      </c>
      <c r="AL283" s="40">
        <v>0</v>
      </c>
      <c r="AM283" s="81">
        <f t="shared" si="13"/>
        <v>0</v>
      </c>
    </row>
    <row r="284" spans="1:39" x14ac:dyDescent="0.2">
      <c r="A284" s="33">
        <v>7513</v>
      </c>
      <c r="B284" s="33" t="s">
        <v>416</v>
      </c>
      <c r="C284" s="33" t="s">
        <v>417</v>
      </c>
      <c r="D284" s="35" t="s">
        <v>79</v>
      </c>
      <c r="E284" s="63" t="s">
        <v>132</v>
      </c>
      <c r="F284" s="68">
        <v>2014</v>
      </c>
      <c r="G284" s="52">
        <v>2013</v>
      </c>
      <c r="H284" s="34">
        <v>0</v>
      </c>
      <c r="I284" s="34">
        <v>887919.73790544597</v>
      </c>
      <c r="J284" s="34">
        <v>8417298.1636430807</v>
      </c>
      <c r="K284" s="34">
        <v>5700728.4981588097</v>
      </c>
      <c r="L284" s="49">
        <v>43615.21</v>
      </c>
      <c r="M284" s="311">
        <v>0</v>
      </c>
      <c r="N284" s="311">
        <v>0</v>
      </c>
      <c r="O284" s="311">
        <v>0</v>
      </c>
      <c r="P284" s="313">
        <v>0</v>
      </c>
      <c r="Q284" s="40">
        <v>1.4490525083424066E-4</v>
      </c>
      <c r="R284" s="40">
        <v>0.89971018949833148</v>
      </c>
      <c r="S284" s="40">
        <v>4.9927547374582909E-2</v>
      </c>
      <c r="T284" s="40">
        <v>4.9927547374582909E-2</v>
      </c>
      <c r="U284" s="40">
        <v>2.8981050166848132E-4</v>
      </c>
      <c r="V284" s="40">
        <v>0</v>
      </c>
      <c r="W284" s="40">
        <v>0</v>
      </c>
      <c r="X284" s="40">
        <v>0</v>
      </c>
      <c r="Y284" s="40">
        <v>0</v>
      </c>
      <c r="Z284" s="81">
        <f t="shared" si="12"/>
        <v>0</v>
      </c>
      <c r="AA284" s="40">
        <v>1</v>
      </c>
      <c r="AB284" s="40">
        <v>0</v>
      </c>
      <c r="AC284" s="40">
        <v>0</v>
      </c>
      <c r="AD284" s="40">
        <v>0</v>
      </c>
      <c r="AE284" s="40">
        <v>0</v>
      </c>
      <c r="AF284" s="40">
        <v>0</v>
      </c>
      <c r="AG284" s="40">
        <v>0</v>
      </c>
      <c r="AH284" s="40">
        <v>0</v>
      </c>
      <c r="AI284" s="40">
        <v>0</v>
      </c>
      <c r="AJ284" s="40">
        <v>0</v>
      </c>
      <c r="AK284" s="40">
        <v>0</v>
      </c>
      <c r="AL284" s="40">
        <v>0</v>
      </c>
      <c r="AM284" s="81">
        <f t="shared" si="13"/>
        <v>0</v>
      </c>
    </row>
    <row r="285" spans="1:39" x14ac:dyDescent="0.2">
      <c r="A285" s="33">
        <v>7745</v>
      </c>
      <c r="B285" s="33" t="s">
        <v>416</v>
      </c>
      <c r="C285" s="33" t="s">
        <v>418</v>
      </c>
      <c r="D285" s="35" t="s">
        <v>79</v>
      </c>
      <c r="E285" s="63" t="s">
        <v>132</v>
      </c>
      <c r="F285" s="68">
        <v>2014</v>
      </c>
      <c r="G285" s="52">
        <v>2013</v>
      </c>
      <c r="H285" s="34">
        <v>0</v>
      </c>
      <c r="I285" s="34">
        <v>0</v>
      </c>
      <c r="J285" s="34">
        <v>15911.2695423648</v>
      </c>
      <c r="K285" s="34">
        <v>88851.115544205299</v>
      </c>
      <c r="L285" s="49">
        <v>0</v>
      </c>
      <c r="M285" s="311">
        <v>0</v>
      </c>
      <c r="N285" s="311">
        <v>0</v>
      </c>
      <c r="O285" s="311">
        <v>0</v>
      </c>
      <c r="P285" s="313">
        <v>0</v>
      </c>
      <c r="Q285" s="40">
        <v>0</v>
      </c>
      <c r="R285" s="40">
        <v>0.9</v>
      </c>
      <c r="S285" s="40">
        <v>0.05</v>
      </c>
      <c r="T285" s="40">
        <v>0.05</v>
      </c>
      <c r="U285" s="40">
        <v>0</v>
      </c>
      <c r="V285" s="40">
        <v>0</v>
      </c>
      <c r="W285" s="40">
        <v>0</v>
      </c>
      <c r="X285" s="40">
        <v>0</v>
      </c>
      <c r="Y285" s="40">
        <v>0</v>
      </c>
      <c r="Z285" s="81">
        <f t="shared" si="12"/>
        <v>0</v>
      </c>
      <c r="AA285" s="40">
        <v>1</v>
      </c>
      <c r="AB285" s="40">
        <v>0</v>
      </c>
      <c r="AC285" s="40">
        <v>0</v>
      </c>
      <c r="AD285" s="40">
        <v>0</v>
      </c>
      <c r="AE285" s="40">
        <v>0</v>
      </c>
      <c r="AF285" s="40">
        <v>0</v>
      </c>
      <c r="AG285" s="40">
        <v>0</v>
      </c>
      <c r="AH285" s="40">
        <v>0</v>
      </c>
      <c r="AI285" s="40">
        <v>0</v>
      </c>
      <c r="AJ285" s="40">
        <v>0</v>
      </c>
      <c r="AK285" s="40">
        <v>0</v>
      </c>
      <c r="AL285" s="40">
        <v>0</v>
      </c>
      <c r="AM285" s="81">
        <f t="shared" si="13"/>
        <v>0</v>
      </c>
    </row>
    <row r="286" spans="1:39" x14ac:dyDescent="0.2">
      <c r="A286" s="33">
        <v>5968</v>
      </c>
      <c r="B286" s="33" t="s">
        <v>419</v>
      </c>
      <c r="C286" s="33" t="s">
        <v>420</v>
      </c>
      <c r="D286" s="35" t="s">
        <v>79</v>
      </c>
      <c r="E286" s="63" t="s">
        <v>132</v>
      </c>
      <c r="F286" s="68">
        <v>2011</v>
      </c>
      <c r="G286" s="52">
        <v>2013</v>
      </c>
      <c r="H286" s="34">
        <v>22249988.198213302</v>
      </c>
      <c r="I286" s="34">
        <v>14311310.737400901</v>
      </c>
      <c r="J286" s="34">
        <v>738527.78851619305</v>
      </c>
      <c r="K286" s="34">
        <v>1355754.9032729601</v>
      </c>
      <c r="L286" s="49">
        <v>0</v>
      </c>
      <c r="M286" s="311">
        <v>0</v>
      </c>
      <c r="N286" s="311">
        <v>0</v>
      </c>
      <c r="O286" s="311">
        <v>0</v>
      </c>
      <c r="P286" s="313">
        <v>0</v>
      </c>
      <c r="Q286" s="40">
        <v>0</v>
      </c>
      <c r="R286" s="40">
        <v>0.87825268488165398</v>
      </c>
      <c r="S286" s="40">
        <v>0</v>
      </c>
      <c r="T286" s="40">
        <v>0</v>
      </c>
      <c r="U286" s="40">
        <v>0.12174731511834602</v>
      </c>
      <c r="V286" s="40">
        <v>0</v>
      </c>
      <c r="W286" s="40">
        <v>0</v>
      </c>
      <c r="X286" s="40">
        <v>0</v>
      </c>
      <c r="Y286" s="40">
        <v>0</v>
      </c>
      <c r="Z286" s="81">
        <f t="shared" si="12"/>
        <v>0</v>
      </c>
      <c r="AA286" s="40">
        <v>1</v>
      </c>
      <c r="AB286" s="40">
        <v>0</v>
      </c>
      <c r="AC286" s="40">
        <v>0</v>
      </c>
      <c r="AD286" s="40">
        <v>0</v>
      </c>
      <c r="AE286" s="40">
        <v>0</v>
      </c>
      <c r="AF286" s="40">
        <v>0</v>
      </c>
      <c r="AG286" s="40">
        <v>0</v>
      </c>
      <c r="AH286" s="40">
        <v>0</v>
      </c>
      <c r="AI286" s="40">
        <v>0</v>
      </c>
      <c r="AJ286" s="40">
        <v>0</v>
      </c>
      <c r="AK286" s="40">
        <v>0</v>
      </c>
      <c r="AL286" s="40">
        <v>0</v>
      </c>
      <c r="AM286" s="81">
        <f t="shared" si="13"/>
        <v>0</v>
      </c>
    </row>
    <row r="287" spans="1:39" x14ac:dyDescent="0.2">
      <c r="A287" s="33">
        <v>6036</v>
      </c>
      <c r="B287" s="33" t="s">
        <v>421</v>
      </c>
      <c r="C287" s="33" t="s">
        <v>422</v>
      </c>
      <c r="D287" s="35" t="s">
        <v>79</v>
      </c>
      <c r="E287" s="63" t="s">
        <v>132</v>
      </c>
      <c r="F287" s="68">
        <v>2011</v>
      </c>
      <c r="G287" s="52">
        <v>2013</v>
      </c>
      <c r="H287" s="34">
        <v>2756229.6839719601</v>
      </c>
      <c r="I287" s="34">
        <v>556296.45821128495</v>
      </c>
      <c r="J287" s="34">
        <v>4737.3766422881499</v>
      </c>
      <c r="K287" s="34">
        <v>-55292.517911872201</v>
      </c>
      <c r="L287" s="49">
        <v>0</v>
      </c>
      <c r="M287" s="311">
        <v>0</v>
      </c>
      <c r="N287" s="311">
        <v>0</v>
      </c>
      <c r="O287" s="311">
        <v>0</v>
      </c>
      <c r="P287" s="313">
        <v>0</v>
      </c>
      <c r="Q287" s="40">
        <v>0</v>
      </c>
      <c r="R287" s="40">
        <v>0.95146611892650812</v>
      </c>
      <c r="S287" s="40">
        <v>0</v>
      </c>
      <c r="T287" s="40">
        <v>0</v>
      </c>
      <c r="U287" s="40">
        <v>4.8533881073491936E-2</v>
      </c>
      <c r="V287" s="40">
        <v>0</v>
      </c>
      <c r="W287" s="40">
        <v>0</v>
      </c>
      <c r="X287" s="40">
        <v>0</v>
      </c>
      <c r="Y287" s="40">
        <v>0</v>
      </c>
      <c r="Z287" s="81">
        <f t="shared" si="12"/>
        <v>0</v>
      </c>
      <c r="AA287" s="40">
        <v>1</v>
      </c>
      <c r="AB287" s="40">
        <v>0</v>
      </c>
      <c r="AC287" s="40">
        <v>0</v>
      </c>
      <c r="AD287" s="40">
        <v>0</v>
      </c>
      <c r="AE287" s="40">
        <v>0</v>
      </c>
      <c r="AF287" s="40">
        <v>0</v>
      </c>
      <c r="AG287" s="40">
        <v>0</v>
      </c>
      <c r="AH287" s="40">
        <v>0</v>
      </c>
      <c r="AI287" s="40">
        <v>0</v>
      </c>
      <c r="AJ287" s="40">
        <v>0</v>
      </c>
      <c r="AK287" s="40">
        <v>0</v>
      </c>
      <c r="AL287" s="40">
        <v>0</v>
      </c>
      <c r="AM287" s="81">
        <f t="shared" si="13"/>
        <v>0</v>
      </c>
    </row>
    <row r="288" spans="1:39" x14ac:dyDescent="0.2">
      <c r="A288" s="33">
        <v>4419</v>
      </c>
      <c r="B288" s="33" t="s">
        <v>423</v>
      </c>
      <c r="C288" s="33" t="s">
        <v>424</v>
      </c>
      <c r="D288" s="35" t="s">
        <v>79</v>
      </c>
      <c r="E288" s="63" t="s">
        <v>132</v>
      </c>
      <c r="F288" s="68">
        <v>2010</v>
      </c>
      <c r="G288" s="52">
        <v>2013</v>
      </c>
      <c r="H288" s="34">
        <v>14957850.1288404</v>
      </c>
      <c r="I288" s="34">
        <v>15000181.4475953</v>
      </c>
      <c r="J288" s="34">
        <v>2835881.5536476099</v>
      </c>
      <c r="K288" s="34">
        <v>268790.06867168902</v>
      </c>
      <c r="L288" s="49">
        <v>0</v>
      </c>
      <c r="M288" s="311">
        <v>0</v>
      </c>
      <c r="N288" s="311">
        <v>0</v>
      </c>
      <c r="O288" s="311">
        <v>0</v>
      </c>
      <c r="P288" s="313">
        <v>0</v>
      </c>
      <c r="Q288" s="40">
        <v>0.99089150982111007</v>
      </c>
      <c r="R288" s="40">
        <v>0</v>
      </c>
      <c r="S288" s="40">
        <v>0</v>
      </c>
      <c r="T288" s="40">
        <v>0</v>
      </c>
      <c r="U288" s="40">
        <v>9.108490178889924E-3</v>
      </c>
      <c r="V288" s="40">
        <v>0</v>
      </c>
      <c r="W288" s="40">
        <v>0</v>
      </c>
      <c r="X288" s="40">
        <v>0</v>
      </c>
      <c r="Y288" s="40">
        <v>0</v>
      </c>
      <c r="Z288" s="81">
        <f t="shared" si="12"/>
        <v>0</v>
      </c>
      <c r="AA288" s="40">
        <v>1</v>
      </c>
      <c r="AB288" s="40">
        <v>0</v>
      </c>
      <c r="AC288" s="40">
        <v>0</v>
      </c>
      <c r="AD288" s="40">
        <v>0</v>
      </c>
      <c r="AE288" s="40">
        <v>0</v>
      </c>
      <c r="AF288" s="40">
        <v>0</v>
      </c>
      <c r="AG288" s="40">
        <v>0</v>
      </c>
      <c r="AH288" s="40">
        <v>0</v>
      </c>
      <c r="AI288" s="40">
        <v>0</v>
      </c>
      <c r="AJ288" s="40">
        <v>0</v>
      </c>
      <c r="AK288" s="40">
        <v>0</v>
      </c>
      <c r="AL288" s="40">
        <v>0</v>
      </c>
      <c r="AM288" s="81">
        <f t="shared" si="13"/>
        <v>0</v>
      </c>
    </row>
    <row r="289" spans="1:39" x14ac:dyDescent="0.2">
      <c r="A289" s="33">
        <v>4429</v>
      </c>
      <c r="B289" s="33" t="s">
        <v>423</v>
      </c>
      <c r="C289" s="33" t="s">
        <v>425</v>
      </c>
      <c r="D289" s="35" t="s">
        <v>79</v>
      </c>
      <c r="E289" s="63" t="s">
        <v>132</v>
      </c>
      <c r="F289" s="68">
        <v>2010</v>
      </c>
      <c r="G289" s="52">
        <v>2013</v>
      </c>
      <c r="H289" s="34">
        <v>29636995.624722399</v>
      </c>
      <c r="I289" s="34">
        <v>134119.63617670201</v>
      </c>
      <c r="J289" s="34">
        <v>375.85644196603499</v>
      </c>
      <c r="K289" s="34">
        <v>0</v>
      </c>
      <c r="L289" s="49">
        <v>0</v>
      </c>
      <c r="M289" s="311">
        <v>0</v>
      </c>
      <c r="N289" s="311">
        <v>0</v>
      </c>
      <c r="O289" s="311">
        <v>0</v>
      </c>
      <c r="P289" s="313">
        <v>0</v>
      </c>
      <c r="Q289" s="40">
        <v>0</v>
      </c>
      <c r="R289" s="40">
        <v>0.95951155009411027</v>
      </c>
      <c r="S289" s="40">
        <v>1.9989823960293931E-2</v>
      </c>
      <c r="T289" s="40">
        <v>1.9989823960293931E-2</v>
      </c>
      <c r="U289" s="40">
        <v>5.088019853019903E-4</v>
      </c>
      <c r="V289" s="40">
        <v>0</v>
      </c>
      <c r="W289" s="40">
        <v>0</v>
      </c>
      <c r="X289" s="40">
        <v>0</v>
      </c>
      <c r="Y289" s="40">
        <v>0</v>
      </c>
      <c r="Z289" s="81">
        <f t="shared" si="12"/>
        <v>0</v>
      </c>
      <c r="AA289" s="40">
        <v>1</v>
      </c>
      <c r="AB289" s="40">
        <v>0</v>
      </c>
      <c r="AC289" s="40">
        <v>0</v>
      </c>
      <c r="AD289" s="40">
        <v>0</v>
      </c>
      <c r="AE289" s="40">
        <v>0</v>
      </c>
      <c r="AF289" s="40">
        <v>0</v>
      </c>
      <c r="AG289" s="40">
        <v>0</v>
      </c>
      <c r="AH289" s="40">
        <v>0</v>
      </c>
      <c r="AI289" s="40">
        <v>0</v>
      </c>
      <c r="AJ289" s="40">
        <v>0</v>
      </c>
      <c r="AK289" s="40">
        <v>0</v>
      </c>
      <c r="AL289" s="40">
        <v>0</v>
      </c>
      <c r="AM289" s="81">
        <f t="shared" si="13"/>
        <v>0</v>
      </c>
    </row>
    <row r="290" spans="1:39" x14ac:dyDescent="0.2">
      <c r="A290" s="33">
        <v>7644</v>
      </c>
      <c r="B290" s="33" t="s">
        <v>426</v>
      </c>
      <c r="C290" s="33" t="s">
        <v>427</v>
      </c>
      <c r="D290" s="35" t="s">
        <v>79</v>
      </c>
      <c r="E290" s="63" t="s">
        <v>132</v>
      </c>
      <c r="F290" s="68">
        <v>2013</v>
      </c>
      <c r="G290" s="52">
        <v>2013</v>
      </c>
      <c r="H290" s="34">
        <v>0</v>
      </c>
      <c r="I290" s="34">
        <v>0</v>
      </c>
      <c r="J290" s="34">
        <v>0</v>
      </c>
      <c r="K290" s="34">
        <v>73577.978086477204</v>
      </c>
      <c r="L290" s="49">
        <v>-71546.205713474992</v>
      </c>
      <c r="M290" s="311">
        <v>0</v>
      </c>
      <c r="N290" s="311">
        <v>0</v>
      </c>
      <c r="O290" s="311">
        <v>0</v>
      </c>
      <c r="P290" s="313">
        <v>0</v>
      </c>
      <c r="Q290" s="40">
        <v>0</v>
      </c>
      <c r="R290" s="40">
        <v>0.2163860894264267</v>
      </c>
      <c r="S290" s="40">
        <v>0.39180695528678666</v>
      </c>
      <c r="T290" s="40">
        <v>0.39180695528678666</v>
      </c>
      <c r="U290" s="40">
        <v>0</v>
      </c>
      <c r="V290" s="40">
        <v>0</v>
      </c>
      <c r="W290" s="40">
        <v>0</v>
      </c>
      <c r="X290" s="40">
        <v>0</v>
      </c>
      <c r="Y290" s="40">
        <v>0</v>
      </c>
      <c r="Z290" s="81">
        <f t="shared" si="12"/>
        <v>0</v>
      </c>
      <c r="AA290" s="40">
        <v>1</v>
      </c>
      <c r="AB290" s="40">
        <v>0</v>
      </c>
      <c r="AC290" s="40">
        <v>0</v>
      </c>
      <c r="AD290" s="40">
        <v>0</v>
      </c>
      <c r="AE290" s="40">
        <v>0</v>
      </c>
      <c r="AF290" s="40">
        <v>0</v>
      </c>
      <c r="AG290" s="40">
        <v>0</v>
      </c>
      <c r="AH290" s="40">
        <v>0</v>
      </c>
      <c r="AI290" s="40">
        <v>0</v>
      </c>
      <c r="AJ290" s="40">
        <v>0</v>
      </c>
      <c r="AK290" s="40">
        <v>0</v>
      </c>
      <c r="AL290" s="40">
        <v>0</v>
      </c>
      <c r="AM290" s="81">
        <f t="shared" si="13"/>
        <v>0</v>
      </c>
    </row>
    <row r="291" spans="1:39" x14ac:dyDescent="0.2">
      <c r="A291" s="33">
        <v>5670</v>
      </c>
      <c r="B291" s="33" t="s">
        <v>428</v>
      </c>
      <c r="C291" s="33" t="s">
        <v>429</v>
      </c>
      <c r="D291" s="35" t="s">
        <v>79</v>
      </c>
      <c r="E291" s="63" t="s">
        <v>132</v>
      </c>
      <c r="F291" s="68">
        <v>2009</v>
      </c>
      <c r="G291" s="52">
        <v>2013</v>
      </c>
      <c r="H291" s="34">
        <v>3477.10627917485</v>
      </c>
      <c r="I291" s="34">
        <v>0</v>
      </c>
      <c r="J291" s="34">
        <v>0</v>
      </c>
      <c r="K291" s="34">
        <v>0</v>
      </c>
      <c r="L291" s="49">
        <v>0</v>
      </c>
      <c r="M291" s="311">
        <v>0</v>
      </c>
      <c r="N291" s="311">
        <v>0</v>
      </c>
      <c r="O291" s="311">
        <v>0</v>
      </c>
      <c r="P291" s="313">
        <v>0</v>
      </c>
      <c r="Q291" s="40">
        <v>0</v>
      </c>
      <c r="R291" s="40">
        <v>1</v>
      </c>
      <c r="S291" s="40">
        <v>0</v>
      </c>
      <c r="T291" s="40">
        <v>0</v>
      </c>
      <c r="U291" s="40">
        <v>0</v>
      </c>
      <c r="V291" s="40">
        <v>0</v>
      </c>
      <c r="W291" s="40">
        <v>0</v>
      </c>
      <c r="X291" s="40">
        <v>0</v>
      </c>
      <c r="Y291" s="40">
        <v>0</v>
      </c>
      <c r="Z291" s="81">
        <f t="shared" si="12"/>
        <v>0</v>
      </c>
      <c r="AA291" s="40">
        <v>1</v>
      </c>
      <c r="AB291" s="40">
        <v>0</v>
      </c>
      <c r="AC291" s="40">
        <v>0</v>
      </c>
      <c r="AD291" s="40">
        <v>0</v>
      </c>
      <c r="AE291" s="40">
        <v>0</v>
      </c>
      <c r="AF291" s="40">
        <v>0</v>
      </c>
      <c r="AG291" s="40">
        <v>0</v>
      </c>
      <c r="AH291" s="40">
        <v>0</v>
      </c>
      <c r="AI291" s="40">
        <v>0</v>
      </c>
      <c r="AJ291" s="40">
        <v>0</v>
      </c>
      <c r="AK291" s="40">
        <v>0</v>
      </c>
      <c r="AL291" s="40">
        <v>0</v>
      </c>
      <c r="AM291" s="81">
        <f t="shared" si="13"/>
        <v>0</v>
      </c>
    </row>
    <row r="292" spans="1:39" x14ac:dyDescent="0.2">
      <c r="A292" s="33">
        <v>5816</v>
      </c>
      <c r="B292" s="33" t="s">
        <v>428</v>
      </c>
      <c r="C292" s="33" t="s">
        <v>430</v>
      </c>
      <c r="D292" s="35" t="s">
        <v>79</v>
      </c>
      <c r="E292" s="63" t="s">
        <v>132</v>
      </c>
      <c r="F292" s="68">
        <v>2009</v>
      </c>
      <c r="G292" s="52">
        <v>2013</v>
      </c>
      <c r="H292" s="34">
        <v>156424.31026887899</v>
      </c>
      <c r="I292" s="34">
        <v>41339.1020781181</v>
      </c>
      <c r="J292" s="34">
        <v>0</v>
      </c>
      <c r="K292" s="34">
        <v>0</v>
      </c>
      <c r="L292" s="49">
        <v>0</v>
      </c>
      <c r="M292" s="311">
        <v>0</v>
      </c>
      <c r="N292" s="311">
        <v>0</v>
      </c>
      <c r="O292" s="311">
        <v>0</v>
      </c>
      <c r="P292" s="313">
        <v>0</v>
      </c>
      <c r="Q292" s="40">
        <v>0</v>
      </c>
      <c r="R292" s="40">
        <v>1</v>
      </c>
      <c r="S292" s="40">
        <v>0</v>
      </c>
      <c r="T292" s="40">
        <v>0</v>
      </c>
      <c r="U292" s="40">
        <v>0</v>
      </c>
      <c r="V292" s="40">
        <v>0</v>
      </c>
      <c r="W292" s="40">
        <v>0</v>
      </c>
      <c r="X292" s="40">
        <v>0</v>
      </c>
      <c r="Y292" s="40">
        <v>0</v>
      </c>
      <c r="Z292" s="81">
        <f t="shared" si="12"/>
        <v>0</v>
      </c>
      <c r="AA292" s="40">
        <v>1</v>
      </c>
      <c r="AB292" s="40">
        <v>0</v>
      </c>
      <c r="AC292" s="40">
        <v>0</v>
      </c>
      <c r="AD292" s="40">
        <v>0</v>
      </c>
      <c r="AE292" s="40">
        <v>0</v>
      </c>
      <c r="AF292" s="40">
        <v>0</v>
      </c>
      <c r="AG292" s="40">
        <v>0</v>
      </c>
      <c r="AH292" s="40">
        <v>0</v>
      </c>
      <c r="AI292" s="40">
        <v>0</v>
      </c>
      <c r="AJ292" s="40">
        <v>0</v>
      </c>
      <c r="AK292" s="40">
        <v>0</v>
      </c>
      <c r="AL292" s="40">
        <v>0</v>
      </c>
      <c r="AM292" s="81">
        <f t="shared" si="13"/>
        <v>0</v>
      </c>
    </row>
    <row r="293" spans="1:39" x14ac:dyDescent="0.2">
      <c r="A293" s="33">
        <v>5852</v>
      </c>
      <c r="B293" s="33" t="s">
        <v>428</v>
      </c>
      <c r="C293" s="33" t="s">
        <v>431</v>
      </c>
      <c r="D293" s="35" t="s">
        <v>79</v>
      </c>
      <c r="E293" s="63" t="s">
        <v>132</v>
      </c>
      <c r="F293" s="68">
        <v>2009</v>
      </c>
      <c r="G293" s="52">
        <v>2013</v>
      </c>
      <c r="H293" s="34">
        <v>-4683.6356960524799</v>
      </c>
      <c r="I293" s="34">
        <v>0</v>
      </c>
      <c r="J293" s="34">
        <v>0</v>
      </c>
      <c r="K293" s="34">
        <v>55192.354556750201</v>
      </c>
      <c r="L293" s="49">
        <v>0</v>
      </c>
      <c r="M293" s="311">
        <v>0</v>
      </c>
      <c r="N293" s="311">
        <v>0</v>
      </c>
      <c r="O293" s="311">
        <v>0</v>
      </c>
      <c r="P293" s="313">
        <v>0</v>
      </c>
      <c r="Q293" s="40">
        <v>0</v>
      </c>
      <c r="R293" s="40">
        <v>1</v>
      </c>
      <c r="S293" s="40">
        <v>0</v>
      </c>
      <c r="T293" s="40">
        <v>0</v>
      </c>
      <c r="U293" s="40">
        <v>0</v>
      </c>
      <c r="V293" s="40">
        <v>0</v>
      </c>
      <c r="W293" s="40">
        <v>0</v>
      </c>
      <c r="X293" s="40">
        <v>0</v>
      </c>
      <c r="Y293" s="40">
        <v>0</v>
      </c>
      <c r="Z293" s="81">
        <f t="shared" si="12"/>
        <v>0</v>
      </c>
      <c r="AA293" s="40">
        <v>1</v>
      </c>
      <c r="AB293" s="40">
        <v>0</v>
      </c>
      <c r="AC293" s="40">
        <v>0</v>
      </c>
      <c r="AD293" s="40">
        <v>0</v>
      </c>
      <c r="AE293" s="40">
        <v>0</v>
      </c>
      <c r="AF293" s="40">
        <v>0</v>
      </c>
      <c r="AG293" s="40">
        <v>0</v>
      </c>
      <c r="AH293" s="40">
        <v>0</v>
      </c>
      <c r="AI293" s="40">
        <v>0</v>
      </c>
      <c r="AJ293" s="40">
        <v>0</v>
      </c>
      <c r="AK293" s="40">
        <v>0</v>
      </c>
      <c r="AL293" s="40">
        <v>0</v>
      </c>
      <c r="AM293" s="81">
        <f t="shared" si="13"/>
        <v>0</v>
      </c>
    </row>
    <row r="294" spans="1:39" x14ac:dyDescent="0.2">
      <c r="A294" s="33">
        <v>6320</v>
      </c>
      <c r="B294" s="33" t="s">
        <v>428</v>
      </c>
      <c r="C294" s="33" t="s">
        <v>432</v>
      </c>
      <c r="D294" s="35" t="s">
        <v>79</v>
      </c>
      <c r="E294" s="63" t="s">
        <v>132</v>
      </c>
      <c r="F294" s="68">
        <v>2010</v>
      </c>
      <c r="G294" s="52">
        <v>2013</v>
      </c>
      <c r="H294" s="34">
        <v>5264739.1284835702</v>
      </c>
      <c r="I294" s="34">
        <v>407587.63487531297</v>
      </c>
      <c r="J294" s="34">
        <v>148099.92146057801</v>
      </c>
      <c r="K294" s="34">
        <v>0</v>
      </c>
      <c r="L294" s="49">
        <v>0</v>
      </c>
      <c r="M294" s="311">
        <v>0</v>
      </c>
      <c r="N294" s="311">
        <v>0</v>
      </c>
      <c r="O294" s="311">
        <v>0</v>
      </c>
      <c r="P294" s="313">
        <v>0</v>
      </c>
      <c r="Q294" s="40">
        <v>0</v>
      </c>
      <c r="R294" s="40">
        <v>0.82000000000000006</v>
      </c>
      <c r="S294" s="40">
        <v>0.17999999999999997</v>
      </c>
      <c r="T294" s="40">
        <v>0</v>
      </c>
      <c r="U294" s="40">
        <v>0</v>
      </c>
      <c r="V294" s="40">
        <v>0</v>
      </c>
      <c r="W294" s="40">
        <v>0</v>
      </c>
      <c r="X294" s="40">
        <v>0</v>
      </c>
      <c r="Y294" s="40">
        <v>0</v>
      </c>
      <c r="Z294" s="81">
        <f t="shared" si="12"/>
        <v>0</v>
      </c>
      <c r="AA294" s="40">
        <v>1</v>
      </c>
      <c r="AB294" s="40">
        <v>0</v>
      </c>
      <c r="AC294" s="40">
        <v>0</v>
      </c>
      <c r="AD294" s="40">
        <v>0</v>
      </c>
      <c r="AE294" s="40">
        <v>0</v>
      </c>
      <c r="AF294" s="40">
        <v>0</v>
      </c>
      <c r="AG294" s="40">
        <v>0</v>
      </c>
      <c r="AH294" s="40">
        <v>0</v>
      </c>
      <c r="AI294" s="40">
        <v>0</v>
      </c>
      <c r="AJ294" s="40">
        <v>0</v>
      </c>
      <c r="AK294" s="40">
        <v>0</v>
      </c>
      <c r="AL294" s="40">
        <v>0</v>
      </c>
      <c r="AM294" s="81">
        <f t="shared" si="13"/>
        <v>0</v>
      </c>
    </row>
    <row r="295" spans="1:39" x14ac:dyDescent="0.2">
      <c r="A295" s="33">
        <v>6668</v>
      </c>
      <c r="B295" s="33" t="s">
        <v>428</v>
      </c>
      <c r="C295" s="33" t="s">
        <v>433</v>
      </c>
      <c r="D295" s="35" t="s">
        <v>79</v>
      </c>
      <c r="E295" s="63" t="s">
        <v>132</v>
      </c>
      <c r="F295" s="68">
        <v>2011</v>
      </c>
      <c r="G295" s="52">
        <v>2013</v>
      </c>
      <c r="H295" s="34">
        <v>8420546.6673415806</v>
      </c>
      <c r="I295" s="34">
        <v>6122748.6072946796</v>
      </c>
      <c r="J295" s="34">
        <v>0</v>
      </c>
      <c r="K295" s="34">
        <v>0</v>
      </c>
      <c r="L295" s="49">
        <v>0</v>
      </c>
      <c r="M295" s="311">
        <v>0</v>
      </c>
      <c r="N295" s="311">
        <v>0</v>
      </c>
      <c r="O295" s="311">
        <v>0</v>
      </c>
      <c r="P295" s="313">
        <v>0</v>
      </c>
      <c r="Q295" s="40">
        <v>0</v>
      </c>
      <c r="R295" s="40">
        <v>0.999989336978379</v>
      </c>
      <c r="S295" s="40">
        <v>0</v>
      </c>
      <c r="T295" s="40">
        <v>0</v>
      </c>
      <c r="U295" s="40">
        <v>1.0663021620924148E-5</v>
      </c>
      <c r="V295" s="40">
        <v>0</v>
      </c>
      <c r="W295" s="40">
        <v>0</v>
      </c>
      <c r="X295" s="40">
        <v>0</v>
      </c>
      <c r="Y295" s="40">
        <v>0</v>
      </c>
      <c r="Z295" s="81">
        <f t="shared" si="12"/>
        <v>1.1102230246251565E-16</v>
      </c>
      <c r="AA295" s="40">
        <v>1</v>
      </c>
      <c r="AB295" s="40">
        <v>0</v>
      </c>
      <c r="AC295" s="40">
        <v>0</v>
      </c>
      <c r="AD295" s="40">
        <v>0</v>
      </c>
      <c r="AE295" s="40">
        <v>0</v>
      </c>
      <c r="AF295" s="40">
        <v>0</v>
      </c>
      <c r="AG295" s="40">
        <v>0</v>
      </c>
      <c r="AH295" s="40">
        <v>0</v>
      </c>
      <c r="AI295" s="40">
        <v>0</v>
      </c>
      <c r="AJ295" s="40">
        <v>0</v>
      </c>
      <c r="AK295" s="40">
        <v>0</v>
      </c>
      <c r="AL295" s="40">
        <v>0</v>
      </c>
      <c r="AM295" s="81">
        <f t="shared" si="13"/>
        <v>0</v>
      </c>
    </row>
    <row r="296" spans="1:39" x14ac:dyDescent="0.2">
      <c r="A296" s="33">
        <v>6696</v>
      </c>
      <c r="B296" s="33" t="s">
        <v>428</v>
      </c>
      <c r="C296" s="33" t="s">
        <v>434</v>
      </c>
      <c r="D296" s="35" t="s">
        <v>79</v>
      </c>
      <c r="E296" s="63" t="s">
        <v>132</v>
      </c>
      <c r="F296" s="68">
        <v>2011</v>
      </c>
      <c r="G296" s="52">
        <v>2013</v>
      </c>
      <c r="H296" s="34">
        <v>10499195.191042401</v>
      </c>
      <c r="I296" s="34">
        <v>12243870.875550499</v>
      </c>
      <c r="J296" s="34">
        <v>96543.704250397001</v>
      </c>
      <c r="K296" s="34">
        <v>0</v>
      </c>
      <c r="L296" s="49">
        <v>0</v>
      </c>
      <c r="M296" s="311">
        <v>0</v>
      </c>
      <c r="N296" s="311">
        <v>0</v>
      </c>
      <c r="O296" s="311">
        <v>0</v>
      </c>
      <c r="P296" s="313">
        <v>0</v>
      </c>
      <c r="Q296" s="40">
        <v>0</v>
      </c>
      <c r="R296" s="40">
        <v>0.89</v>
      </c>
      <c r="S296" s="40">
        <v>0.11000000000000006</v>
      </c>
      <c r="T296" s="40">
        <v>0</v>
      </c>
      <c r="U296" s="40">
        <v>0</v>
      </c>
      <c r="V296" s="40">
        <v>0</v>
      </c>
      <c r="W296" s="40">
        <v>0</v>
      </c>
      <c r="X296" s="40">
        <v>0</v>
      </c>
      <c r="Y296" s="40">
        <v>0</v>
      </c>
      <c r="Z296" s="81">
        <f t="shared" si="12"/>
        <v>0</v>
      </c>
      <c r="AA296" s="40">
        <v>1</v>
      </c>
      <c r="AB296" s="40">
        <v>0</v>
      </c>
      <c r="AC296" s="40">
        <v>0</v>
      </c>
      <c r="AD296" s="40">
        <v>0</v>
      </c>
      <c r="AE296" s="40">
        <v>0</v>
      </c>
      <c r="AF296" s="40">
        <v>0</v>
      </c>
      <c r="AG296" s="40">
        <v>0</v>
      </c>
      <c r="AH296" s="40">
        <v>0</v>
      </c>
      <c r="AI296" s="40">
        <v>0</v>
      </c>
      <c r="AJ296" s="40">
        <v>0</v>
      </c>
      <c r="AK296" s="40">
        <v>0</v>
      </c>
      <c r="AL296" s="40">
        <v>0</v>
      </c>
      <c r="AM296" s="81">
        <f t="shared" si="13"/>
        <v>0</v>
      </c>
    </row>
    <row r="297" spans="1:39" x14ac:dyDescent="0.2">
      <c r="A297" s="33">
        <v>6727</v>
      </c>
      <c r="B297" s="33" t="s">
        <v>428</v>
      </c>
      <c r="C297" s="33" t="s">
        <v>435</v>
      </c>
      <c r="D297" s="35" t="s">
        <v>79</v>
      </c>
      <c r="E297" s="63" t="s">
        <v>132</v>
      </c>
      <c r="F297" s="68">
        <v>2012</v>
      </c>
      <c r="G297" s="52">
        <v>2013</v>
      </c>
      <c r="H297" s="34">
        <v>9044650.4199397806</v>
      </c>
      <c r="I297" s="34">
        <v>5311311.3521104101</v>
      </c>
      <c r="J297" s="34">
        <v>4244829.4204072496</v>
      </c>
      <c r="K297" s="34">
        <v>84375.946550968598</v>
      </c>
      <c r="L297" s="49">
        <v>0</v>
      </c>
      <c r="M297" s="311">
        <v>0</v>
      </c>
      <c r="N297" s="311">
        <v>0</v>
      </c>
      <c r="O297" s="311">
        <v>0</v>
      </c>
      <c r="P297" s="313">
        <v>0</v>
      </c>
      <c r="Q297" s="40">
        <v>0</v>
      </c>
      <c r="R297" s="40">
        <v>0.94999999999999984</v>
      </c>
      <c r="S297" s="40">
        <v>5.00000000000001E-2</v>
      </c>
      <c r="T297" s="40">
        <v>0</v>
      </c>
      <c r="U297" s="40">
        <v>0</v>
      </c>
      <c r="V297" s="40">
        <v>0</v>
      </c>
      <c r="W297" s="40">
        <v>0</v>
      </c>
      <c r="X297" s="40">
        <v>0</v>
      </c>
      <c r="Y297" s="40">
        <v>0</v>
      </c>
      <c r="Z297" s="81">
        <f t="shared" si="12"/>
        <v>0</v>
      </c>
      <c r="AA297" s="40">
        <v>1</v>
      </c>
      <c r="AB297" s="40">
        <v>0</v>
      </c>
      <c r="AC297" s="40">
        <v>0</v>
      </c>
      <c r="AD297" s="40">
        <v>0</v>
      </c>
      <c r="AE297" s="40">
        <v>0</v>
      </c>
      <c r="AF297" s="40">
        <v>0</v>
      </c>
      <c r="AG297" s="40">
        <v>0</v>
      </c>
      <c r="AH297" s="40">
        <v>0</v>
      </c>
      <c r="AI297" s="40">
        <v>0</v>
      </c>
      <c r="AJ297" s="40">
        <v>0</v>
      </c>
      <c r="AK297" s="40">
        <v>0</v>
      </c>
      <c r="AL297" s="40">
        <v>0</v>
      </c>
      <c r="AM297" s="81">
        <f t="shared" si="13"/>
        <v>0</v>
      </c>
    </row>
    <row r="298" spans="1:39" x14ac:dyDescent="0.2">
      <c r="A298" s="33">
        <v>6907</v>
      </c>
      <c r="B298" s="33" t="s">
        <v>428</v>
      </c>
      <c r="C298" s="33" t="s">
        <v>436</v>
      </c>
      <c r="D298" s="35" t="s">
        <v>79</v>
      </c>
      <c r="E298" s="63" t="s">
        <v>132</v>
      </c>
      <c r="F298" s="68">
        <v>2013</v>
      </c>
      <c r="G298" s="52">
        <v>2013</v>
      </c>
      <c r="H298" s="34">
        <v>0</v>
      </c>
      <c r="I298" s="34">
        <v>2375.7189089479498</v>
      </c>
      <c r="J298" s="34">
        <v>0</v>
      </c>
      <c r="K298" s="34">
        <v>-2266.5975684350501</v>
      </c>
      <c r="L298" s="49">
        <v>0</v>
      </c>
      <c r="M298" s="311">
        <v>0</v>
      </c>
      <c r="N298" s="311">
        <v>0</v>
      </c>
      <c r="O298" s="311">
        <v>0</v>
      </c>
      <c r="P298" s="313">
        <v>0</v>
      </c>
      <c r="Q298" s="40">
        <v>1</v>
      </c>
      <c r="R298" s="40">
        <v>0</v>
      </c>
      <c r="S298" s="40">
        <v>0</v>
      </c>
      <c r="T298" s="40">
        <v>0</v>
      </c>
      <c r="U298" s="40">
        <v>0</v>
      </c>
      <c r="V298" s="40">
        <v>0</v>
      </c>
      <c r="W298" s="40">
        <v>0</v>
      </c>
      <c r="X298" s="40">
        <v>0</v>
      </c>
      <c r="Y298" s="40">
        <v>0</v>
      </c>
      <c r="Z298" s="81">
        <f t="shared" ref="Z298:Z345" si="14">ABS(1-SUM(Q298:Y298))</f>
        <v>0</v>
      </c>
      <c r="AA298" s="40">
        <v>1</v>
      </c>
      <c r="AB298" s="40">
        <v>0</v>
      </c>
      <c r="AC298" s="40">
        <v>0</v>
      </c>
      <c r="AD298" s="40">
        <v>0</v>
      </c>
      <c r="AE298" s="40">
        <v>0</v>
      </c>
      <c r="AF298" s="40">
        <v>0</v>
      </c>
      <c r="AG298" s="40">
        <v>0</v>
      </c>
      <c r="AH298" s="40">
        <v>0</v>
      </c>
      <c r="AI298" s="40">
        <v>0</v>
      </c>
      <c r="AJ298" s="40">
        <v>0</v>
      </c>
      <c r="AK298" s="40">
        <v>0</v>
      </c>
      <c r="AL298" s="40">
        <v>0</v>
      </c>
      <c r="AM298" s="81">
        <f t="shared" si="13"/>
        <v>0</v>
      </c>
    </row>
    <row r="299" spans="1:39" x14ac:dyDescent="0.2">
      <c r="A299" s="33">
        <v>7456</v>
      </c>
      <c r="B299" s="33" t="s">
        <v>428</v>
      </c>
      <c r="C299" s="33" t="s">
        <v>437</v>
      </c>
      <c r="D299" s="35" t="s">
        <v>79</v>
      </c>
      <c r="E299" s="63" t="s">
        <v>132</v>
      </c>
      <c r="F299" s="68">
        <v>2013</v>
      </c>
      <c r="G299" s="52">
        <v>2013</v>
      </c>
      <c r="H299" s="34">
        <v>0</v>
      </c>
      <c r="I299" s="34">
        <v>40795.384294101801</v>
      </c>
      <c r="J299" s="34">
        <v>3583.1094002855102</v>
      </c>
      <c r="K299" s="34">
        <v>-42476.457931822697</v>
      </c>
      <c r="L299" s="49">
        <v>0</v>
      </c>
      <c r="M299" s="311">
        <v>0</v>
      </c>
      <c r="N299" s="311">
        <v>0</v>
      </c>
      <c r="O299" s="311">
        <v>0</v>
      </c>
      <c r="P299" s="313">
        <v>0</v>
      </c>
      <c r="Q299" s="40">
        <v>0</v>
      </c>
      <c r="R299" s="40">
        <v>0.95</v>
      </c>
      <c r="S299" s="40">
        <v>5.0000000000000024E-2</v>
      </c>
      <c r="T299" s="40">
        <v>0</v>
      </c>
      <c r="U299" s="40">
        <v>0</v>
      </c>
      <c r="V299" s="40">
        <v>0</v>
      </c>
      <c r="W299" s="40">
        <v>0</v>
      </c>
      <c r="X299" s="40">
        <v>0</v>
      </c>
      <c r="Y299" s="40">
        <v>0</v>
      </c>
      <c r="Z299" s="81">
        <f t="shared" si="14"/>
        <v>0</v>
      </c>
      <c r="AA299" s="40">
        <v>1</v>
      </c>
      <c r="AB299" s="40">
        <v>0</v>
      </c>
      <c r="AC299" s="40">
        <v>0</v>
      </c>
      <c r="AD299" s="40">
        <v>0</v>
      </c>
      <c r="AE299" s="40">
        <v>0</v>
      </c>
      <c r="AF299" s="40">
        <v>0</v>
      </c>
      <c r="AG299" s="40">
        <v>0</v>
      </c>
      <c r="AH299" s="40">
        <v>0</v>
      </c>
      <c r="AI299" s="40">
        <v>0</v>
      </c>
      <c r="AJ299" s="40">
        <v>0</v>
      </c>
      <c r="AK299" s="40">
        <v>0</v>
      </c>
      <c r="AL299" s="40">
        <v>0</v>
      </c>
      <c r="AM299" s="81">
        <f t="shared" si="13"/>
        <v>0</v>
      </c>
    </row>
    <row r="300" spans="1:39" x14ac:dyDescent="0.2">
      <c r="A300" s="33">
        <v>7684</v>
      </c>
      <c r="B300" s="33" t="s">
        <v>428</v>
      </c>
      <c r="C300" s="33" t="s">
        <v>438</v>
      </c>
      <c r="D300" s="35" t="s">
        <v>79</v>
      </c>
      <c r="E300" s="63" t="s">
        <v>132</v>
      </c>
      <c r="F300" s="68">
        <v>2014</v>
      </c>
      <c r="G300" s="52">
        <v>2013</v>
      </c>
      <c r="H300" s="34">
        <v>0</v>
      </c>
      <c r="I300" s="34">
        <v>0</v>
      </c>
      <c r="J300" s="34">
        <v>0</v>
      </c>
      <c r="K300" s="34">
        <v>106075.062972317</v>
      </c>
      <c r="L300" s="49">
        <v>-103145.92047592599</v>
      </c>
      <c r="M300" s="311">
        <v>0</v>
      </c>
      <c r="N300" s="311">
        <v>0</v>
      </c>
      <c r="O300" s="311">
        <v>0</v>
      </c>
      <c r="P300" s="313">
        <v>0</v>
      </c>
      <c r="Q300" s="40">
        <v>2.6871830162845299E-2</v>
      </c>
      <c r="R300" s="40">
        <v>0.92447176134529685</v>
      </c>
      <c r="S300" s="40">
        <v>4.8656408491857796E-2</v>
      </c>
      <c r="T300" s="40">
        <v>0</v>
      </c>
      <c r="U300" s="40">
        <v>0</v>
      </c>
      <c r="V300" s="40">
        <v>0</v>
      </c>
      <c r="W300" s="40">
        <v>0</v>
      </c>
      <c r="X300" s="40">
        <v>0</v>
      </c>
      <c r="Y300" s="40">
        <v>0</v>
      </c>
      <c r="Z300" s="81">
        <f t="shared" si="14"/>
        <v>0</v>
      </c>
      <c r="AA300" s="40">
        <v>1</v>
      </c>
      <c r="AB300" s="40">
        <v>0</v>
      </c>
      <c r="AC300" s="40">
        <v>0</v>
      </c>
      <c r="AD300" s="40">
        <v>0</v>
      </c>
      <c r="AE300" s="40">
        <v>0</v>
      </c>
      <c r="AF300" s="40">
        <v>0</v>
      </c>
      <c r="AG300" s="40">
        <v>0</v>
      </c>
      <c r="AH300" s="40">
        <v>0</v>
      </c>
      <c r="AI300" s="40">
        <v>0</v>
      </c>
      <c r="AJ300" s="40">
        <v>0</v>
      </c>
      <c r="AK300" s="40">
        <v>0</v>
      </c>
      <c r="AL300" s="40">
        <v>0</v>
      </c>
      <c r="AM300" s="81">
        <f t="shared" si="13"/>
        <v>0</v>
      </c>
    </row>
    <row r="301" spans="1:39" x14ac:dyDescent="0.2">
      <c r="A301" s="33">
        <v>7338</v>
      </c>
      <c r="B301" s="33" t="s">
        <v>439</v>
      </c>
      <c r="C301" s="33" t="s">
        <v>440</v>
      </c>
      <c r="D301" s="35" t="s">
        <v>79</v>
      </c>
      <c r="E301" s="63" t="s">
        <v>132</v>
      </c>
      <c r="F301" s="68">
        <v>2009</v>
      </c>
      <c r="G301" s="52">
        <v>2013</v>
      </c>
      <c r="H301" s="34">
        <v>0</v>
      </c>
      <c r="I301" s="34">
        <v>0</v>
      </c>
      <c r="J301" s="34">
        <v>1913.90749351523</v>
      </c>
      <c r="K301" s="34">
        <v>0</v>
      </c>
      <c r="L301" s="49">
        <v>0</v>
      </c>
      <c r="M301" s="311">
        <v>0</v>
      </c>
      <c r="N301" s="311">
        <v>0</v>
      </c>
      <c r="O301" s="311">
        <v>0</v>
      </c>
      <c r="P301" s="313">
        <v>0</v>
      </c>
      <c r="Q301" s="40">
        <v>0</v>
      </c>
      <c r="R301" s="40">
        <v>0.94999999999999984</v>
      </c>
      <c r="S301" s="40">
        <v>5.0000000000000128E-2</v>
      </c>
      <c r="T301" s="40">
        <v>0</v>
      </c>
      <c r="U301" s="40">
        <v>0</v>
      </c>
      <c r="V301" s="40">
        <v>0</v>
      </c>
      <c r="W301" s="40">
        <v>0</v>
      </c>
      <c r="X301" s="40">
        <v>0</v>
      </c>
      <c r="Y301" s="40">
        <v>0</v>
      </c>
      <c r="Z301" s="81">
        <f t="shared" si="14"/>
        <v>0</v>
      </c>
      <c r="AA301" s="40">
        <v>1</v>
      </c>
      <c r="AB301" s="40">
        <v>0</v>
      </c>
      <c r="AC301" s="40">
        <v>0</v>
      </c>
      <c r="AD301" s="40">
        <v>0</v>
      </c>
      <c r="AE301" s="40">
        <v>0</v>
      </c>
      <c r="AF301" s="40">
        <v>0</v>
      </c>
      <c r="AG301" s="40">
        <v>0</v>
      </c>
      <c r="AH301" s="40">
        <v>0</v>
      </c>
      <c r="AI301" s="40">
        <v>0</v>
      </c>
      <c r="AJ301" s="40">
        <v>0</v>
      </c>
      <c r="AK301" s="40">
        <v>0</v>
      </c>
      <c r="AL301" s="40">
        <v>0</v>
      </c>
      <c r="AM301" s="81">
        <f t="shared" si="13"/>
        <v>0</v>
      </c>
    </row>
    <row r="302" spans="1:39" x14ac:dyDescent="0.2">
      <c r="A302" s="33">
        <v>4563</v>
      </c>
      <c r="B302" s="33" t="s">
        <v>439</v>
      </c>
      <c r="C302" s="33" t="s">
        <v>441</v>
      </c>
      <c r="D302" s="35" t="s">
        <v>79</v>
      </c>
      <c r="E302" s="63" t="s">
        <v>132</v>
      </c>
      <c r="F302" s="68">
        <v>2010</v>
      </c>
      <c r="G302" s="52">
        <v>2013</v>
      </c>
      <c r="H302" s="34">
        <v>3223810.3277928801</v>
      </c>
      <c r="I302" s="34">
        <v>67949.515557881503</v>
      </c>
      <c r="J302" s="34">
        <v>3757.8658393754799</v>
      </c>
      <c r="K302" s="34">
        <v>0</v>
      </c>
      <c r="L302" s="49">
        <v>0</v>
      </c>
      <c r="M302" s="311">
        <v>0</v>
      </c>
      <c r="N302" s="311">
        <v>0</v>
      </c>
      <c r="O302" s="311">
        <v>0</v>
      </c>
      <c r="P302" s="313">
        <v>0</v>
      </c>
      <c r="Q302" s="40">
        <v>0</v>
      </c>
      <c r="R302" s="40">
        <v>1</v>
      </c>
      <c r="S302" s="40">
        <v>0</v>
      </c>
      <c r="T302" s="40">
        <v>0</v>
      </c>
      <c r="U302" s="40">
        <v>0</v>
      </c>
      <c r="V302" s="40">
        <v>0</v>
      </c>
      <c r="W302" s="40">
        <v>0</v>
      </c>
      <c r="X302" s="40">
        <v>0</v>
      </c>
      <c r="Y302" s="40">
        <v>0</v>
      </c>
      <c r="Z302" s="81">
        <f t="shared" si="14"/>
        <v>0</v>
      </c>
      <c r="AA302" s="40">
        <v>1</v>
      </c>
      <c r="AB302" s="40">
        <v>0</v>
      </c>
      <c r="AC302" s="40">
        <v>0</v>
      </c>
      <c r="AD302" s="40">
        <v>0</v>
      </c>
      <c r="AE302" s="40">
        <v>0</v>
      </c>
      <c r="AF302" s="40">
        <v>0</v>
      </c>
      <c r="AG302" s="40">
        <v>0</v>
      </c>
      <c r="AH302" s="40">
        <v>0</v>
      </c>
      <c r="AI302" s="40">
        <v>0</v>
      </c>
      <c r="AJ302" s="40">
        <v>0</v>
      </c>
      <c r="AK302" s="40">
        <v>0</v>
      </c>
      <c r="AL302" s="40">
        <v>0</v>
      </c>
      <c r="AM302" s="81">
        <f t="shared" si="13"/>
        <v>0</v>
      </c>
    </row>
    <row r="303" spans="1:39" x14ac:dyDescent="0.2">
      <c r="A303" s="33">
        <v>5691</v>
      </c>
      <c r="B303" s="33" t="s">
        <v>439</v>
      </c>
      <c r="C303" s="33" t="s">
        <v>442</v>
      </c>
      <c r="D303" s="35" t="s">
        <v>79</v>
      </c>
      <c r="E303" s="63" t="s">
        <v>132</v>
      </c>
      <c r="F303" s="68">
        <v>2010</v>
      </c>
      <c r="G303" s="52">
        <v>2013</v>
      </c>
      <c r="H303" s="34">
        <v>1042818.40436261</v>
      </c>
      <c r="I303" s="34">
        <v>6672.5347297389499</v>
      </c>
      <c r="J303" s="34">
        <v>22349.274079890602</v>
      </c>
      <c r="K303" s="34">
        <v>0</v>
      </c>
      <c r="L303" s="49">
        <v>0</v>
      </c>
      <c r="M303" s="311">
        <v>0</v>
      </c>
      <c r="N303" s="311">
        <v>0</v>
      </c>
      <c r="O303" s="311">
        <v>0</v>
      </c>
      <c r="P303" s="313">
        <v>0</v>
      </c>
      <c r="Q303" s="40">
        <v>0</v>
      </c>
      <c r="R303" s="40">
        <v>0.84000000000000019</v>
      </c>
      <c r="S303" s="40">
        <v>0.15999999999999975</v>
      </c>
      <c r="T303" s="40">
        <v>0</v>
      </c>
      <c r="U303" s="40">
        <v>0</v>
      </c>
      <c r="V303" s="40">
        <v>0</v>
      </c>
      <c r="W303" s="40">
        <v>0</v>
      </c>
      <c r="X303" s="40">
        <v>0</v>
      </c>
      <c r="Y303" s="40">
        <v>0</v>
      </c>
      <c r="Z303" s="81">
        <f t="shared" si="14"/>
        <v>0</v>
      </c>
      <c r="AA303" s="40">
        <v>1</v>
      </c>
      <c r="AB303" s="40">
        <v>0</v>
      </c>
      <c r="AC303" s="40">
        <v>0</v>
      </c>
      <c r="AD303" s="40">
        <v>0</v>
      </c>
      <c r="AE303" s="40">
        <v>0</v>
      </c>
      <c r="AF303" s="40">
        <v>0</v>
      </c>
      <c r="AG303" s="40">
        <v>0</v>
      </c>
      <c r="AH303" s="40">
        <v>0</v>
      </c>
      <c r="AI303" s="40">
        <v>0</v>
      </c>
      <c r="AJ303" s="40">
        <v>0</v>
      </c>
      <c r="AK303" s="40">
        <v>0</v>
      </c>
      <c r="AL303" s="40">
        <v>0</v>
      </c>
      <c r="AM303" s="81">
        <f t="shared" si="13"/>
        <v>0</v>
      </c>
    </row>
    <row r="304" spans="1:39" x14ac:dyDescent="0.2">
      <c r="A304" s="33">
        <v>6363</v>
      </c>
      <c r="B304" s="33" t="s">
        <v>439</v>
      </c>
      <c r="C304" s="33" t="s">
        <v>443</v>
      </c>
      <c r="D304" s="35" t="s">
        <v>79</v>
      </c>
      <c r="E304" s="63" t="s">
        <v>132</v>
      </c>
      <c r="F304" s="68">
        <v>2011</v>
      </c>
      <c r="G304" s="52">
        <v>2013</v>
      </c>
      <c r="H304" s="34">
        <v>2438179.52413652</v>
      </c>
      <c r="I304" s="34">
        <v>1267833.9982133899</v>
      </c>
      <c r="J304" s="34">
        <v>667440.400468359</v>
      </c>
      <c r="K304" s="34">
        <v>-44002.455813798202</v>
      </c>
      <c r="L304" s="49">
        <v>0</v>
      </c>
      <c r="M304" s="311">
        <v>0</v>
      </c>
      <c r="N304" s="311">
        <v>0</v>
      </c>
      <c r="O304" s="311">
        <v>0</v>
      </c>
      <c r="P304" s="313">
        <v>0</v>
      </c>
      <c r="Q304" s="40">
        <v>0</v>
      </c>
      <c r="R304" s="40">
        <v>1</v>
      </c>
      <c r="S304" s="40">
        <v>0</v>
      </c>
      <c r="T304" s="40">
        <v>0</v>
      </c>
      <c r="U304" s="40">
        <v>0</v>
      </c>
      <c r="V304" s="40">
        <v>0</v>
      </c>
      <c r="W304" s="40">
        <v>0</v>
      </c>
      <c r="X304" s="40">
        <v>0</v>
      </c>
      <c r="Y304" s="40">
        <v>0</v>
      </c>
      <c r="Z304" s="81">
        <f t="shared" si="14"/>
        <v>0</v>
      </c>
      <c r="AA304" s="40">
        <v>1</v>
      </c>
      <c r="AB304" s="40">
        <v>0</v>
      </c>
      <c r="AC304" s="40">
        <v>0</v>
      </c>
      <c r="AD304" s="40">
        <v>0</v>
      </c>
      <c r="AE304" s="40">
        <v>0</v>
      </c>
      <c r="AF304" s="40">
        <v>0</v>
      </c>
      <c r="AG304" s="40">
        <v>0</v>
      </c>
      <c r="AH304" s="40">
        <v>0</v>
      </c>
      <c r="AI304" s="40">
        <v>0</v>
      </c>
      <c r="AJ304" s="40">
        <v>0</v>
      </c>
      <c r="AK304" s="40">
        <v>0</v>
      </c>
      <c r="AL304" s="40">
        <v>0</v>
      </c>
      <c r="AM304" s="81">
        <f t="shared" si="13"/>
        <v>0</v>
      </c>
    </row>
    <row r="305" spans="1:39" x14ac:dyDescent="0.2">
      <c r="A305" s="33">
        <v>6446</v>
      </c>
      <c r="B305" s="33" t="s">
        <v>439</v>
      </c>
      <c r="C305" s="33" t="s">
        <v>444</v>
      </c>
      <c r="D305" s="35" t="s">
        <v>79</v>
      </c>
      <c r="E305" s="63" t="s">
        <v>132</v>
      </c>
      <c r="F305" s="68">
        <v>2011</v>
      </c>
      <c r="G305" s="52">
        <v>2013</v>
      </c>
      <c r="H305" s="34">
        <v>3690158.3083296302</v>
      </c>
      <c r="I305" s="34">
        <v>400319.90227039601</v>
      </c>
      <c r="J305" s="34">
        <v>532.065068274998</v>
      </c>
      <c r="K305" s="34">
        <v>-105677.524255649</v>
      </c>
      <c r="L305" s="49">
        <v>0</v>
      </c>
      <c r="M305" s="311">
        <v>0</v>
      </c>
      <c r="N305" s="311">
        <v>0</v>
      </c>
      <c r="O305" s="311">
        <v>0</v>
      </c>
      <c r="P305" s="313">
        <v>0</v>
      </c>
      <c r="Q305" s="40">
        <v>0</v>
      </c>
      <c r="R305" s="40">
        <v>0.88881859139347141</v>
      </c>
      <c r="S305" s="40">
        <v>0.11118140860652863</v>
      </c>
      <c r="T305" s="40">
        <v>0</v>
      </c>
      <c r="U305" s="40">
        <v>0</v>
      </c>
      <c r="V305" s="40">
        <v>0</v>
      </c>
      <c r="W305" s="40">
        <v>0</v>
      </c>
      <c r="X305" s="40">
        <v>0</v>
      </c>
      <c r="Y305" s="40">
        <v>0</v>
      </c>
      <c r="Z305" s="81">
        <f t="shared" si="14"/>
        <v>0</v>
      </c>
      <c r="AA305" s="40">
        <v>1</v>
      </c>
      <c r="AB305" s="40">
        <v>0</v>
      </c>
      <c r="AC305" s="40">
        <v>0</v>
      </c>
      <c r="AD305" s="40">
        <v>0</v>
      </c>
      <c r="AE305" s="40">
        <v>0</v>
      </c>
      <c r="AF305" s="40">
        <v>0</v>
      </c>
      <c r="AG305" s="40">
        <v>0</v>
      </c>
      <c r="AH305" s="40">
        <v>0</v>
      </c>
      <c r="AI305" s="40">
        <v>0</v>
      </c>
      <c r="AJ305" s="40">
        <v>0</v>
      </c>
      <c r="AK305" s="40">
        <v>0</v>
      </c>
      <c r="AL305" s="40">
        <v>0</v>
      </c>
      <c r="AM305" s="81">
        <f t="shared" si="13"/>
        <v>0</v>
      </c>
    </row>
    <row r="306" spans="1:39" x14ac:dyDescent="0.2">
      <c r="A306" s="33">
        <v>6458</v>
      </c>
      <c r="B306" s="33" t="s">
        <v>439</v>
      </c>
      <c r="C306" s="33" t="s">
        <v>445</v>
      </c>
      <c r="D306" s="35" t="s">
        <v>79</v>
      </c>
      <c r="E306" s="63" t="s">
        <v>132</v>
      </c>
      <c r="F306" s="68">
        <v>2011</v>
      </c>
      <c r="G306" s="52">
        <v>2013</v>
      </c>
      <c r="H306" s="34">
        <v>6511300.3693977697</v>
      </c>
      <c r="I306" s="34">
        <v>302697.69814115099</v>
      </c>
      <c r="J306" s="34">
        <v>0</v>
      </c>
      <c r="K306" s="34">
        <v>0</v>
      </c>
      <c r="L306" s="49">
        <v>0</v>
      </c>
      <c r="M306" s="311">
        <v>0</v>
      </c>
      <c r="N306" s="311">
        <v>0</v>
      </c>
      <c r="O306" s="311">
        <v>0</v>
      </c>
      <c r="P306" s="313">
        <v>0</v>
      </c>
      <c r="Q306" s="40">
        <v>0</v>
      </c>
      <c r="R306" s="40">
        <v>1</v>
      </c>
      <c r="S306" s="40">
        <v>0</v>
      </c>
      <c r="T306" s="40">
        <v>0</v>
      </c>
      <c r="U306" s="40">
        <v>0</v>
      </c>
      <c r="V306" s="40">
        <v>0</v>
      </c>
      <c r="W306" s="40">
        <v>0</v>
      </c>
      <c r="X306" s="40">
        <v>0</v>
      </c>
      <c r="Y306" s="40">
        <v>0</v>
      </c>
      <c r="Z306" s="81">
        <f t="shared" si="14"/>
        <v>0</v>
      </c>
      <c r="AA306" s="40">
        <v>1</v>
      </c>
      <c r="AB306" s="40">
        <v>0</v>
      </c>
      <c r="AC306" s="40">
        <v>0</v>
      </c>
      <c r="AD306" s="40">
        <v>0</v>
      </c>
      <c r="AE306" s="40">
        <v>0</v>
      </c>
      <c r="AF306" s="40">
        <v>0</v>
      </c>
      <c r="AG306" s="40">
        <v>0</v>
      </c>
      <c r="AH306" s="40">
        <v>0</v>
      </c>
      <c r="AI306" s="40">
        <v>0</v>
      </c>
      <c r="AJ306" s="40">
        <v>0</v>
      </c>
      <c r="AK306" s="40">
        <v>0</v>
      </c>
      <c r="AL306" s="40">
        <v>0</v>
      </c>
      <c r="AM306" s="81">
        <f t="shared" si="13"/>
        <v>0</v>
      </c>
    </row>
    <row r="307" spans="1:39" x14ac:dyDescent="0.2">
      <c r="A307" s="33">
        <v>7093</v>
      </c>
      <c r="B307" s="33" t="s">
        <v>439</v>
      </c>
      <c r="C307" s="33" t="s">
        <v>446</v>
      </c>
      <c r="D307" s="35" t="s">
        <v>79</v>
      </c>
      <c r="E307" s="63" t="s">
        <v>132</v>
      </c>
      <c r="F307" s="68">
        <v>2013</v>
      </c>
      <c r="G307" s="52">
        <v>2013</v>
      </c>
      <c r="H307" s="34">
        <v>0</v>
      </c>
      <c r="I307" s="34">
        <v>49601.723862019302</v>
      </c>
      <c r="J307" s="34">
        <v>32509.395370039801</v>
      </c>
      <c r="K307" s="34">
        <v>46411.442658762702</v>
      </c>
      <c r="L307" s="49">
        <v>0</v>
      </c>
      <c r="M307" s="311">
        <v>0</v>
      </c>
      <c r="N307" s="311">
        <v>0</v>
      </c>
      <c r="O307" s="311">
        <v>0</v>
      </c>
      <c r="P307" s="313">
        <v>0</v>
      </c>
      <c r="Q307" s="40">
        <v>0</v>
      </c>
      <c r="R307" s="40">
        <v>0.95000000000000018</v>
      </c>
      <c r="S307" s="40">
        <v>4.9999999999999892E-2</v>
      </c>
      <c r="T307" s="40">
        <v>0</v>
      </c>
      <c r="U307" s="40">
        <v>0</v>
      </c>
      <c r="V307" s="40">
        <v>0</v>
      </c>
      <c r="W307" s="40">
        <v>0</v>
      </c>
      <c r="X307" s="40">
        <v>0</v>
      </c>
      <c r="Y307" s="40">
        <v>0</v>
      </c>
      <c r="Z307" s="81">
        <f t="shared" si="14"/>
        <v>0</v>
      </c>
      <c r="AA307" s="40">
        <v>1</v>
      </c>
      <c r="AB307" s="40">
        <v>0</v>
      </c>
      <c r="AC307" s="40">
        <v>0</v>
      </c>
      <c r="AD307" s="40">
        <v>0</v>
      </c>
      <c r="AE307" s="40">
        <v>0</v>
      </c>
      <c r="AF307" s="40">
        <v>0</v>
      </c>
      <c r="AG307" s="40">
        <v>0</v>
      </c>
      <c r="AH307" s="40">
        <v>0</v>
      </c>
      <c r="AI307" s="40">
        <v>0</v>
      </c>
      <c r="AJ307" s="40">
        <v>0</v>
      </c>
      <c r="AK307" s="40">
        <v>0</v>
      </c>
      <c r="AL307" s="40">
        <v>0</v>
      </c>
      <c r="AM307" s="81">
        <f t="shared" si="13"/>
        <v>0</v>
      </c>
    </row>
    <row r="308" spans="1:39" x14ac:dyDescent="0.2">
      <c r="A308" s="33">
        <v>7633</v>
      </c>
      <c r="B308" s="33" t="s">
        <v>439</v>
      </c>
      <c r="C308" s="33" t="s">
        <v>447</v>
      </c>
      <c r="D308" s="35" t="s">
        <v>79</v>
      </c>
      <c r="E308" s="63" t="s">
        <v>132</v>
      </c>
      <c r="F308" s="68">
        <v>2013</v>
      </c>
      <c r="G308" s="52">
        <v>2013</v>
      </c>
      <c r="H308" s="34">
        <v>0</v>
      </c>
      <c r="I308" s="34">
        <v>0</v>
      </c>
      <c r="J308" s="34">
        <v>0</v>
      </c>
      <c r="K308" s="34">
        <v>332.65233930453797</v>
      </c>
      <c r="L308" s="49">
        <v>-323.46652242847335</v>
      </c>
      <c r="M308" s="311">
        <v>0</v>
      </c>
      <c r="N308" s="311">
        <v>0</v>
      </c>
      <c r="O308" s="311">
        <v>0</v>
      </c>
      <c r="P308" s="313">
        <v>0</v>
      </c>
      <c r="Q308" s="40">
        <v>0</v>
      </c>
      <c r="R308" s="40">
        <v>0.35578520883686243</v>
      </c>
      <c r="S308" s="40">
        <v>0.64421479116313751</v>
      </c>
      <c r="T308" s="40">
        <v>0</v>
      </c>
      <c r="U308" s="40">
        <v>0</v>
      </c>
      <c r="V308" s="40">
        <v>0</v>
      </c>
      <c r="W308" s="40">
        <v>0</v>
      </c>
      <c r="X308" s="40">
        <v>0</v>
      </c>
      <c r="Y308" s="40">
        <v>0</v>
      </c>
      <c r="Z308" s="81">
        <f t="shared" si="14"/>
        <v>0</v>
      </c>
      <c r="AA308" s="40">
        <v>1</v>
      </c>
      <c r="AB308" s="40">
        <v>0</v>
      </c>
      <c r="AC308" s="40">
        <v>0</v>
      </c>
      <c r="AD308" s="40">
        <v>0</v>
      </c>
      <c r="AE308" s="40">
        <v>0</v>
      </c>
      <c r="AF308" s="40">
        <v>0</v>
      </c>
      <c r="AG308" s="40">
        <v>0</v>
      </c>
      <c r="AH308" s="40">
        <v>0</v>
      </c>
      <c r="AI308" s="40">
        <v>0</v>
      </c>
      <c r="AJ308" s="40">
        <v>0</v>
      </c>
      <c r="AK308" s="40">
        <v>0</v>
      </c>
      <c r="AL308" s="40">
        <v>0</v>
      </c>
      <c r="AM308" s="81">
        <f t="shared" si="13"/>
        <v>0</v>
      </c>
    </row>
    <row r="309" spans="1:39" x14ac:dyDescent="0.2">
      <c r="A309" s="33">
        <v>7409</v>
      </c>
      <c r="B309" s="33" t="s">
        <v>439</v>
      </c>
      <c r="C309" s="33" t="s">
        <v>448</v>
      </c>
      <c r="D309" s="35" t="s">
        <v>79</v>
      </c>
      <c r="E309" s="63" t="s">
        <v>132</v>
      </c>
      <c r="F309" s="68">
        <v>2014</v>
      </c>
      <c r="G309" s="52">
        <v>2013</v>
      </c>
      <c r="H309" s="34">
        <v>0</v>
      </c>
      <c r="I309" s="34">
        <v>88048.446513629693</v>
      </c>
      <c r="J309" s="34">
        <v>-86286.034829164302</v>
      </c>
      <c r="K309" s="34">
        <v>0</v>
      </c>
      <c r="L309" s="49">
        <v>0</v>
      </c>
      <c r="M309" s="311">
        <v>0</v>
      </c>
      <c r="N309" s="311">
        <v>0</v>
      </c>
      <c r="O309" s="311">
        <v>0</v>
      </c>
      <c r="P309" s="313">
        <v>0</v>
      </c>
      <c r="Q309" s="40">
        <v>0</v>
      </c>
      <c r="R309" s="40">
        <v>1</v>
      </c>
      <c r="S309" s="40">
        <v>0</v>
      </c>
      <c r="T309" s="40">
        <v>0</v>
      </c>
      <c r="U309" s="40">
        <v>0</v>
      </c>
      <c r="V309" s="40">
        <v>0</v>
      </c>
      <c r="W309" s="40">
        <v>0</v>
      </c>
      <c r="X309" s="40">
        <v>0</v>
      </c>
      <c r="Y309" s="40">
        <v>0</v>
      </c>
      <c r="Z309" s="81">
        <f t="shared" si="14"/>
        <v>0</v>
      </c>
      <c r="AA309" s="40">
        <v>1</v>
      </c>
      <c r="AB309" s="40">
        <v>0</v>
      </c>
      <c r="AC309" s="40">
        <v>0</v>
      </c>
      <c r="AD309" s="40">
        <v>0</v>
      </c>
      <c r="AE309" s="40">
        <v>0</v>
      </c>
      <c r="AF309" s="40">
        <v>0</v>
      </c>
      <c r="AG309" s="40">
        <v>0</v>
      </c>
      <c r="AH309" s="40">
        <v>0</v>
      </c>
      <c r="AI309" s="40">
        <v>0</v>
      </c>
      <c r="AJ309" s="40">
        <v>0</v>
      </c>
      <c r="AK309" s="40">
        <v>0</v>
      </c>
      <c r="AL309" s="40">
        <v>0</v>
      </c>
      <c r="AM309" s="81">
        <f t="shared" si="13"/>
        <v>0</v>
      </c>
    </row>
    <row r="310" spans="1:39" x14ac:dyDescent="0.2">
      <c r="A310" s="33">
        <v>5881</v>
      </c>
      <c r="B310" s="33" t="s">
        <v>449</v>
      </c>
      <c r="C310" s="33" t="s">
        <v>450</v>
      </c>
      <c r="D310" s="35" t="s">
        <v>79</v>
      </c>
      <c r="E310" s="63" t="s">
        <v>132</v>
      </c>
      <c r="F310" s="68">
        <v>2009</v>
      </c>
      <c r="G310" s="52">
        <v>2013</v>
      </c>
      <c r="H310" s="34">
        <v>51007.042740610501</v>
      </c>
      <c r="I310" s="34">
        <v>5930.1903688260099</v>
      </c>
      <c r="J310" s="34">
        <v>0</v>
      </c>
      <c r="K310" s="34">
        <v>0</v>
      </c>
      <c r="L310" s="49">
        <v>0</v>
      </c>
      <c r="M310" s="311">
        <v>0</v>
      </c>
      <c r="N310" s="311">
        <v>0</v>
      </c>
      <c r="O310" s="311">
        <v>0</v>
      </c>
      <c r="P310" s="313">
        <v>0</v>
      </c>
      <c r="Q310" s="40">
        <v>0.32999999999999979</v>
      </c>
      <c r="R310" s="40">
        <v>0.67000000000000015</v>
      </c>
      <c r="S310" s="40">
        <v>0</v>
      </c>
      <c r="T310" s="40">
        <v>0</v>
      </c>
      <c r="U310" s="40">
        <v>0</v>
      </c>
      <c r="V310" s="40">
        <v>0</v>
      </c>
      <c r="W310" s="40">
        <v>0</v>
      </c>
      <c r="X310" s="40">
        <v>0</v>
      </c>
      <c r="Y310" s="40">
        <v>0</v>
      </c>
      <c r="Z310" s="81">
        <f t="shared" si="14"/>
        <v>0</v>
      </c>
      <c r="AA310" s="40">
        <v>1</v>
      </c>
      <c r="AB310" s="40">
        <v>0</v>
      </c>
      <c r="AC310" s="40">
        <v>0</v>
      </c>
      <c r="AD310" s="40">
        <v>0</v>
      </c>
      <c r="AE310" s="40">
        <v>0</v>
      </c>
      <c r="AF310" s="40">
        <v>0</v>
      </c>
      <c r="AG310" s="40">
        <v>0</v>
      </c>
      <c r="AH310" s="40">
        <v>0</v>
      </c>
      <c r="AI310" s="40">
        <v>0</v>
      </c>
      <c r="AJ310" s="40">
        <v>0</v>
      </c>
      <c r="AK310" s="40">
        <v>0</v>
      </c>
      <c r="AL310" s="40">
        <v>0</v>
      </c>
      <c r="AM310" s="81">
        <f t="shared" si="13"/>
        <v>0</v>
      </c>
    </row>
    <row r="311" spans="1:39" x14ac:dyDescent="0.2">
      <c r="A311" s="33">
        <v>7573</v>
      </c>
      <c r="B311" s="33" t="s">
        <v>449</v>
      </c>
      <c r="C311" s="33" t="s">
        <v>448</v>
      </c>
      <c r="D311" s="35" t="s">
        <v>79</v>
      </c>
      <c r="E311" s="63" t="s">
        <v>132</v>
      </c>
      <c r="F311" s="68">
        <v>2014</v>
      </c>
      <c r="G311" s="52">
        <v>2013</v>
      </c>
      <c r="H311" s="34">
        <v>0</v>
      </c>
      <c r="I311" s="34">
        <v>0</v>
      </c>
      <c r="J311" s="34">
        <v>0</v>
      </c>
      <c r="K311" s="34">
        <v>-139226.96505301699</v>
      </c>
      <c r="L311" s="49">
        <v>694998.75</v>
      </c>
      <c r="M311" s="311">
        <v>0</v>
      </c>
      <c r="N311" s="311">
        <v>0</v>
      </c>
      <c r="O311" s="311">
        <v>0</v>
      </c>
      <c r="P311" s="313">
        <v>0</v>
      </c>
      <c r="Q311" s="40">
        <v>0.84999999999999987</v>
      </c>
      <c r="R311" s="40">
        <v>5.0000000000000017E-2</v>
      </c>
      <c r="S311" s="40">
        <v>0</v>
      </c>
      <c r="T311" s="40">
        <v>0</v>
      </c>
      <c r="U311" s="40">
        <v>0.10000000000000012</v>
      </c>
      <c r="V311" s="40">
        <v>0</v>
      </c>
      <c r="W311" s="40">
        <v>0</v>
      </c>
      <c r="X311" s="40">
        <v>0</v>
      </c>
      <c r="Y311" s="40">
        <v>0</v>
      </c>
      <c r="Z311" s="81">
        <f t="shared" si="14"/>
        <v>0</v>
      </c>
      <c r="AA311" s="40">
        <v>1</v>
      </c>
      <c r="AB311" s="40">
        <v>0</v>
      </c>
      <c r="AC311" s="40">
        <v>0</v>
      </c>
      <c r="AD311" s="40">
        <v>0</v>
      </c>
      <c r="AE311" s="40">
        <v>0</v>
      </c>
      <c r="AF311" s="40">
        <v>0</v>
      </c>
      <c r="AG311" s="40">
        <v>0</v>
      </c>
      <c r="AH311" s="40">
        <v>0</v>
      </c>
      <c r="AI311" s="40">
        <v>0</v>
      </c>
      <c r="AJ311" s="40">
        <v>0</v>
      </c>
      <c r="AK311" s="40">
        <v>0</v>
      </c>
      <c r="AL311" s="40">
        <v>0</v>
      </c>
      <c r="AM311" s="81">
        <f t="shared" si="13"/>
        <v>0</v>
      </c>
    </row>
    <row r="312" spans="1:39" x14ac:dyDescent="0.2">
      <c r="A312" s="33">
        <v>7399</v>
      </c>
      <c r="B312" s="33" t="s">
        <v>451</v>
      </c>
      <c r="C312" s="33" t="s">
        <v>452</v>
      </c>
      <c r="D312" s="35" t="s">
        <v>79</v>
      </c>
      <c r="E312" s="63" t="s">
        <v>132</v>
      </c>
      <c r="F312" s="68">
        <v>2011</v>
      </c>
      <c r="G312" s="52">
        <v>2013</v>
      </c>
      <c r="H312" s="34">
        <v>0</v>
      </c>
      <c r="I312" s="34">
        <v>305.15100394245798</v>
      </c>
      <c r="J312" s="34">
        <v>-299.02273498186702</v>
      </c>
      <c r="K312" s="34">
        <v>0</v>
      </c>
      <c r="L312" s="49">
        <v>0</v>
      </c>
      <c r="M312" s="311">
        <v>0</v>
      </c>
      <c r="N312" s="311">
        <v>0</v>
      </c>
      <c r="O312" s="311">
        <v>0</v>
      </c>
      <c r="P312" s="313">
        <v>0</v>
      </c>
      <c r="Q312" s="40">
        <v>0.9</v>
      </c>
      <c r="R312" s="40">
        <v>0.10000000000000003</v>
      </c>
      <c r="S312" s="40">
        <v>0</v>
      </c>
      <c r="T312" s="40">
        <v>0</v>
      </c>
      <c r="U312" s="40">
        <v>0</v>
      </c>
      <c r="V312" s="40">
        <v>0</v>
      </c>
      <c r="W312" s="40">
        <v>0</v>
      </c>
      <c r="X312" s="40">
        <v>0</v>
      </c>
      <c r="Y312" s="40">
        <v>0</v>
      </c>
      <c r="Z312" s="81">
        <f t="shared" si="14"/>
        <v>0</v>
      </c>
      <c r="AA312" s="40">
        <v>1</v>
      </c>
      <c r="AB312" s="40">
        <v>0</v>
      </c>
      <c r="AC312" s="40">
        <v>0</v>
      </c>
      <c r="AD312" s="40">
        <v>0</v>
      </c>
      <c r="AE312" s="40">
        <v>0</v>
      </c>
      <c r="AF312" s="40">
        <v>0</v>
      </c>
      <c r="AG312" s="40">
        <v>0</v>
      </c>
      <c r="AH312" s="40">
        <v>0</v>
      </c>
      <c r="AI312" s="40">
        <v>0</v>
      </c>
      <c r="AJ312" s="40">
        <v>0</v>
      </c>
      <c r="AK312" s="40">
        <v>0</v>
      </c>
      <c r="AL312" s="40">
        <v>0</v>
      </c>
      <c r="AM312" s="81">
        <f t="shared" si="13"/>
        <v>0</v>
      </c>
    </row>
    <row r="313" spans="1:39" x14ac:dyDescent="0.2">
      <c r="A313" s="33">
        <v>5940</v>
      </c>
      <c r="B313" s="33" t="s">
        <v>451</v>
      </c>
      <c r="C313" s="33" t="s">
        <v>453</v>
      </c>
      <c r="D313" s="35" t="s">
        <v>79</v>
      </c>
      <c r="E313" s="63" t="s">
        <v>132</v>
      </c>
      <c r="F313" s="68">
        <v>2012</v>
      </c>
      <c r="G313" s="52">
        <v>2013</v>
      </c>
      <c r="H313" s="34">
        <v>7167986.6612827303</v>
      </c>
      <c r="I313" s="34">
        <v>829325.46593384806</v>
      </c>
      <c r="J313" s="34">
        <v>262810.11489995202</v>
      </c>
      <c r="K313" s="34">
        <v>123017.10013474801</v>
      </c>
      <c r="L313" s="49">
        <v>0</v>
      </c>
      <c r="M313" s="311">
        <v>0</v>
      </c>
      <c r="N313" s="311">
        <v>0</v>
      </c>
      <c r="O313" s="311">
        <v>0</v>
      </c>
      <c r="P313" s="313">
        <v>0</v>
      </c>
      <c r="Q313" s="40">
        <v>0.85</v>
      </c>
      <c r="R313" s="40">
        <v>5.0000000000000044E-2</v>
      </c>
      <c r="S313" s="40">
        <v>0</v>
      </c>
      <c r="T313" s="40">
        <v>0</v>
      </c>
      <c r="U313" s="40">
        <v>9.9999999999999978E-2</v>
      </c>
      <c r="V313" s="40">
        <v>0</v>
      </c>
      <c r="W313" s="40">
        <v>0</v>
      </c>
      <c r="X313" s="40">
        <v>0</v>
      </c>
      <c r="Y313" s="40">
        <v>0</v>
      </c>
      <c r="Z313" s="81">
        <f t="shared" si="14"/>
        <v>0</v>
      </c>
      <c r="AA313" s="40">
        <v>1</v>
      </c>
      <c r="AB313" s="40">
        <v>0</v>
      </c>
      <c r="AC313" s="40">
        <v>0</v>
      </c>
      <c r="AD313" s="40">
        <v>0</v>
      </c>
      <c r="AE313" s="40">
        <v>0</v>
      </c>
      <c r="AF313" s="40">
        <v>0</v>
      </c>
      <c r="AG313" s="40">
        <v>0</v>
      </c>
      <c r="AH313" s="40">
        <v>0</v>
      </c>
      <c r="AI313" s="40">
        <v>0</v>
      </c>
      <c r="AJ313" s="40">
        <v>0</v>
      </c>
      <c r="AK313" s="40">
        <v>0</v>
      </c>
      <c r="AL313" s="40">
        <v>0</v>
      </c>
      <c r="AM313" s="81">
        <f t="shared" si="13"/>
        <v>0</v>
      </c>
    </row>
    <row r="314" spans="1:39" x14ac:dyDescent="0.2">
      <c r="A314" s="33">
        <v>7705</v>
      </c>
      <c r="B314" s="33" t="s">
        <v>451</v>
      </c>
      <c r="C314" s="33" t="s">
        <v>454</v>
      </c>
      <c r="D314" s="35" t="s">
        <v>79</v>
      </c>
      <c r="E314" s="63" t="s">
        <v>132</v>
      </c>
      <c r="F314" s="68">
        <v>2012</v>
      </c>
      <c r="G314" s="52">
        <v>2013</v>
      </c>
      <c r="H314" s="34">
        <v>4575.17326669874</v>
      </c>
      <c r="I314" s="34">
        <v>1851.55798075537</v>
      </c>
      <c r="J314" s="34">
        <v>-86303.975180827998</v>
      </c>
      <c r="K314" s="34">
        <v>29910.165656830501</v>
      </c>
      <c r="L314" s="49">
        <v>0</v>
      </c>
      <c r="M314" s="311">
        <v>0</v>
      </c>
      <c r="N314" s="311">
        <v>0</v>
      </c>
      <c r="O314" s="311">
        <v>0</v>
      </c>
      <c r="P314" s="313">
        <v>0</v>
      </c>
      <c r="Q314" s="40">
        <v>1.8370698443132463</v>
      </c>
      <c r="R314" s="40">
        <v>-0.27902328143774879</v>
      </c>
      <c r="S314" s="40">
        <v>0</v>
      </c>
      <c r="T314" s="40">
        <v>0</v>
      </c>
      <c r="U314" s="40">
        <v>-0.55804656287549759</v>
      </c>
      <c r="V314" s="40">
        <v>0</v>
      </c>
      <c r="W314" s="40">
        <v>0</v>
      </c>
      <c r="X314" s="40">
        <v>0</v>
      </c>
      <c r="Y314" s="40">
        <v>0</v>
      </c>
      <c r="Z314" s="81">
        <f t="shared" si="14"/>
        <v>2.2204460492503131E-16</v>
      </c>
      <c r="AA314" s="40">
        <v>1</v>
      </c>
      <c r="AB314" s="40">
        <v>0</v>
      </c>
      <c r="AC314" s="40">
        <v>0</v>
      </c>
      <c r="AD314" s="40">
        <v>0</v>
      </c>
      <c r="AE314" s="40">
        <v>0</v>
      </c>
      <c r="AF314" s="40">
        <v>0</v>
      </c>
      <c r="AG314" s="40">
        <v>0</v>
      </c>
      <c r="AH314" s="40">
        <v>0</v>
      </c>
      <c r="AI314" s="40">
        <v>0</v>
      </c>
      <c r="AJ314" s="40">
        <v>0</v>
      </c>
      <c r="AK314" s="40">
        <v>0</v>
      </c>
      <c r="AL314" s="40">
        <v>0</v>
      </c>
      <c r="AM314" s="81">
        <f t="shared" si="13"/>
        <v>0</v>
      </c>
    </row>
    <row r="315" spans="1:39" x14ac:dyDescent="0.2">
      <c r="A315" s="33">
        <v>5527</v>
      </c>
      <c r="B315" s="33" t="s">
        <v>455</v>
      </c>
      <c r="C315" s="33" t="s">
        <v>456</v>
      </c>
      <c r="D315" s="35" t="s">
        <v>79</v>
      </c>
      <c r="E315" s="63" t="s">
        <v>132</v>
      </c>
      <c r="F315" s="68">
        <v>2009</v>
      </c>
      <c r="G315" s="52">
        <v>2013</v>
      </c>
      <c r="H315" s="34">
        <v>693842.554321039</v>
      </c>
      <c r="I315" s="34">
        <v>24150.526739650599</v>
      </c>
      <c r="J315" s="34">
        <v>16525.807581662699</v>
      </c>
      <c r="K315" s="34">
        <v>75203.232511070106</v>
      </c>
      <c r="L315" s="49">
        <v>0</v>
      </c>
      <c r="M315" s="311">
        <v>0</v>
      </c>
      <c r="N315" s="311">
        <v>0</v>
      </c>
      <c r="O315" s="311">
        <v>0</v>
      </c>
      <c r="P315" s="313">
        <v>0</v>
      </c>
      <c r="Q315" s="40">
        <v>0</v>
      </c>
      <c r="R315" s="40">
        <v>0.99935465972272697</v>
      </c>
      <c r="S315" s="40">
        <v>0</v>
      </c>
      <c r="T315" s="40">
        <v>0</v>
      </c>
      <c r="U315" s="40">
        <v>6.4534027727304892E-4</v>
      </c>
      <c r="V315" s="40">
        <v>0</v>
      </c>
      <c r="W315" s="40">
        <v>0</v>
      </c>
      <c r="X315" s="40">
        <v>0</v>
      </c>
      <c r="Y315" s="40">
        <v>0</v>
      </c>
      <c r="Z315" s="81">
        <f t="shared" si="14"/>
        <v>0</v>
      </c>
      <c r="AA315" s="40">
        <v>1</v>
      </c>
      <c r="AB315" s="40">
        <v>0</v>
      </c>
      <c r="AC315" s="40">
        <v>0</v>
      </c>
      <c r="AD315" s="40">
        <v>0</v>
      </c>
      <c r="AE315" s="40">
        <v>0</v>
      </c>
      <c r="AF315" s="40">
        <v>0</v>
      </c>
      <c r="AG315" s="40">
        <v>0</v>
      </c>
      <c r="AH315" s="40">
        <v>0</v>
      </c>
      <c r="AI315" s="40">
        <v>0</v>
      </c>
      <c r="AJ315" s="40">
        <v>0</v>
      </c>
      <c r="AK315" s="40">
        <v>0</v>
      </c>
      <c r="AL315" s="40">
        <v>0</v>
      </c>
      <c r="AM315" s="81">
        <f t="shared" si="13"/>
        <v>0</v>
      </c>
    </row>
    <row r="316" spans="1:39" x14ac:dyDescent="0.2">
      <c r="A316" s="33">
        <v>5535</v>
      </c>
      <c r="B316" s="33" t="s">
        <v>455</v>
      </c>
      <c r="C316" s="33" t="s">
        <v>457</v>
      </c>
      <c r="D316" s="35" t="s">
        <v>79</v>
      </c>
      <c r="E316" s="63" t="s">
        <v>132</v>
      </c>
      <c r="F316" s="68">
        <v>2009</v>
      </c>
      <c r="G316" s="52">
        <v>2013</v>
      </c>
      <c r="H316" s="34">
        <v>2863136.7936314698</v>
      </c>
      <c r="I316" s="34">
        <v>716831.25957498304</v>
      </c>
      <c r="J316" s="34">
        <v>170685.41692027499</v>
      </c>
      <c r="K316" s="34">
        <v>0</v>
      </c>
      <c r="L316" s="49">
        <v>0</v>
      </c>
      <c r="M316" s="311">
        <v>0</v>
      </c>
      <c r="N316" s="311">
        <v>0</v>
      </c>
      <c r="O316" s="311">
        <v>0</v>
      </c>
      <c r="P316" s="313">
        <v>0</v>
      </c>
      <c r="Q316" s="40">
        <v>0.85999999988593046</v>
      </c>
      <c r="R316" s="40">
        <v>0.1399999999814307</v>
      </c>
      <c r="S316" s="40">
        <v>0</v>
      </c>
      <c r="T316" s="40">
        <v>0</v>
      </c>
      <c r="U316" s="40">
        <v>1.3263898230993919E-10</v>
      </c>
      <c r="V316" s="40">
        <v>0</v>
      </c>
      <c r="W316" s="40">
        <v>0</v>
      </c>
      <c r="X316" s="40">
        <v>0</v>
      </c>
      <c r="Y316" s="40">
        <v>0</v>
      </c>
      <c r="Z316" s="81">
        <f t="shared" si="14"/>
        <v>2.2204460492503131E-16</v>
      </c>
      <c r="AA316" s="40">
        <v>1</v>
      </c>
      <c r="AB316" s="40">
        <v>0</v>
      </c>
      <c r="AC316" s="40">
        <v>0</v>
      </c>
      <c r="AD316" s="40">
        <v>0</v>
      </c>
      <c r="AE316" s="40">
        <v>0</v>
      </c>
      <c r="AF316" s="40">
        <v>0</v>
      </c>
      <c r="AG316" s="40">
        <v>0</v>
      </c>
      <c r="AH316" s="40">
        <v>0</v>
      </c>
      <c r="AI316" s="40">
        <v>0</v>
      </c>
      <c r="AJ316" s="40">
        <v>0</v>
      </c>
      <c r="AK316" s="40">
        <v>0</v>
      </c>
      <c r="AL316" s="40">
        <v>0</v>
      </c>
      <c r="AM316" s="81">
        <f t="shared" si="13"/>
        <v>0</v>
      </c>
    </row>
    <row r="317" spans="1:39" x14ac:dyDescent="0.2">
      <c r="A317" s="33">
        <v>5965</v>
      </c>
      <c r="B317" s="33" t="s">
        <v>455</v>
      </c>
      <c r="C317" s="33" t="s">
        <v>458</v>
      </c>
      <c r="D317" s="35" t="s">
        <v>79</v>
      </c>
      <c r="E317" s="63" t="s">
        <v>132</v>
      </c>
      <c r="F317" s="68">
        <v>2009</v>
      </c>
      <c r="G317" s="52">
        <v>2013</v>
      </c>
      <c r="H317" s="34">
        <v>5933.7744823980102</v>
      </c>
      <c r="I317" s="34">
        <v>0</v>
      </c>
      <c r="J317" s="34">
        <v>0</v>
      </c>
      <c r="K317" s="34">
        <v>0</v>
      </c>
      <c r="L317" s="49">
        <v>0</v>
      </c>
      <c r="M317" s="311">
        <v>0</v>
      </c>
      <c r="N317" s="311">
        <v>0</v>
      </c>
      <c r="O317" s="311">
        <v>0</v>
      </c>
      <c r="P317" s="313">
        <v>0</v>
      </c>
      <c r="Q317" s="40">
        <v>0</v>
      </c>
      <c r="R317" s="40">
        <v>1</v>
      </c>
      <c r="S317" s="40">
        <v>0</v>
      </c>
      <c r="T317" s="40">
        <v>0</v>
      </c>
      <c r="U317" s="40">
        <v>0</v>
      </c>
      <c r="V317" s="40">
        <v>0</v>
      </c>
      <c r="W317" s="40">
        <v>0</v>
      </c>
      <c r="X317" s="40">
        <v>0</v>
      </c>
      <c r="Y317" s="40">
        <v>0</v>
      </c>
      <c r="Z317" s="81">
        <f t="shared" si="14"/>
        <v>0</v>
      </c>
      <c r="AA317" s="40">
        <v>1</v>
      </c>
      <c r="AB317" s="40">
        <v>0</v>
      </c>
      <c r="AC317" s="40">
        <v>0</v>
      </c>
      <c r="AD317" s="40">
        <v>0</v>
      </c>
      <c r="AE317" s="40">
        <v>0</v>
      </c>
      <c r="AF317" s="40">
        <v>0</v>
      </c>
      <c r="AG317" s="40">
        <v>0</v>
      </c>
      <c r="AH317" s="40">
        <v>0</v>
      </c>
      <c r="AI317" s="40">
        <v>0</v>
      </c>
      <c r="AJ317" s="40">
        <v>0</v>
      </c>
      <c r="AK317" s="40">
        <v>0</v>
      </c>
      <c r="AL317" s="40">
        <v>0</v>
      </c>
      <c r="AM317" s="81">
        <f t="shared" si="13"/>
        <v>0</v>
      </c>
    </row>
    <row r="318" spans="1:39" x14ac:dyDescent="0.2">
      <c r="A318" s="33">
        <v>5967</v>
      </c>
      <c r="B318" s="33" t="s">
        <v>455</v>
      </c>
      <c r="C318" s="33" t="s">
        <v>459</v>
      </c>
      <c r="D318" s="35" t="s">
        <v>79</v>
      </c>
      <c r="E318" s="63" t="s">
        <v>132</v>
      </c>
      <c r="F318" s="68">
        <v>2009</v>
      </c>
      <c r="G318" s="52">
        <v>2013</v>
      </c>
      <c r="H318" s="34">
        <v>2244.1995446481901</v>
      </c>
      <c r="I318" s="34">
        <v>0</v>
      </c>
      <c r="J318" s="34">
        <v>0</v>
      </c>
      <c r="K318" s="34">
        <v>0</v>
      </c>
      <c r="L318" s="49">
        <v>0</v>
      </c>
      <c r="M318" s="311">
        <v>0</v>
      </c>
      <c r="N318" s="311">
        <v>0</v>
      </c>
      <c r="O318" s="311">
        <v>0</v>
      </c>
      <c r="P318" s="313">
        <v>0</v>
      </c>
      <c r="Q318" s="40">
        <v>1.0000159195531912</v>
      </c>
      <c r="R318" s="40">
        <v>0</v>
      </c>
      <c r="S318" s="40">
        <v>0</v>
      </c>
      <c r="T318" s="40">
        <v>0</v>
      </c>
      <c r="U318" s="40">
        <v>-1.5919553191190289E-5</v>
      </c>
      <c r="V318" s="40">
        <v>0</v>
      </c>
      <c r="W318" s="40">
        <v>0</v>
      </c>
      <c r="X318" s="40">
        <v>0</v>
      </c>
      <c r="Y318" s="40">
        <v>0</v>
      </c>
      <c r="Z318" s="81">
        <f t="shared" si="14"/>
        <v>0</v>
      </c>
      <c r="AA318" s="40">
        <v>1</v>
      </c>
      <c r="AB318" s="40">
        <v>0</v>
      </c>
      <c r="AC318" s="40">
        <v>0</v>
      </c>
      <c r="AD318" s="40">
        <v>0</v>
      </c>
      <c r="AE318" s="40">
        <v>0</v>
      </c>
      <c r="AF318" s="40">
        <v>0</v>
      </c>
      <c r="AG318" s="40">
        <v>0</v>
      </c>
      <c r="AH318" s="40">
        <v>0</v>
      </c>
      <c r="AI318" s="40">
        <v>0</v>
      </c>
      <c r="AJ318" s="40">
        <v>0</v>
      </c>
      <c r="AK318" s="40">
        <v>0</v>
      </c>
      <c r="AL318" s="40">
        <v>0</v>
      </c>
      <c r="AM318" s="81">
        <f t="shared" si="13"/>
        <v>0</v>
      </c>
    </row>
    <row r="319" spans="1:39" x14ac:dyDescent="0.2">
      <c r="A319" s="33">
        <v>6229</v>
      </c>
      <c r="B319" s="33" t="s">
        <v>455</v>
      </c>
      <c r="C319" s="33" t="s">
        <v>460</v>
      </c>
      <c r="D319" s="35" t="s">
        <v>79</v>
      </c>
      <c r="E319" s="63" t="s">
        <v>132</v>
      </c>
      <c r="F319" s="68">
        <v>2009</v>
      </c>
      <c r="G319" s="52">
        <v>2013</v>
      </c>
      <c r="H319" s="34">
        <v>177773.17124389901</v>
      </c>
      <c r="I319" s="34">
        <v>5267.1478701963997</v>
      </c>
      <c r="J319" s="34">
        <v>0</v>
      </c>
      <c r="K319" s="34">
        <v>0</v>
      </c>
      <c r="L319" s="49">
        <v>0</v>
      </c>
      <c r="M319" s="311">
        <v>0</v>
      </c>
      <c r="N319" s="311">
        <v>0</v>
      </c>
      <c r="O319" s="311">
        <v>0</v>
      </c>
      <c r="P319" s="313">
        <v>0</v>
      </c>
      <c r="Q319" s="40">
        <v>1</v>
      </c>
      <c r="R319" s="40">
        <v>0</v>
      </c>
      <c r="S319" s="40">
        <v>0</v>
      </c>
      <c r="T319" s="40">
        <v>0</v>
      </c>
      <c r="U319" s="40">
        <v>0</v>
      </c>
      <c r="V319" s="40">
        <v>0</v>
      </c>
      <c r="W319" s="40">
        <v>0</v>
      </c>
      <c r="X319" s="40">
        <v>0</v>
      </c>
      <c r="Y319" s="40">
        <v>0</v>
      </c>
      <c r="Z319" s="81">
        <f t="shared" si="14"/>
        <v>0</v>
      </c>
      <c r="AA319" s="40">
        <v>1</v>
      </c>
      <c r="AB319" s="40">
        <v>0</v>
      </c>
      <c r="AC319" s="40">
        <v>0</v>
      </c>
      <c r="AD319" s="40">
        <v>0</v>
      </c>
      <c r="AE319" s="40">
        <v>0</v>
      </c>
      <c r="AF319" s="40">
        <v>0</v>
      </c>
      <c r="AG319" s="40">
        <v>0</v>
      </c>
      <c r="AH319" s="40">
        <v>0</v>
      </c>
      <c r="AI319" s="40">
        <v>0</v>
      </c>
      <c r="AJ319" s="40">
        <v>0</v>
      </c>
      <c r="AK319" s="40">
        <v>0</v>
      </c>
      <c r="AL319" s="40">
        <v>0</v>
      </c>
      <c r="AM319" s="81">
        <f t="shared" si="13"/>
        <v>0</v>
      </c>
    </row>
    <row r="320" spans="1:39" x14ac:dyDescent="0.2">
      <c r="A320" s="33">
        <v>5864</v>
      </c>
      <c r="B320" s="33" t="s">
        <v>455</v>
      </c>
      <c r="C320" s="33" t="s">
        <v>461</v>
      </c>
      <c r="D320" s="35" t="s">
        <v>79</v>
      </c>
      <c r="E320" s="63" t="s">
        <v>132</v>
      </c>
      <c r="F320" s="68">
        <v>2011</v>
      </c>
      <c r="G320" s="52">
        <v>2013</v>
      </c>
      <c r="H320" s="34">
        <v>27199621.1909381</v>
      </c>
      <c r="I320" s="34">
        <v>6040724.7674760101</v>
      </c>
      <c r="J320" s="34">
        <v>274825.56418320601</v>
      </c>
      <c r="K320" s="34">
        <v>50087.591555600004</v>
      </c>
      <c r="L320" s="49">
        <v>0</v>
      </c>
      <c r="M320" s="311">
        <v>0</v>
      </c>
      <c r="N320" s="311">
        <v>0</v>
      </c>
      <c r="O320" s="311">
        <v>0</v>
      </c>
      <c r="P320" s="313">
        <v>0</v>
      </c>
      <c r="Q320" s="40">
        <v>0</v>
      </c>
      <c r="R320" s="40">
        <v>0.9077124024143709</v>
      </c>
      <c r="S320" s="40">
        <v>4.93321957833898E-2</v>
      </c>
      <c r="T320" s="40">
        <v>2.9599317470033911E-2</v>
      </c>
      <c r="U320" s="40">
        <v>1.3356084332205446E-2</v>
      </c>
      <c r="V320" s="40">
        <v>0</v>
      </c>
      <c r="W320" s="40">
        <v>0</v>
      </c>
      <c r="X320" s="40">
        <v>0</v>
      </c>
      <c r="Y320" s="40">
        <v>0</v>
      </c>
      <c r="Z320" s="81">
        <f t="shared" si="14"/>
        <v>0</v>
      </c>
      <c r="AA320" s="40">
        <v>1</v>
      </c>
      <c r="AB320" s="40">
        <v>0</v>
      </c>
      <c r="AC320" s="40">
        <v>0</v>
      </c>
      <c r="AD320" s="40">
        <v>0</v>
      </c>
      <c r="AE320" s="40">
        <v>0</v>
      </c>
      <c r="AF320" s="40">
        <v>0</v>
      </c>
      <c r="AG320" s="40">
        <v>0</v>
      </c>
      <c r="AH320" s="40">
        <v>0</v>
      </c>
      <c r="AI320" s="40">
        <v>0</v>
      </c>
      <c r="AJ320" s="40">
        <v>0</v>
      </c>
      <c r="AK320" s="40">
        <v>0</v>
      </c>
      <c r="AL320" s="40">
        <v>0</v>
      </c>
      <c r="AM320" s="81">
        <f t="shared" si="13"/>
        <v>0</v>
      </c>
    </row>
    <row r="321" spans="1:39" x14ac:dyDescent="0.2">
      <c r="A321" s="33">
        <v>6648</v>
      </c>
      <c r="B321" s="33" t="s">
        <v>462</v>
      </c>
      <c r="C321" s="33" t="s">
        <v>463</v>
      </c>
      <c r="D321" s="35" t="s">
        <v>79</v>
      </c>
      <c r="E321" s="63" t="s">
        <v>132</v>
      </c>
      <c r="F321" s="68">
        <v>2014</v>
      </c>
      <c r="G321" s="52">
        <v>2013</v>
      </c>
      <c r="H321" s="34">
        <v>1238215.81537623</v>
      </c>
      <c r="I321" s="34">
        <v>5423764.8744237199</v>
      </c>
      <c r="J321" s="34">
        <v>19341913.198139802</v>
      </c>
      <c r="K321" s="34">
        <v>30509306.170547199</v>
      </c>
      <c r="L321" s="49">
        <v>21243018.969999999</v>
      </c>
      <c r="M321" s="311">
        <v>0</v>
      </c>
      <c r="N321" s="311">
        <v>0</v>
      </c>
      <c r="O321" s="311">
        <v>0</v>
      </c>
      <c r="P321" s="313">
        <v>0</v>
      </c>
      <c r="Q321" s="40">
        <v>5.0000000000000058E-2</v>
      </c>
      <c r="R321" s="40">
        <v>0.79999999999999993</v>
      </c>
      <c r="S321" s="40">
        <v>2.4999999999999974E-2</v>
      </c>
      <c r="T321" s="40">
        <v>2.4999999999999974E-2</v>
      </c>
      <c r="U321" s="40">
        <v>0.10000000000000012</v>
      </c>
      <c r="V321" s="40">
        <v>0</v>
      </c>
      <c r="W321" s="40">
        <v>0</v>
      </c>
      <c r="X321" s="40">
        <v>0</v>
      </c>
      <c r="Y321" s="40">
        <v>0</v>
      </c>
      <c r="Z321" s="81">
        <f t="shared" si="14"/>
        <v>2.2204460492503131E-16</v>
      </c>
      <c r="AA321" s="40">
        <v>1</v>
      </c>
      <c r="AB321" s="40">
        <v>0</v>
      </c>
      <c r="AC321" s="40">
        <v>0</v>
      </c>
      <c r="AD321" s="40">
        <v>0</v>
      </c>
      <c r="AE321" s="40">
        <v>0</v>
      </c>
      <c r="AF321" s="40">
        <v>0</v>
      </c>
      <c r="AG321" s="40">
        <v>0</v>
      </c>
      <c r="AH321" s="40">
        <v>0</v>
      </c>
      <c r="AI321" s="40">
        <v>0</v>
      </c>
      <c r="AJ321" s="40">
        <v>0</v>
      </c>
      <c r="AK321" s="40">
        <v>0</v>
      </c>
      <c r="AL321" s="40">
        <v>0</v>
      </c>
      <c r="AM321" s="81">
        <f t="shared" si="13"/>
        <v>0</v>
      </c>
    </row>
    <row r="322" spans="1:39" x14ac:dyDescent="0.2">
      <c r="A322" s="33">
        <v>6664</v>
      </c>
      <c r="B322" s="33" t="s">
        <v>462</v>
      </c>
      <c r="C322" s="33" t="s">
        <v>464</v>
      </c>
      <c r="D322" s="35" t="s">
        <v>79</v>
      </c>
      <c r="E322" s="63" t="s">
        <v>132</v>
      </c>
      <c r="F322" s="68">
        <v>2014</v>
      </c>
      <c r="G322" s="52">
        <v>2013</v>
      </c>
      <c r="H322" s="34">
        <v>3429917.3743335302</v>
      </c>
      <c r="I322" s="34">
        <v>4550359.7431481304</v>
      </c>
      <c r="J322" s="34">
        <v>1807823.92627283</v>
      </c>
      <c r="K322" s="34">
        <v>28395209.015487202</v>
      </c>
      <c r="L322" s="49">
        <v>41101516.350000001</v>
      </c>
      <c r="M322" s="311">
        <v>0</v>
      </c>
      <c r="N322" s="311">
        <v>0</v>
      </c>
      <c r="O322" s="311">
        <v>0</v>
      </c>
      <c r="P322" s="313">
        <v>0</v>
      </c>
      <c r="Q322" s="40">
        <v>0.89999999999999991</v>
      </c>
      <c r="R322" s="40">
        <v>0.10000000000000002</v>
      </c>
      <c r="S322" s="40">
        <v>0</v>
      </c>
      <c r="T322" s="40">
        <v>0</v>
      </c>
      <c r="U322" s="40">
        <v>0</v>
      </c>
      <c r="V322" s="40">
        <v>0</v>
      </c>
      <c r="W322" s="40">
        <v>0</v>
      </c>
      <c r="X322" s="40">
        <v>0</v>
      </c>
      <c r="Y322" s="40">
        <v>0</v>
      </c>
      <c r="Z322" s="81">
        <f t="shared" si="14"/>
        <v>1.1102230246251565E-16</v>
      </c>
      <c r="AA322" s="40">
        <v>1</v>
      </c>
      <c r="AB322" s="40">
        <v>0</v>
      </c>
      <c r="AC322" s="40">
        <v>0</v>
      </c>
      <c r="AD322" s="40">
        <v>0</v>
      </c>
      <c r="AE322" s="40">
        <v>0</v>
      </c>
      <c r="AF322" s="40">
        <v>0</v>
      </c>
      <c r="AG322" s="40">
        <v>0</v>
      </c>
      <c r="AH322" s="40">
        <v>0</v>
      </c>
      <c r="AI322" s="40">
        <v>0</v>
      </c>
      <c r="AJ322" s="40">
        <v>0</v>
      </c>
      <c r="AK322" s="40">
        <v>0</v>
      </c>
      <c r="AL322" s="40">
        <v>0</v>
      </c>
      <c r="AM322" s="81">
        <f t="shared" si="13"/>
        <v>0</v>
      </c>
    </row>
    <row r="323" spans="1:39" x14ac:dyDescent="0.2">
      <c r="A323" s="33">
        <v>6988</v>
      </c>
      <c r="B323" s="33" t="s">
        <v>462</v>
      </c>
      <c r="C323" s="33" t="s">
        <v>465</v>
      </c>
      <c r="D323" s="35" t="s">
        <v>79</v>
      </c>
      <c r="E323" s="63" t="s">
        <v>132</v>
      </c>
      <c r="F323" s="68">
        <v>2014</v>
      </c>
      <c r="G323" s="52">
        <v>2013</v>
      </c>
      <c r="H323" s="34">
        <v>30415.174793803701</v>
      </c>
      <c r="I323" s="34">
        <v>283199.87447501899</v>
      </c>
      <c r="J323" s="34">
        <v>2973128.96963656</v>
      </c>
      <c r="K323" s="34">
        <v>11607463.1225609</v>
      </c>
      <c r="L323" s="49">
        <v>1268171.21</v>
      </c>
      <c r="M323" s="311">
        <v>0</v>
      </c>
      <c r="N323" s="311">
        <v>0</v>
      </c>
      <c r="O323" s="311">
        <v>0</v>
      </c>
      <c r="P323" s="313">
        <v>0</v>
      </c>
      <c r="Q323" s="40">
        <v>0</v>
      </c>
      <c r="R323" s="40">
        <v>0.90000000000000024</v>
      </c>
      <c r="S323" s="40">
        <v>4.9999999999999913E-2</v>
      </c>
      <c r="T323" s="40">
        <v>4.9999999999999913E-2</v>
      </c>
      <c r="U323" s="40">
        <v>0</v>
      </c>
      <c r="V323" s="40">
        <v>0</v>
      </c>
      <c r="W323" s="40">
        <v>0</v>
      </c>
      <c r="X323" s="40">
        <v>0</v>
      </c>
      <c r="Y323" s="40">
        <v>0</v>
      </c>
      <c r="Z323" s="81">
        <f t="shared" si="14"/>
        <v>0</v>
      </c>
      <c r="AA323" s="40">
        <v>1</v>
      </c>
      <c r="AB323" s="40">
        <v>0</v>
      </c>
      <c r="AC323" s="40">
        <v>0</v>
      </c>
      <c r="AD323" s="40">
        <v>0</v>
      </c>
      <c r="AE323" s="40">
        <v>0</v>
      </c>
      <c r="AF323" s="40">
        <v>0</v>
      </c>
      <c r="AG323" s="40">
        <v>0</v>
      </c>
      <c r="AH323" s="40">
        <v>0</v>
      </c>
      <c r="AI323" s="40">
        <v>0</v>
      </c>
      <c r="AJ323" s="40">
        <v>0</v>
      </c>
      <c r="AK323" s="40">
        <v>0</v>
      </c>
      <c r="AL323" s="40">
        <v>0</v>
      </c>
      <c r="AM323" s="81">
        <f t="shared" si="13"/>
        <v>0</v>
      </c>
    </row>
    <row r="324" spans="1:39" x14ac:dyDescent="0.2">
      <c r="A324" s="33">
        <v>6650</v>
      </c>
      <c r="B324" s="33" t="s">
        <v>462</v>
      </c>
      <c r="C324" s="33" t="s">
        <v>466</v>
      </c>
      <c r="D324" s="35" t="s">
        <v>79</v>
      </c>
      <c r="E324" s="63" t="s">
        <v>132</v>
      </c>
      <c r="F324" s="68">
        <v>2015</v>
      </c>
      <c r="G324" s="52">
        <v>2013</v>
      </c>
      <c r="H324" s="34">
        <v>1192041.26235177</v>
      </c>
      <c r="I324" s="34">
        <v>2085540.8218509001</v>
      </c>
      <c r="J324" s="34">
        <v>10913680.8457535</v>
      </c>
      <c r="K324" s="34">
        <v>43687716.520571999</v>
      </c>
      <c r="L324" s="49">
        <v>87657484.879999995</v>
      </c>
      <c r="M324" s="311">
        <v>1585000</v>
      </c>
      <c r="N324" s="311">
        <v>0</v>
      </c>
      <c r="O324" s="311">
        <v>0</v>
      </c>
      <c r="P324" s="313">
        <v>0</v>
      </c>
      <c r="Q324" s="40">
        <v>0</v>
      </c>
      <c r="R324" s="40">
        <v>5.0000000000000037E-2</v>
      </c>
      <c r="S324" s="40">
        <v>0</v>
      </c>
      <c r="T324" s="40">
        <v>0</v>
      </c>
      <c r="U324" s="40">
        <v>0.19999999999999987</v>
      </c>
      <c r="V324" s="40">
        <v>0.75000000000000011</v>
      </c>
      <c r="W324" s="40">
        <v>0</v>
      </c>
      <c r="X324" s="40">
        <v>0</v>
      </c>
      <c r="Y324" s="40">
        <v>0</v>
      </c>
      <c r="Z324" s="81">
        <f t="shared" si="14"/>
        <v>0</v>
      </c>
      <c r="AA324" s="40">
        <v>1</v>
      </c>
      <c r="AB324" s="40">
        <v>0</v>
      </c>
      <c r="AC324" s="40">
        <v>0</v>
      </c>
      <c r="AD324" s="40">
        <v>0</v>
      </c>
      <c r="AE324" s="40">
        <v>0</v>
      </c>
      <c r="AF324" s="40">
        <v>0</v>
      </c>
      <c r="AG324" s="40">
        <v>0</v>
      </c>
      <c r="AH324" s="40">
        <v>0</v>
      </c>
      <c r="AI324" s="40">
        <v>0</v>
      </c>
      <c r="AJ324" s="40">
        <v>0</v>
      </c>
      <c r="AK324" s="40">
        <v>0</v>
      </c>
      <c r="AL324" s="40">
        <v>0</v>
      </c>
      <c r="AM324" s="81">
        <f t="shared" si="13"/>
        <v>0</v>
      </c>
    </row>
    <row r="325" spans="1:39" x14ac:dyDescent="0.2">
      <c r="A325" s="33">
        <v>6651</v>
      </c>
      <c r="B325" s="33" t="s">
        <v>462</v>
      </c>
      <c r="C325" s="33" t="s">
        <v>467</v>
      </c>
      <c r="D325" s="35" t="s">
        <v>79</v>
      </c>
      <c r="E325" s="63" t="s">
        <v>132</v>
      </c>
      <c r="F325" s="68">
        <v>2015</v>
      </c>
      <c r="G325" s="52">
        <v>2013</v>
      </c>
      <c r="H325" s="34">
        <v>4902333.1803656602</v>
      </c>
      <c r="I325" s="34">
        <v>5799746.2541248696</v>
      </c>
      <c r="J325" s="34">
        <v>15859641.2903904</v>
      </c>
      <c r="K325" s="34">
        <v>35210843.853526697</v>
      </c>
      <c r="L325" s="49">
        <v>35624259.140000001</v>
      </c>
      <c r="M325" s="311">
        <v>11381140.91</v>
      </c>
      <c r="N325" s="311">
        <v>0</v>
      </c>
      <c r="O325" s="311">
        <v>0</v>
      </c>
      <c r="P325" s="313">
        <v>0</v>
      </c>
      <c r="Q325" s="40">
        <v>4.9999999999999961E-2</v>
      </c>
      <c r="R325" s="40">
        <v>0.79999999999999993</v>
      </c>
      <c r="S325" s="40">
        <v>2.5000000000000029E-2</v>
      </c>
      <c r="T325" s="40">
        <v>2.5000000000000029E-2</v>
      </c>
      <c r="U325" s="40">
        <v>0.10000000000000002</v>
      </c>
      <c r="V325" s="40">
        <v>0</v>
      </c>
      <c r="W325" s="40">
        <v>0</v>
      </c>
      <c r="X325" s="40">
        <v>0</v>
      </c>
      <c r="Y325" s="40">
        <v>0</v>
      </c>
      <c r="Z325" s="81">
        <f t="shared" si="14"/>
        <v>1.1102230246251565E-16</v>
      </c>
      <c r="AA325" s="40">
        <v>1</v>
      </c>
      <c r="AB325" s="40">
        <v>0</v>
      </c>
      <c r="AC325" s="40">
        <v>0</v>
      </c>
      <c r="AD325" s="40">
        <v>0</v>
      </c>
      <c r="AE325" s="40">
        <v>0</v>
      </c>
      <c r="AF325" s="40">
        <v>0</v>
      </c>
      <c r="AG325" s="40">
        <v>0</v>
      </c>
      <c r="AH325" s="40">
        <v>0</v>
      </c>
      <c r="AI325" s="40">
        <v>0</v>
      </c>
      <c r="AJ325" s="40">
        <v>0</v>
      </c>
      <c r="AK325" s="40">
        <v>0</v>
      </c>
      <c r="AL325" s="40">
        <v>0</v>
      </c>
      <c r="AM325" s="81">
        <f t="shared" ref="AM325:AM388" si="15">ABS(1-SUM(AA325:AL325))</f>
        <v>0</v>
      </c>
    </row>
    <row r="326" spans="1:39" x14ac:dyDescent="0.2">
      <c r="A326" s="33">
        <v>6344</v>
      </c>
      <c r="B326" s="33" t="s">
        <v>468</v>
      </c>
      <c r="C326" s="33" t="s">
        <v>469</v>
      </c>
      <c r="D326" s="35" t="s">
        <v>82</v>
      </c>
      <c r="E326" s="63" t="s">
        <v>132</v>
      </c>
      <c r="F326" s="68">
        <v>2009</v>
      </c>
      <c r="G326" s="52">
        <v>2013</v>
      </c>
      <c r="H326" s="34">
        <v>38.094689493912597</v>
      </c>
      <c r="I326" s="34">
        <v>0</v>
      </c>
      <c r="J326" s="34">
        <v>0</v>
      </c>
      <c r="K326" s="34">
        <v>0</v>
      </c>
      <c r="L326" s="49">
        <v>0</v>
      </c>
      <c r="M326" s="311">
        <v>0</v>
      </c>
      <c r="N326" s="311">
        <v>0</v>
      </c>
      <c r="O326" s="311">
        <v>0</v>
      </c>
      <c r="P326" s="313">
        <v>0</v>
      </c>
      <c r="Q326" s="40">
        <v>0</v>
      </c>
      <c r="R326" s="40">
        <v>1</v>
      </c>
      <c r="S326" s="40">
        <v>0</v>
      </c>
      <c r="T326" s="40">
        <v>0</v>
      </c>
      <c r="U326" s="40">
        <v>0</v>
      </c>
      <c r="V326" s="40">
        <v>0</v>
      </c>
      <c r="W326" s="40">
        <v>0</v>
      </c>
      <c r="X326" s="40">
        <v>0</v>
      </c>
      <c r="Y326" s="40">
        <v>0</v>
      </c>
      <c r="Z326" s="81">
        <f t="shared" si="14"/>
        <v>0</v>
      </c>
      <c r="AA326" s="40">
        <v>1</v>
      </c>
      <c r="AB326" s="40">
        <v>0</v>
      </c>
      <c r="AC326" s="40">
        <v>0</v>
      </c>
      <c r="AD326" s="40">
        <v>0</v>
      </c>
      <c r="AE326" s="40">
        <v>0</v>
      </c>
      <c r="AF326" s="40">
        <v>0</v>
      </c>
      <c r="AG326" s="40">
        <v>0</v>
      </c>
      <c r="AH326" s="40">
        <v>0</v>
      </c>
      <c r="AI326" s="40">
        <v>0</v>
      </c>
      <c r="AJ326" s="40">
        <v>0</v>
      </c>
      <c r="AK326" s="40">
        <v>0</v>
      </c>
      <c r="AL326" s="40">
        <v>0</v>
      </c>
      <c r="AM326" s="81">
        <f t="shared" si="15"/>
        <v>0</v>
      </c>
    </row>
    <row r="327" spans="1:39" x14ac:dyDescent="0.2">
      <c r="A327" s="33" t="s">
        <v>470</v>
      </c>
      <c r="B327" s="33" t="s">
        <v>468</v>
      </c>
      <c r="C327" s="33" t="s">
        <v>471</v>
      </c>
      <c r="D327" s="35" t="s">
        <v>82</v>
      </c>
      <c r="E327" s="63" t="s">
        <v>132</v>
      </c>
      <c r="F327" s="68">
        <v>2014</v>
      </c>
      <c r="G327" s="52">
        <v>2013</v>
      </c>
      <c r="H327" s="34">
        <v>0</v>
      </c>
      <c r="I327" s="34">
        <v>0</v>
      </c>
      <c r="J327" s="34">
        <v>0</v>
      </c>
      <c r="K327" s="34">
        <v>0</v>
      </c>
      <c r="L327" s="49">
        <v>99999.99</v>
      </c>
      <c r="M327" s="311">
        <v>0</v>
      </c>
      <c r="N327" s="311">
        <v>0</v>
      </c>
      <c r="O327" s="311">
        <v>0</v>
      </c>
      <c r="P327" s="313">
        <v>0</v>
      </c>
      <c r="Q327" s="40">
        <v>0</v>
      </c>
      <c r="R327" s="40">
        <v>0.30000000000000004</v>
      </c>
      <c r="S327" s="40">
        <v>0.25000000000000006</v>
      </c>
      <c r="T327" s="40">
        <v>0.45</v>
      </c>
      <c r="U327" s="40">
        <v>0</v>
      </c>
      <c r="V327" s="40">
        <v>0</v>
      </c>
      <c r="W327" s="40">
        <v>0</v>
      </c>
      <c r="X327" s="40">
        <v>0</v>
      </c>
      <c r="Y327" s="40">
        <v>0</v>
      </c>
      <c r="Z327" s="81">
        <f t="shared" si="14"/>
        <v>0</v>
      </c>
      <c r="AA327" s="40">
        <v>1</v>
      </c>
      <c r="AB327" s="40">
        <v>0</v>
      </c>
      <c r="AC327" s="40">
        <v>0</v>
      </c>
      <c r="AD327" s="40">
        <v>0</v>
      </c>
      <c r="AE327" s="40">
        <v>0</v>
      </c>
      <c r="AF327" s="40">
        <v>0</v>
      </c>
      <c r="AG327" s="40">
        <v>0</v>
      </c>
      <c r="AH327" s="40">
        <v>0</v>
      </c>
      <c r="AI327" s="40">
        <v>0</v>
      </c>
      <c r="AJ327" s="40">
        <v>0</v>
      </c>
      <c r="AK327" s="40">
        <v>0</v>
      </c>
      <c r="AL327" s="40">
        <v>0</v>
      </c>
      <c r="AM327" s="81">
        <f t="shared" si="15"/>
        <v>0</v>
      </c>
    </row>
    <row r="328" spans="1:39" x14ac:dyDescent="0.2">
      <c r="A328" s="33" t="s">
        <v>472</v>
      </c>
      <c r="B328" s="33" t="s">
        <v>468</v>
      </c>
      <c r="C328" s="33" t="s">
        <v>473</v>
      </c>
      <c r="D328" s="35" t="s">
        <v>82</v>
      </c>
      <c r="E328" s="63" t="s">
        <v>132</v>
      </c>
      <c r="F328" s="68">
        <v>2014</v>
      </c>
      <c r="G328" s="52">
        <v>2013</v>
      </c>
      <c r="H328" s="34">
        <v>0</v>
      </c>
      <c r="I328" s="34">
        <v>0</v>
      </c>
      <c r="J328" s="34">
        <v>0</v>
      </c>
      <c r="K328" s="34">
        <v>0</v>
      </c>
      <c r="L328" s="49">
        <v>141586</v>
      </c>
      <c r="M328" s="311">
        <v>0</v>
      </c>
      <c r="N328" s="311">
        <v>0</v>
      </c>
      <c r="O328" s="311">
        <v>0</v>
      </c>
      <c r="P328" s="313">
        <v>0</v>
      </c>
      <c r="Q328" s="40">
        <v>0</v>
      </c>
      <c r="R328" s="40">
        <v>0.30000000000000004</v>
      </c>
      <c r="S328" s="40">
        <v>0.25</v>
      </c>
      <c r="T328" s="40">
        <v>0.44999999999999996</v>
      </c>
      <c r="U328" s="40">
        <v>0</v>
      </c>
      <c r="V328" s="40">
        <v>0</v>
      </c>
      <c r="W328" s="40">
        <v>0</v>
      </c>
      <c r="X328" s="40">
        <v>0</v>
      </c>
      <c r="Y328" s="40">
        <v>0</v>
      </c>
      <c r="Z328" s="81">
        <f t="shared" si="14"/>
        <v>0</v>
      </c>
      <c r="AA328" s="40">
        <v>1</v>
      </c>
      <c r="AB328" s="40">
        <v>0</v>
      </c>
      <c r="AC328" s="40">
        <v>0</v>
      </c>
      <c r="AD328" s="40">
        <v>0</v>
      </c>
      <c r="AE328" s="40">
        <v>0</v>
      </c>
      <c r="AF328" s="40">
        <v>0</v>
      </c>
      <c r="AG328" s="40">
        <v>0</v>
      </c>
      <c r="AH328" s="40">
        <v>0</v>
      </c>
      <c r="AI328" s="40">
        <v>0</v>
      </c>
      <c r="AJ328" s="40">
        <v>0</v>
      </c>
      <c r="AK328" s="40">
        <v>0</v>
      </c>
      <c r="AL328" s="40">
        <v>0</v>
      </c>
      <c r="AM328" s="81">
        <f t="shared" si="15"/>
        <v>0</v>
      </c>
    </row>
    <row r="329" spans="1:39" x14ac:dyDescent="0.2">
      <c r="A329" s="33">
        <v>6053</v>
      </c>
      <c r="B329" s="33" t="s">
        <v>370</v>
      </c>
      <c r="C329" s="33" t="s">
        <v>474</v>
      </c>
      <c r="D329" s="35" t="s">
        <v>82</v>
      </c>
      <c r="E329" s="63" t="s">
        <v>132</v>
      </c>
      <c r="F329" s="68">
        <v>2009</v>
      </c>
      <c r="G329" s="52">
        <v>2013</v>
      </c>
      <c r="H329" s="34">
        <v>1509.51927149371</v>
      </c>
      <c r="I329" s="34">
        <v>0</v>
      </c>
      <c r="J329" s="34">
        <v>0</v>
      </c>
      <c r="K329" s="34">
        <v>0</v>
      </c>
      <c r="L329" s="49">
        <v>0</v>
      </c>
      <c r="M329" s="311">
        <v>0</v>
      </c>
      <c r="N329" s="311">
        <v>0</v>
      </c>
      <c r="O329" s="311">
        <v>0</v>
      </c>
      <c r="P329" s="313">
        <v>0</v>
      </c>
      <c r="Q329" s="40">
        <v>0</v>
      </c>
      <c r="R329" s="40">
        <v>1</v>
      </c>
      <c r="S329" s="40">
        <v>0</v>
      </c>
      <c r="T329" s="40">
        <v>0</v>
      </c>
      <c r="U329" s="40">
        <v>0</v>
      </c>
      <c r="V329" s="40">
        <v>0</v>
      </c>
      <c r="W329" s="40">
        <v>0</v>
      </c>
      <c r="X329" s="40">
        <v>0</v>
      </c>
      <c r="Y329" s="40">
        <v>0</v>
      </c>
      <c r="Z329" s="81">
        <f t="shared" si="14"/>
        <v>0</v>
      </c>
      <c r="AA329" s="40">
        <v>1</v>
      </c>
      <c r="AB329" s="40">
        <v>0</v>
      </c>
      <c r="AC329" s="40">
        <v>0</v>
      </c>
      <c r="AD329" s="40">
        <v>0</v>
      </c>
      <c r="AE329" s="40">
        <v>0</v>
      </c>
      <c r="AF329" s="40">
        <v>0</v>
      </c>
      <c r="AG329" s="40">
        <v>0</v>
      </c>
      <c r="AH329" s="40">
        <v>0</v>
      </c>
      <c r="AI329" s="40">
        <v>0</v>
      </c>
      <c r="AJ329" s="40">
        <v>0</v>
      </c>
      <c r="AK329" s="40">
        <v>0</v>
      </c>
      <c r="AL329" s="40">
        <v>0</v>
      </c>
      <c r="AM329" s="81">
        <f t="shared" si="15"/>
        <v>0</v>
      </c>
    </row>
    <row r="330" spans="1:39" x14ac:dyDescent="0.2">
      <c r="A330" s="33">
        <v>6287</v>
      </c>
      <c r="B330" s="33" t="s">
        <v>370</v>
      </c>
      <c r="C330" s="33" t="s">
        <v>475</v>
      </c>
      <c r="D330" s="35" t="s">
        <v>82</v>
      </c>
      <c r="E330" s="63" t="s">
        <v>132</v>
      </c>
      <c r="F330" s="68">
        <v>2009</v>
      </c>
      <c r="G330" s="52">
        <v>2013</v>
      </c>
      <c r="H330" s="34">
        <v>-7.43052848700379</v>
      </c>
      <c r="I330" s="34">
        <v>0</v>
      </c>
      <c r="J330" s="34">
        <v>0</v>
      </c>
      <c r="K330" s="34">
        <v>0</v>
      </c>
      <c r="L330" s="49">
        <v>0</v>
      </c>
      <c r="M330" s="311">
        <v>0</v>
      </c>
      <c r="N330" s="311">
        <v>0</v>
      </c>
      <c r="O330" s="311">
        <v>0</v>
      </c>
      <c r="P330" s="313">
        <v>0</v>
      </c>
      <c r="Q330" s="40">
        <v>0</v>
      </c>
      <c r="R330" s="40">
        <v>1</v>
      </c>
      <c r="S330" s="40">
        <v>0</v>
      </c>
      <c r="T330" s="40">
        <v>0</v>
      </c>
      <c r="U330" s="40">
        <v>0</v>
      </c>
      <c r="V330" s="40">
        <v>0</v>
      </c>
      <c r="W330" s="40">
        <v>0</v>
      </c>
      <c r="X330" s="40">
        <v>0</v>
      </c>
      <c r="Y330" s="40">
        <v>0</v>
      </c>
      <c r="Z330" s="81">
        <f t="shared" si="14"/>
        <v>0</v>
      </c>
      <c r="AA330" s="40">
        <v>1</v>
      </c>
      <c r="AB330" s="40">
        <v>0</v>
      </c>
      <c r="AC330" s="40">
        <v>0</v>
      </c>
      <c r="AD330" s="40">
        <v>0</v>
      </c>
      <c r="AE330" s="40">
        <v>0</v>
      </c>
      <c r="AF330" s="40">
        <v>0</v>
      </c>
      <c r="AG330" s="40">
        <v>0</v>
      </c>
      <c r="AH330" s="40">
        <v>0</v>
      </c>
      <c r="AI330" s="40">
        <v>0</v>
      </c>
      <c r="AJ330" s="40">
        <v>0</v>
      </c>
      <c r="AK330" s="40">
        <v>0</v>
      </c>
      <c r="AL330" s="40">
        <v>0</v>
      </c>
      <c r="AM330" s="81">
        <f t="shared" si="15"/>
        <v>0</v>
      </c>
    </row>
    <row r="331" spans="1:39" x14ac:dyDescent="0.2">
      <c r="A331" s="33">
        <v>6518</v>
      </c>
      <c r="B331" s="33" t="s">
        <v>370</v>
      </c>
      <c r="C331" s="33" t="s">
        <v>476</v>
      </c>
      <c r="D331" s="35" t="s">
        <v>82</v>
      </c>
      <c r="E331" s="63" t="s">
        <v>132</v>
      </c>
      <c r="F331" s="68">
        <v>2009</v>
      </c>
      <c r="G331" s="52">
        <v>2013</v>
      </c>
      <c r="H331" s="34">
        <v>12153.052732431301</v>
      </c>
      <c r="I331" s="34">
        <v>0</v>
      </c>
      <c r="J331" s="34">
        <v>0</v>
      </c>
      <c r="K331" s="34">
        <v>0</v>
      </c>
      <c r="L331" s="49">
        <v>0</v>
      </c>
      <c r="M331" s="311">
        <v>0</v>
      </c>
      <c r="N331" s="311">
        <v>0</v>
      </c>
      <c r="O331" s="311">
        <v>0</v>
      </c>
      <c r="P331" s="313">
        <v>0</v>
      </c>
      <c r="Q331" s="40">
        <v>0</v>
      </c>
      <c r="R331" s="40">
        <v>1</v>
      </c>
      <c r="S331" s="40">
        <v>0</v>
      </c>
      <c r="T331" s="40">
        <v>0</v>
      </c>
      <c r="U331" s="40">
        <v>0</v>
      </c>
      <c r="V331" s="40">
        <v>0</v>
      </c>
      <c r="W331" s="40">
        <v>0</v>
      </c>
      <c r="X331" s="40">
        <v>0</v>
      </c>
      <c r="Y331" s="40">
        <v>0</v>
      </c>
      <c r="Z331" s="81">
        <f t="shared" si="14"/>
        <v>0</v>
      </c>
      <c r="AA331" s="40">
        <v>1</v>
      </c>
      <c r="AB331" s="40">
        <v>0</v>
      </c>
      <c r="AC331" s="40">
        <v>0</v>
      </c>
      <c r="AD331" s="40">
        <v>0</v>
      </c>
      <c r="AE331" s="40">
        <v>0</v>
      </c>
      <c r="AF331" s="40">
        <v>0</v>
      </c>
      <c r="AG331" s="40">
        <v>0</v>
      </c>
      <c r="AH331" s="40">
        <v>0</v>
      </c>
      <c r="AI331" s="40">
        <v>0</v>
      </c>
      <c r="AJ331" s="40">
        <v>0</v>
      </c>
      <c r="AK331" s="40">
        <v>0</v>
      </c>
      <c r="AL331" s="40">
        <v>0</v>
      </c>
      <c r="AM331" s="81">
        <f t="shared" si="15"/>
        <v>0</v>
      </c>
    </row>
    <row r="332" spans="1:39" x14ac:dyDescent="0.2">
      <c r="A332" s="33">
        <v>6618</v>
      </c>
      <c r="B332" s="33" t="s">
        <v>370</v>
      </c>
      <c r="C332" s="33" t="s">
        <v>477</v>
      </c>
      <c r="D332" s="35" t="s">
        <v>82</v>
      </c>
      <c r="E332" s="63" t="s">
        <v>132</v>
      </c>
      <c r="F332" s="68">
        <v>2009</v>
      </c>
      <c r="G332" s="52">
        <v>2013</v>
      </c>
      <c r="H332" s="34">
        <v>11818.403745757299</v>
      </c>
      <c r="I332" s="34">
        <v>0</v>
      </c>
      <c r="J332" s="34">
        <v>0</v>
      </c>
      <c r="K332" s="34">
        <v>4377.7359322859202</v>
      </c>
      <c r="L332" s="49">
        <v>0</v>
      </c>
      <c r="M332" s="311">
        <v>0</v>
      </c>
      <c r="N332" s="311">
        <v>0</v>
      </c>
      <c r="O332" s="311">
        <v>0</v>
      </c>
      <c r="P332" s="313">
        <v>0</v>
      </c>
      <c r="Q332" s="40">
        <v>0</v>
      </c>
      <c r="R332" s="40">
        <v>0</v>
      </c>
      <c r="S332" s="40">
        <v>1</v>
      </c>
      <c r="T332" s="40">
        <v>0</v>
      </c>
      <c r="U332" s="40">
        <v>0</v>
      </c>
      <c r="V332" s="40">
        <v>0</v>
      </c>
      <c r="W332" s="40">
        <v>0</v>
      </c>
      <c r="X332" s="40">
        <v>0</v>
      </c>
      <c r="Y332" s="40">
        <v>0</v>
      </c>
      <c r="Z332" s="81">
        <f t="shared" si="14"/>
        <v>0</v>
      </c>
      <c r="AA332" s="40">
        <v>1</v>
      </c>
      <c r="AB332" s="40">
        <v>0</v>
      </c>
      <c r="AC332" s="40">
        <v>0</v>
      </c>
      <c r="AD332" s="40">
        <v>0</v>
      </c>
      <c r="AE332" s="40">
        <v>0</v>
      </c>
      <c r="AF332" s="40">
        <v>0</v>
      </c>
      <c r="AG332" s="40">
        <v>0</v>
      </c>
      <c r="AH332" s="40">
        <v>0</v>
      </c>
      <c r="AI332" s="40">
        <v>0</v>
      </c>
      <c r="AJ332" s="40">
        <v>0</v>
      </c>
      <c r="AK332" s="40">
        <v>0</v>
      </c>
      <c r="AL332" s="40">
        <v>0</v>
      </c>
      <c r="AM332" s="81">
        <f t="shared" si="15"/>
        <v>0</v>
      </c>
    </row>
    <row r="333" spans="1:39" x14ac:dyDescent="0.2">
      <c r="A333" s="33">
        <v>6638</v>
      </c>
      <c r="B333" s="33" t="s">
        <v>370</v>
      </c>
      <c r="C333" s="33" t="s">
        <v>478</v>
      </c>
      <c r="D333" s="35" t="s">
        <v>82</v>
      </c>
      <c r="E333" s="63" t="s">
        <v>132</v>
      </c>
      <c r="F333" s="68">
        <v>2009</v>
      </c>
      <c r="G333" s="52">
        <v>2013</v>
      </c>
      <c r="H333" s="34">
        <v>167648.52577083799</v>
      </c>
      <c r="I333" s="34">
        <v>0</v>
      </c>
      <c r="J333" s="34">
        <v>0</v>
      </c>
      <c r="K333" s="34">
        <v>0</v>
      </c>
      <c r="L333" s="49">
        <v>0</v>
      </c>
      <c r="M333" s="311">
        <v>0</v>
      </c>
      <c r="N333" s="311">
        <v>0</v>
      </c>
      <c r="O333" s="311">
        <v>0</v>
      </c>
      <c r="P333" s="313">
        <v>0</v>
      </c>
      <c r="Q333" s="40">
        <v>0</v>
      </c>
      <c r="R333" s="40">
        <v>0.66999999999999915</v>
      </c>
      <c r="S333" s="40">
        <v>0.33000000000000085</v>
      </c>
      <c r="T333" s="40">
        <v>0</v>
      </c>
      <c r="U333" s="40">
        <v>0</v>
      </c>
      <c r="V333" s="40">
        <v>0</v>
      </c>
      <c r="W333" s="40">
        <v>0</v>
      </c>
      <c r="X333" s="40">
        <v>0</v>
      </c>
      <c r="Y333" s="40">
        <v>0</v>
      </c>
      <c r="Z333" s="81">
        <f t="shared" si="14"/>
        <v>0</v>
      </c>
      <c r="AA333" s="40">
        <v>1</v>
      </c>
      <c r="AB333" s="40">
        <v>0</v>
      </c>
      <c r="AC333" s="40">
        <v>0</v>
      </c>
      <c r="AD333" s="40">
        <v>0</v>
      </c>
      <c r="AE333" s="40">
        <v>0</v>
      </c>
      <c r="AF333" s="40">
        <v>0</v>
      </c>
      <c r="AG333" s="40">
        <v>0</v>
      </c>
      <c r="AH333" s="40">
        <v>0</v>
      </c>
      <c r="AI333" s="40">
        <v>0</v>
      </c>
      <c r="AJ333" s="40">
        <v>0</v>
      </c>
      <c r="AK333" s="40">
        <v>0</v>
      </c>
      <c r="AL333" s="40">
        <v>0</v>
      </c>
      <c r="AM333" s="81">
        <f t="shared" si="15"/>
        <v>0</v>
      </c>
    </row>
    <row r="334" spans="1:39" x14ac:dyDescent="0.2">
      <c r="A334" s="33">
        <v>6640</v>
      </c>
      <c r="B334" s="33" t="s">
        <v>370</v>
      </c>
      <c r="C334" s="33" t="s">
        <v>479</v>
      </c>
      <c r="D334" s="35" t="s">
        <v>82</v>
      </c>
      <c r="E334" s="63" t="s">
        <v>132</v>
      </c>
      <c r="F334" s="68">
        <v>2009</v>
      </c>
      <c r="G334" s="52">
        <v>2013</v>
      </c>
      <c r="H334" s="34">
        <v>-19.592461865304902</v>
      </c>
      <c r="I334" s="34">
        <v>0</v>
      </c>
      <c r="J334" s="34">
        <v>0</v>
      </c>
      <c r="K334" s="34">
        <v>0</v>
      </c>
      <c r="L334" s="49">
        <v>0</v>
      </c>
      <c r="M334" s="311">
        <v>0</v>
      </c>
      <c r="N334" s="311">
        <v>0</v>
      </c>
      <c r="O334" s="311">
        <v>0</v>
      </c>
      <c r="P334" s="313">
        <v>0</v>
      </c>
      <c r="Q334" s="40">
        <v>0</v>
      </c>
      <c r="R334" s="40">
        <v>1</v>
      </c>
      <c r="S334" s="40">
        <v>0</v>
      </c>
      <c r="T334" s="40">
        <v>0</v>
      </c>
      <c r="U334" s="40">
        <v>0</v>
      </c>
      <c r="V334" s="40">
        <v>0</v>
      </c>
      <c r="W334" s="40">
        <v>0</v>
      </c>
      <c r="X334" s="40">
        <v>0</v>
      </c>
      <c r="Y334" s="40">
        <v>0</v>
      </c>
      <c r="Z334" s="81">
        <f t="shared" si="14"/>
        <v>0</v>
      </c>
      <c r="AA334" s="40">
        <v>1</v>
      </c>
      <c r="AB334" s="40">
        <v>0</v>
      </c>
      <c r="AC334" s="40">
        <v>0</v>
      </c>
      <c r="AD334" s="40">
        <v>0</v>
      </c>
      <c r="AE334" s="40">
        <v>0</v>
      </c>
      <c r="AF334" s="40">
        <v>0</v>
      </c>
      <c r="AG334" s="40">
        <v>0</v>
      </c>
      <c r="AH334" s="40">
        <v>0</v>
      </c>
      <c r="AI334" s="40">
        <v>0</v>
      </c>
      <c r="AJ334" s="40">
        <v>0</v>
      </c>
      <c r="AK334" s="40">
        <v>0</v>
      </c>
      <c r="AL334" s="40">
        <v>0</v>
      </c>
      <c r="AM334" s="81">
        <f t="shared" si="15"/>
        <v>0</v>
      </c>
    </row>
    <row r="335" spans="1:39" x14ac:dyDescent="0.2">
      <c r="A335" s="33">
        <v>6697</v>
      </c>
      <c r="B335" s="33" t="s">
        <v>370</v>
      </c>
      <c r="C335" s="33" t="s">
        <v>480</v>
      </c>
      <c r="D335" s="35" t="s">
        <v>82</v>
      </c>
      <c r="E335" s="63" t="s">
        <v>132</v>
      </c>
      <c r="F335" s="68">
        <v>2010</v>
      </c>
      <c r="G335" s="52">
        <v>2013</v>
      </c>
      <c r="H335" s="34">
        <v>4789.3460778184499</v>
      </c>
      <c r="I335" s="34">
        <v>0</v>
      </c>
      <c r="J335" s="34">
        <v>0</v>
      </c>
      <c r="K335" s="34">
        <v>0</v>
      </c>
      <c r="L335" s="49">
        <v>0</v>
      </c>
      <c r="M335" s="311">
        <v>0</v>
      </c>
      <c r="N335" s="311">
        <v>0</v>
      </c>
      <c r="O335" s="311">
        <v>0</v>
      </c>
      <c r="P335" s="313">
        <v>0</v>
      </c>
      <c r="Q335" s="40">
        <v>0</v>
      </c>
      <c r="R335" s="40">
        <v>1</v>
      </c>
      <c r="S335" s="40">
        <v>0</v>
      </c>
      <c r="T335" s="40">
        <v>0</v>
      </c>
      <c r="U335" s="40">
        <v>0</v>
      </c>
      <c r="V335" s="40">
        <v>0</v>
      </c>
      <c r="W335" s="40">
        <v>0</v>
      </c>
      <c r="X335" s="40">
        <v>0</v>
      </c>
      <c r="Y335" s="40">
        <v>0</v>
      </c>
      <c r="Z335" s="81">
        <f t="shared" si="14"/>
        <v>0</v>
      </c>
      <c r="AA335" s="40">
        <v>1</v>
      </c>
      <c r="AB335" s="40">
        <v>0</v>
      </c>
      <c r="AC335" s="40">
        <v>0</v>
      </c>
      <c r="AD335" s="40">
        <v>0</v>
      </c>
      <c r="AE335" s="40">
        <v>0</v>
      </c>
      <c r="AF335" s="40">
        <v>0</v>
      </c>
      <c r="AG335" s="40">
        <v>0</v>
      </c>
      <c r="AH335" s="40">
        <v>0</v>
      </c>
      <c r="AI335" s="40">
        <v>0</v>
      </c>
      <c r="AJ335" s="40">
        <v>0</v>
      </c>
      <c r="AK335" s="40">
        <v>0</v>
      </c>
      <c r="AL335" s="40">
        <v>0</v>
      </c>
      <c r="AM335" s="81">
        <f t="shared" si="15"/>
        <v>0</v>
      </c>
    </row>
    <row r="336" spans="1:39" x14ac:dyDescent="0.2">
      <c r="A336" s="33">
        <v>6345</v>
      </c>
      <c r="B336" s="33" t="s">
        <v>370</v>
      </c>
      <c r="C336" s="33" t="s">
        <v>481</v>
      </c>
      <c r="D336" s="35" t="s">
        <v>82</v>
      </c>
      <c r="E336" s="63" t="s">
        <v>132</v>
      </c>
      <c r="F336" s="68">
        <v>2011</v>
      </c>
      <c r="G336" s="52">
        <v>2013</v>
      </c>
      <c r="H336" s="34">
        <v>677693.38030397403</v>
      </c>
      <c r="I336" s="34">
        <v>83978.244339162906</v>
      </c>
      <c r="J336" s="34">
        <v>0</v>
      </c>
      <c r="K336" s="34">
        <v>0</v>
      </c>
      <c r="L336" s="49">
        <v>0</v>
      </c>
      <c r="M336" s="311">
        <v>0</v>
      </c>
      <c r="N336" s="311">
        <v>0</v>
      </c>
      <c r="O336" s="311">
        <v>0</v>
      </c>
      <c r="P336" s="313">
        <v>0</v>
      </c>
      <c r="Q336" s="40">
        <v>0</v>
      </c>
      <c r="R336" s="40">
        <v>1</v>
      </c>
      <c r="S336" s="40">
        <v>0</v>
      </c>
      <c r="T336" s="40">
        <v>0</v>
      </c>
      <c r="U336" s="40">
        <v>0</v>
      </c>
      <c r="V336" s="40">
        <v>0</v>
      </c>
      <c r="W336" s="40">
        <v>0</v>
      </c>
      <c r="X336" s="40">
        <v>0</v>
      </c>
      <c r="Y336" s="40">
        <v>0</v>
      </c>
      <c r="Z336" s="81">
        <f t="shared" si="14"/>
        <v>0</v>
      </c>
      <c r="AA336" s="40">
        <v>1</v>
      </c>
      <c r="AB336" s="40">
        <v>0</v>
      </c>
      <c r="AC336" s="40">
        <v>0</v>
      </c>
      <c r="AD336" s="40">
        <v>0</v>
      </c>
      <c r="AE336" s="40">
        <v>0</v>
      </c>
      <c r="AF336" s="40">
        <v>0</v>
      </c>
      <c r="AG336" s="40">
        <v>0</v>
      </c>
      <c r="AH336" s="40">
        <v>0</v>
      </c>
      <c r="AI336" s="40">
        <v>0</v>
      </c>
      <c r="AJ336" s="40">
        <v>0</v>
      </c>
      <c r="AK336" s="40">
        <v>0</v>
      </c>
      <c r="AL336" s="40">
        <v>0</v>
      </c>
      <c r="AM336" s="81">
        <f t="shared" si="15"/>
        <v>0</v>
      </c>
    </row>
    <row r="337" spans="1:39" x14ac:dyDescent="0.2">
      <c r="A337" s="33">
        <v>6724</v>
      </c>
      <c r="B337" s="33" t="s">
        <v>370</v>
      </c>
      <c r="C337" s="33" t="s">
        <v>482</v>
      </c>
      <c r="D337" s="35" t="s">
        <v>82</v>
      </c>
      <c r="E337" s="63" t="s">
        <v>132</v>
      </c>
      <c r="F337" s="68">
        <v>2011</v>
      </c>
      <c r="G337" s="52">
        <v>2013</v>
      </c>
      <c r="H337" s="34">
        <v>20131.7150053318</v>
      </c>
      <c r="I337" s="34">
        <v>540.008903276306</v>
      </c>
      <c r="J337" s="34">
        <v>0</v>
      </c>
      <c r="K337" s="34">
        <v>0</v>
      </c>
      <c r="L337" s="49">
        <v>0</v>
      </c>
      <c r="M337" s="311">
        <v>0</v>
      </c>
      <c r="N337" s="311">
        <v>0</v>
      </c>
      <c r="O337" s="311">
        <v>0</v>
      </c>
      <c r="P337" s="313">
        <v>0</v>
      </c>
      <c r="Q337" s="40">
        <v>0</v>
      </c>
      <c r="R337" s="40">
        <v>1</v>
      </c>
      <c r="S337" s="40">
        <v>0</v>
      </c>
      <c r="T337" s="40">
        <v>0</v>
      </c>
      <c r="U337" s="40">
        <v>0</v>
      </c>
      <c r="V337" s="40">
        <v>0</v>
      </c>
      <c r="W337" s="40">
        <v>0</v>
      </c>
      <c r="X337" s="40">
        <v>0</v>
      </c>
      <c r="Y337" s="40">
        <v>0</v>
      </c>
      <c r="Z337" s="81">
        <f t="shared" si="14"/>
        <v>0</v>
      </c>
      <c r="AA337" s="40">
        <v>1</v>
      </c>
      <c r="AB337" s="40">
        <v>0</v>
      </c>
      <c r="AC337" s="40">
        <v>0</v>
      </c>
      <c r="AD337" s="40">
        <v>0</v>
      </c>
      <c r="AE337" s="40">
        <v>0</v>
      </c>
      <c r="AF337" s="40">
        <v>0</v>
      </c>
      <c r="AG337" s="40">
        <v>0</v>
      </c>
      <c r="AH337" s="40">
        <v>0</v>
      </c>
      <c r="AI337" s="40">
        <v>0</v>
      </c>
      <c r="AJ337" s="40">
        <v>0</v>
      </c>
      <c r="AK337" s="40">
        <v>0</v>
      </c>
      <c r="AL337" s="40">
        <v>0</v>
      </c>
      <c r="AM337" s="81">
        <f t="shared" si="15"/>
        <v>0</v>
      </c>
    </row>
    <row r="338" spans="1:39" x14ac:dyDescent="0.2">
      <c r="A338" s="33">
        <v>6856</v>
      </c>
      <c r="B338" s="33" t="s">
        <v>370</v>
      </c>
      <c r="C338" s="33" t="s">
        <v>483</v>
      </c>
      <c r="D338" s="35" t="s">
        <v>82</v>
      </c>
      <c r="E338" s="63" t="s">
        <v>132</v>
      </c>
      <c r="F338" s="68">
        <v>2011</v>
      </c>
      <c r="G338" s="52">
        <v>2013</v>
      </c>
      <c r="H338" s="34">
        <v>79467.681583178201</v>
      </c>
      <c r="I338" s="34">
        <v>105641.67210508201</v>
      </c>
      <c r="J338" s="34">
        <v>0</v>
      </c>
      <c r="K338" s="34">
        <v>0</v>
      </c>
      <c r="L338" s="49">
        <v>0</v>
      </c>
      <c r="M338" s="311">
        <v>0</v>
      </c>
      <c r="N338" s="311">
        <v>0</v>
      </c>
      <c r="O338" s="311">
        <v>0</v>
      </c>
      <c r="P338" s="313">
        <v>0</v>
      </c>
      <c r="Q338" s="40">
        <v>0</v>
      </c>
      <c r="R338" s="40">
        <v>0</v>
      </c>
      <c r="S338" s="40">
        <v>1</v>
      </c>
      <c r="T338" s="40">
        <v>0</v>
      </c>
      <c r="U338" s="40">
        <v>0</v>
      </c>
      <c r="V338" s="40">
        <v>0</v>
      </c>
      <c r="W338" s="40">
        <v>0</v>
      </c>
      <c r="X338" s="40">
        <v>0</v>
      </c>
      <c r="Y338" s="40">
        <v>0</v>
      </c>
      <c r="Z338" s="81">
        <f t="shared" si="14"/>
        <v>0</v>
      </c>
      <c r="AA338" s="40">
        <v>1</v>
      </c>
      <c r="AB338" s="40">
        <v>0</v>
      </c>
      <c r="AC338" s="40">
        <v>0</v>
      </c>
      <c r="AD338" s="40">
        <v>0</v>
      </c>
      <c r="AE338" s="40">
        <v>0</v>
      </c>
      <c r="AF338" s="40">
        <v>0</v>
      </c>
      <c r="AG338" s="40">
        <v>0</v>
      </c>
      <c r="AH338" s="40">
        <v>0</v>
      </c>
      <c r="AI338" s="40">
        <v>0</v>
      </c>
      <c r="AJ338" s="40">
        <v>0</v>
      </c>
      <c r="AK338" s="40">
        <v>0</v>
      </c>
      <c r="AL338" s="40">
        <v>0</v>
      </c>
      <c r="AM338" s="81">
        <f t="shared" si="15"/>
        <v>0</v>
      </c>
    </row>
    <row r="339" spans="1:39" x14ac:dyDescent="0.2">
      <c r="A339" s="33">
        <v>7134</v>
      </c>
      <c r="B339" s="33" t="s">
        <v>370</v>
      </c>
      <c r="C339" s="33" t="s">
        <v>484</v>
      </c>
      <c r="D339" s="35" t="s">
        <v>82</v>
      </c>
      <c r="E339" s="63" t="s">
        <v>132</v>
      </c>
      <c r="F339" s="68">
        <v>2011</v>
      </c>
      <c r="G339" s="52">
        <v>2013</v>
      </c>
      <c r="H339" s="34">
        <v>0</v>
      </c>
      <c r="I339" s="34">
        <v>130525.028221909</v>
      </c>
      <c r="J339" s="34">
        <v>2383.4951858778099</v>
      </c>
      <c r="K339" s="34">
        <v>0</v>
      </c>
      <c r="L339" s="49">
        <v>0</v>
      </c>
      <c r="M339" s="311">
        <v>0</v>
      </c>
      <c r="N339" s="311">
        <v>0</v>
      </c>
      <c r="O339" s="311">
        <v>0</v>
      </c>
      <c r="P339" s="313">
        <v>0</v>
      </c>
      <c r="Q339" s="40">
        <v>0</v>
      </c>
      <c r="R339" s="40">
        <v>1</v>
      </c>
      <c r="S339" s="40">
        <v>0</v>
      </c>
      <c r="T339" s="40">
        <v>0</v>
      </c>
      <c r="U339" s="40">
        <v>0</v>
      </c>
      <c r="V339" s="40">
        <v>0</v>
      </c>
      <c r="W339" s="40">
        <v>0</v>
      </c>
      <c r="X339" s="40">
        <v>0</v>
      </c>
      <c r="Y339" s="40">
        <v>0</v>
      </c>
      <c r="Z339" s="81">
        <f t="shared" si="14"/>
        <v>0</v>
      </c>
      <c r="AA339" s="40">
        <v>1</v>
      </c>
      <c r="AB339" s="40">
        <v>0</v>
      </c>
      <c r="AC339" s="40">
        <v>0</v>
      </c>
      <c r="AD339" s="40">
        <v>0</v>
      </c>
      <c r="AE339" s="40">
        <v>0</v>
      </c>
      <c r="AF339" s="40">
        <v>0</v>
      </c>
      <c r="AG339" s="40">
        <v>0</v>
      </c>
      <c r="AH339" s="40">
        <v>0</v>
      </c>
      <c r="AI339" s="40">
        <v>0</v>
      </c>
      <c r="AJ339" s="40">
        <v>0</v>
      </c>
      <c r="AK339" s="40">
        <v>0</v>
      </c>
      <c r="AL339" s="40">
        <v>0</v>
      </c>
      <c r="AM339" s="81">
        <f t="shared" si="15"/>
        <v>0</v>
      </c>
    </row>
    <row r="340" spans="1:39" x14ac:dyDescent="0.2">
      <c r="A340" s="33">
        <v>7283</v>
      </c>
      <c r="B340" s="33" t="s">
        <v>370</v>
      </c>
      <c r="C340" s="33" t="s">
        <v>482</v>
      </c>
      <c r="D340" s="35" t="s">
        <v>82</v>
      </c>
      <c r="E340" s="63" t="s">
        <v>132</v>
      </c>
      <c r="F340" s="68">
        <v>2011</v>
      </c>
      <c r="G340" s="52">
        <v>2013</v>
      </c>
      <c r="H340" s="34">
        <v>0</v>
      </c>
      <c r="I340" s="34">
        <v>1542.41915518167</v>
      </c>
      <c r="J340" s="34">
        <v>-1511.5657468357099</v>
      </c>
      <c r="K340" s="34">
        <v>0</v>
      </c>
      <c r="L340" s="49">
        <v>0</v>
      </c>
      <c r="M340" s="311">
        <v>0</v>
      </c>
      <c r="N340" s="311">
        <v>0</v>
      </c>
      <c r="O340" s="311">
        <v>0</v>
      </c>
      <c r="P340" s="313">
        <v>0</v>
      </c>
      <c r="Q340" s="40">
        <v>0</v>
      </c>
      <c r="R340" s="40">
        <v>1</v>
      </c>
      <c r="S340" s="40">
        <v>0</v>
      </c>
      <c r="T340" s="40">
        <v>0</v>
      </c>
      <c r="U340" s="40">
        <v>0</v>
      </c>
      <c r="V340" s="40">
        <v>0</v>
      </c>
      <c r="W340" s="40">
        <v>0</v>
      </c>
      <c r="X340" s="40">
        <v>0</v>
      </c>
      <c r="Y340" s="40">
        <v>0</v>
      </c>
      <c r="Z340" s="81">
        <f t="shared" si="14"/>
        <v>0</v>
      </c>
      <c r="AA340" s="40">
        <v>1</v>
      </c>
      <c r="AB340" s="40">
        <v>0</v>
      </c>
      <c r="AC340" s="40">
        <v>0</v>
      </c>
      <c r="AD340" s="40">
        <v>0</v>
      </c>
      <c r="AE340" s="40">
        <v>0</v>
      </c>
      <c r="AF340" s="40">
        <v>0</v>
      </c>
      <c r="AG340" s="40">
        <v>0</v>
      </c>
      <c r="AH340" s="40">
        <v>0</v>
      </c>
      <c r="AI340" s="40">
        <v>0</v>
      </c>
      <c r="AJ340" s="40">
        <v>0</v>
      </c>
      <c r="AK340" s="40">
        <v>0</v>
      </c>
      <c r="AL340" s="40">
        <v>0</v>
      </c>
      <c r="AM340" s="81">
        <f t="shared" si="15"/>
        <v>0</v>
      </c>
    </row>
    <row r="341" spans="1:39" x14ac:dyDescent="0.2">
      <c r="A341" s="33">
        <v>7285</v>
      </c>
      <c r="B341" s="33" t="s">
        <v>370</v>
      </c>
      <c r="C341" s="33" t="s">
        <v>485</v>
      </c>
      <c r="D341" s="35" t="s">
        <v>82</v>
      </c>
      <c r="E341" s="63" t="s">
        <v>132</v>
      </c>
      <c r="F341" s="68">
        <v>2013</v>
      </c>
      <c r="G341" s="52">
        <v>2013</v>
      </c>
      <c r="H341" s="34">
        <v>25592.666542552499</v>
      </c>
      <c r="I341" s="34">
        <v>585761.00522201601</v>
      </c>
      <c r="J341" s="34">
        <v>1003097.33354754</v>
      </c>
      <c r="K341" s="34">
        <v>10978.246733058801</v>
      </c>
      <c r="L341" s="49">
        <v>0</v>
      </c>
      <c r="M341" s="311">
        <v>0</v>
      </c>
      <c r="N341" s="311">
        <v>0</v>
      </c>
      <c r="O341" s="311">
        <v>0</v>
      </c>
      <c r="P341" s="313">
        <v>0</v>
      </c>
      <c r="Q341" s="40">
        <v>0</v>
      </c>
      <c r="R341" s="40">
        <v>0.90000000000000013</v>
      </c>
      <c r="S341" s="40">
        <v>4.9999999999999906E-2</v>
      </c>
      <c r="T341" s="40">
        <v>4.9999999999999906E-2</v>
      </c>
      <c r="U341" s="40">
        <v>0</v>
      </c>
      <c r="V341" s="40">
        <v>0</v>
      </c>
      <c r="W341" s="40">
        <v>0</v>
      </c>
      <c r="X341" s="40">
        <v>0</v>
      </c>
      <c r="Y341" s="40">
        <v>0</v>
      </c>
      <c r="Z341" s="81">
        <f t="shared" si="14"/>
        <v>0</v>
      </c>
      <c r="AA341" s="40">
        <v>1</v>
      </c>
      <c r="AB341" s="40">
        <v>0</v>
      </c>
      <c r="AC341" s="40">
        <v>0</v>
      </c>
      <c r="AD341" s="40">
        <v>0</v>
      </c>
      <c r="AE341" s="40">
        <v>0</v>
      </c>
      <c r="AF341" s="40">
        <v>0</v>
      </c>
      <c r="AG341" s="40">
        <v>0</v>
      </c>
      <c r="AH341" s="40">
        <v>0</v>
      </c>
      <c r="AI341" s="40">
        <v>0</v>
      </c>
      <c r="AJ341" s="40">
        <v>0</v>
      </c>
      <c r="AK341" s="40">
        <v>0</v>
      </c>
      <c r="AL341" s="40">
        <v>0</v>
      </c>
      <c r="AM341" s="81">
        <f t="shared" si="15"/>
        <v>0</v>
      </c>
    </row>
    <row r="342" spans="1:39" x14ac:dyDescent="0.2">
      <c r="A342" s="33">
        <v>7422</v>
      </c>
      <c r="B342" s="33" t="s">
        <v>370</v>
      </c>
      <c r="C342" s="33" t="s">
        <v>486</v>
      </c>
      <c r="D342" s="35" t="s">
        <v>82</v>
      </c>
      <c r="E342" s="63" t="s">
        <v>132</v>
      </c>
      <c r="F342" s="68">
        <v>2013</v>
      </c>
      <c r="G342" s="52">
        <v>2013</v>
      </c>
      <c r="H342" s="34">
        <v>49942.8047688195</v>
      </c>
      <c r="I342" s="34">
        <v>41913.875281366199</v>
      </c>
      <c r="J342" s="34">
        <v>1028558.04371885</v>
      </c>
      <c r="K342" s="34">
        <v>882470.56193620805</v>
      </c>
      <c r="L342" s="49">
        <v>0</v>
      </c>
      <c r="M342" s="311">
        <v>0</v>
      </c>
      <c r="N342" s="311">
        <v>0</v>
      </c>
      <c r="O342" s="311">
        <v>0</v>
      </c>
      <c r="P342" s="313">
        <v>0</v>
      </c>
      <c r="Q342" s="40">
        <v>0.84999999999999942</v>
      </c>
      <c r="R342" s="40">
        <v>5.0000000000000176E-2</v>
      </c>
      <c r="S342" s="40">
        <v>0</v>
      </c>
      <c r="T342" s="40">
        <v>0</v>
      </c>
      <c r="U342" s="40">
        <v>0.10000000000000035</v>
      </c>
      <c r="V342" s="40">
        <v>0</v>
      </c>
      <c r="W342" s="40">
        <v>0</v>
      </c>
      <c r="X342" s="40">
        <v>0</v>
      </c>
      <c r="Y342" s="40">
        <v>0</v>
      </c>
      <c r="Z342" s="81">
        <f t="shared" si="14"/>
        <v>1.1102230246251565E-16</v>
      </c>
      <c r="AA342" s="40">
        <v>1</v>
      </c>
      <c r="AB342" s="40">
        <v>0</v>
      </c>
      <c r="AC342" s="40">
        <v>0</v>
      </c>
      <c r="AD342" s="40">
        <v>0</v>
      </c>
      <c r="AE342" s="40">
        <v>0</v>
      </c>
      <c r="AF342" s="40">
        <v>0</v>
      </c>
      <c r="AG342" s="40">
        <v>0</v>
      </c>
      <c r="AH342" s="40">
        <v>0</v>
      </c>
      <c r="AI342" s="40">
        <v>0</v>
      </c>
      <c r="AJ342" s="40">
        <v>0</v>
      </c>
      <c r="AK342" s="40">
        <v>0</v>
      </c>
      <c r="AL342" s="40">
        <v>0</v>
      </c>
      <c r="AM342" s="81">
        <f t="shared" si="15"/>
        <v>0</v>
      </c>
    </row>
    <row r="343" spans="1:39" x14ac:dyDescent="0.2">
      <c r="A343" s="33">
        <v>7565</v>
      </c>
      <c r="B343" s="33" t="s">
        <v>370</v>
      </c>
      <c r="C343" s="33" t="s">
        <v>487</v>
      </c>
      <c r="D343" s="35" t="s">
        <v>82</v>
      </c>
      <c r="E343" s="63" t="s">
        <v>132</v>
      </c>
      <c r="F343" s="68">
        <v>2014</v>
      </c>
      <c r="G343" s="52">
        <v>2013</v>
      </c>
      <c r="H343" s="34">
        <v>0</v>
      </c>
      <c r="I343" s="34">
        <v>0</v>
      </c>
      <c r="J343" s="34">
        <v>4041.3071966990701</v>
      </c>
      <c r="K343" s="34">
        <v>67394.748887661597</v>
      </c>
      <c r="L343" s="49">
        <v>0</v>
      </c>
      <c r="M343" s="311">
        <v>0</v>
      </c>
      <c r="N343" s="311">
        <v>0</v>
      </c>
      <c r="O343" s="311">
        <v>0</v>
      </c>
      <c r="P343" s="313">
        <v>0</v>
      </c>
      <c r="Q343" s="40">
        <v>0</v>
      </c>
      <c r="R343" s="40">
        <v>0.90000000000000013</v>
      </c>
      <c r="S343" s="40">
        <v>4.9999999999999961E-2</v>
      </c>
      <c r="T343" s="40">
        <v>4.9999999999999961E-2</v>
      </c>
      <c r="U343" s="40">
        <v>0</v>
      </c>
      <c r="V343" s="40">
        <v>0</v>
      </c>
      <c r="W343" s="40">
        <v>0</v>
      </c>
      <c r="X343" s="40">
        <v>0</v>
      </c>
      <c r="Y343" s="40">
        <v>0</v>
      </c>
      <c r="Z343" s="81">
        <f t="shared" si="14"/>
        <v>0</v>
      </c>
      <c r="AA343" s="40">
        <v>1</v>
      </c>
      <c r="AB343" s="40">
        <v>0</v>
      </c>
      <c r="AC343" s="40">
        <v>0</v>
      </c>
      <c r="AD343" s="40">
        <v>0</v>
      </c>
      <c r="AE343" s="40">
        <v>0</v>
      </c>
      <c r="AF343" s="40">
        <v>0</v>
      </c>
      <c r="AG343" s="40">
        <v>0</v>
      </c>
      <c r="AH343" s="40">
        <v>0</v>
      </c>
      <c r="AI343" s="40">
        <v>0</v>
      </c>
      <c r="AJ343" s="40">
        <v>0</v>
      </c>
      <c r="AK343" s="40">
        <v>0</v>
      </c>
      <c r="AL343" s="40">
        <v>0</v>
      </c>
      <c r="AM343" s="81">
        <f t="shared" si="15"/>
        <v>0</v>
      </c>
    </row>
    <row r="344" spans="1:39" x14ac:dyDescent="0.2">
      <c r="A344" s="33">
        <v>7668</v>
      </c>
      <c r="B344" s="33" t="s">
        <v>370</v>
      </c>
      <c r="C344" s="33" t="s">
        <v>488</v>
      </c>
      <c r="D344" s="35" t="s">
        <v>82</v>
      </c>
      <c r="E344" s="63" t="s">
        <v>132</v>
      </c>
      <c r="F344" s="68">
        <v>2014</v>
      </c>
      <c r="G344" s="52">
        <v>2013</v>
      </c>
      <c r="H344" s="34">
        <v>0</v>
      </c>
      <c r="I344" s="34">
        <v>2.8720580660187398</v>
      </c>
      <c r="J344" s="34">
        <v>0</v>
      </c>
      <c r="K344" s="34">
        <v>586677.006667785</v>
      </c>
      <c r="L344" s="49">
        <v>1886123.86</v>
      </c>
      <c r="M344" s="311">
        <v>0</v>
      </c>
      <c r="N344" s="311">
        <v>0</v>
      </c>
      <c r="O344" s="311">
        <v>0</v>
      </c>
      <c r="P344" s="313">
        <v>0</v>
      </c>
      <c r="Q344" s="40">
        <v>0</v>
      </c>
      <c r="R344" s="40">
        <v>0.92381766953429678</v>
      </c>
      <c r="S344" s="40">
        <v>3.8091165232851623E-2</v>
      </c>
      <c r="T344" s="40">
        <v>3.8091165232851623E-2</v>
      </c>
      <c r="U344" s="40">
        <v>0</v>
      </c>
      <c r="V344" s="40">
        <v>0</v>
      </c>
      <c r="W344" s="40">
        <v>0</v>
      </c>
      <c r="X344" s="40">
        <v>0</v>
      </c>
      <c r="Y344" s="40">
        <v>0</v>
      </c>
      <c r="Z344" s="81">
        <f t="shared" si="14"/>
        <v>0</v>
      </c>
      <c r="AA344" s="40">
        <v>1</v>
      </c>
      <c r="AB344" s="40">
        <v>0</v>
      </c>
      <c r="AC344" s="40">
        <v>0</v>
      </c>
      <c r="AD344" s="40">
        <v>0</v>
      </c>
      <c r="AE344" s="40">
        <v>0</v>
      </c>
      <c r="AF344" s="40">
        <v>0</v>
      </c>
      <c r="AG344" s="40">
        <v>0</v>
      </c>
      <c r="AH344" s="40">
        <v>0</v>
      </c>
      <c r="AI344" s="40">
        <v>0</v>
      </c>
      <c r="AJ344" s="40">
        <v>0</v>
      </c>
      <c r="AK344" s="40">
        <v>0</v>
      </c>
      <c r="AL344" s="40">
        <v>0</v>
      </c>
      <c r="AM344" s="81">
        <f t="shared" si="15"/>
        <v>0</v>
      </c>
    </row>
    <row r="345" spans="1:39" x14ac:dyDescent="0.2">
      <c r="A345" s="33">
        <v>7826</v>
      </c>
      <c r="B345" s="33" t="s">
        <v>370</v>
      </c>
      <c r="C345" s="33" t="s">
        <v>489</v>
      </c>
      <c r="D345" s="35" t="s">
        <v>82</v>
      </c>
      <c r="E345" s="63" t="s">
        <v>132</v>
      </c>
      <c r="F345" s="68">
        <v>2014</v>
      </c>
      <c r="G345" s="52">
        <v>2013</v>
      </c>
      <c r="H345" s="34">
        <v>0</v>
      </c>
      <c r="I345" s="34">
        <v>0</v>
      </c>
      <c r="J345" s="34">
        <v>3594.17531697199</v>
      </c>
      <c r="K345" s="34">
        <v>167851.625418073</v>
      </c>
      <c r="L345" s="49">
        <v>74769.740000000005</v>
      </c>
      <c r="M345" s="311">
        <v>0</v>
      </c>
      <c r="N345" s="311">
        <v>0</v>
      </c>
      <c r="O345" s="311">
        <v>0</v>
      </c>
      <c r="P345" s="313">
        <v>0</v>
      </c>
      <c r="Q345" s="40">
        <v>0</v>
      </c>
      <c r="R345" s="40">
        <v>0.90000000000000013</v>
      </c>
      <c r="S345" s="40">
        <v>4.9999999999999982E-2</v>
      </c>
      <c r="T345" s="40">
        <v>4.9999999999999982E-2</v>
      </c>
      <c r="U345" s="40">
        <v>0</v>
      </c>
      <c r="V345" s="40">
        <v>0</v>
      </c>
      <c r="W345" s="40">
        <v>0</v>
      </c>
      <c r="X345" s="40">
        <v>0</v>
      </c>
      <c r="Y345" s="40">
        <v>0</v>
      </c>
      <c r="Z345" s="81">
        <f t="shared" si="14"/>
        <v>0</v>
      </c>
      <c r="AA345" s="40">
        <v>1</v>
      </c>
      <c r="AB345" s="40">
        <v>0</v>
      </c>
      <c r="AC345" s="40">
        <v>0</v>
      </c>
      <c r="AD345" s="40">
        <v>0</v>
      </c>
      <c r="AE345" s="40">
        <v>0</v>
      </c>
      <c r="AF345" s="40">
        <v>0</v>
      </c>
      <c r="AG345" s="40">
        <v>0</v>
      </c>
      <c r="AH345" s="40">
        <v>0</v>
      </c>
      <c r="AI345" s="40">
        <v>0</v>
      </c>
      <c r="AJ345" s="40">
        <v>0</v>
      </c>
      <c r="AK345" s="40">
        <v>0</v>
      </c>
      <c r="AL345" s="40">
        <v>0</v>
      </c>
      <c r="AM345" s="81">
        <f t="shared" si="15"/>
        <v>0</v>
      </c>
    </row>
    <row r="346" spans="1:39" x14ac:dyDescent="0.2">
      <c r="A346" s="33">
        <v>8178</v>
      </c>
      <c r="B346" s="33" t="s">
        <v>370</v>
      </c>
      <c r="C346" s="33" t="s">
        <v>490</v>
      </c>
      <c r="D346" s="35" t="s">
        <v>82</v>
      </c>
      <c r="E346" s="63" t="s">
        <v>132</v>
      </c>
      <c r="F346" s="68">
        <v>2014</v>
      </c>
      <c r="G346" s="52">
        <v>2013</v>
      </c>
      <c r="H346" s="34">
        <v>659.242414854088</v>
      </c>
      <c r="I346" s="34">
        <v>64.063424702819702</v>
      </c>
      <c r="J346" s="34">
        <v>-14945.153257088101</v>
      </c>
      <c r="K346" s="34">
        <v>22994.103817789899</v>
      </c>
      <c r="L346" s="49">
        <v>237886.66</v>
      </c>
      <c r="M346" s="311">
        <v>0</v>
      </c>
      <c r="N346" s="311">
        <v>0</v>
      </c>
      <c r="O346" s="311">
        <v>0</v>
      </c>
      <c r="P346" s="313">
        <v>0</v>
      </c>
      <c r="Q346" s="40">
        <v>0.81977032880449285</v>
      </c>
      <c r="R346" s="40">
        <v>8.0229671195507113E-2</v>
      </c>
      <c r="S346" s="40">
        <v>1.7782159526768884E-3</v>
      </c>
      <c r="T346" s="40">
        <v>1.7782159526768884E-3</v>
      </c>
      <c r="U346" s="40">
        <v>9.6443568094646229E-2</v>
      </c>
      <c r="V346" s="40">
        <v>0</v>
      </c>
      <c r="W346" s="40">
        <v>0</v>
      </c>
      <c r="X346" s="40">
        <v>0</v>
      </c>
      <c r="Y346" s="40">
        <v>0</v>
      </c>
      <c r="Z346" s="81">
        <f t="shared" ref="Z346:Z409" si="16">ABS(1-SUM(Q346:Y346))</f>
        <v>0</v>
      </c>
      <c r="AA346" s="40">
        <v>1</v>
      </c>
      <c r="AB346" s="40">
        <v>0</v>
      </c>
      <c r="AC346" s="40">
        <v>0</v>
      </c>
      <c r="AD346" s="40">
        <v>0</v>
      </c>
      <c r="AE346" s="40">
        <v>0</v>
      </c>
      <c r="AF346" s="40">
        <v>0</v>
      </c>
      <c r="AG346" s="40">
        <v>0</v>
      </c>
      <c r="AH346" s="40">
        <v>0</v>
      </c>
      <c r="AI346" s="40">
        <v>0</v>
      </c>
      <c r="AJ346" s="40">
        <v>0</v>
      </c>
      <c r="AK346" s="40">
        <v>0</v>
      </c>
      <c r="AL346" s="40">
        <v>0</v>
      </c>
      <c r="AM346" s="81">
        <f t="shared" si="15"/>
        <v>0</v>
      </c>
    </row>
    <row r="347" spans="1:39" x14ac:dyDescent="0.2">
      <c r="A347" s="33" t="s">
        <v>491</v>
      </c>
      <c r="B347" s="33" t="s">
        <v>370</v>
      </c>
      <c r="C347" s="33" t="s">
        <v>492</v>
      </c>
      <c r="D347" s="35" t="s">
        <v>82</v>
      </c>
      <c r="E347" s="63" t="s">
        <v>132</v>
      </c>
      <c r="F347" s="68">
        <v>2014</v>
      </c>
      <c r="G347" s="52">
        <v>2013</v>
      </c>
      <c r="H347" s="34">
        <v>0</v>
      </c>
      <c r="I347" s="34">
        <v>0</v>
      </c>
      <c r="J347" s="34">
        <v>0</v>
      </c>
      <c r="K347" s="34">
        <v>0</v>
      </c>
      <c r="L347" s="49">
        <v>423000</v>
      </c>
      <c r="M347" s="311">
        <v>0</v>
      </c>
      <c r="N347" s="311">
        <v>0</v>
      </c>
      <c r="O347" s="311">
        <v>0</v>
      </c>
      <c r="P347" s="313">
        <v>0</v>
      </c>
      <c r="Q347" s="40">
        <v>0</v>
      </c>
      <c r="R347" s="40">
        <v>0.9</v>
      </c>
      <c r="S347" s="40">
        <v>0.05</v>
      </c>
      <c r="T347" s="40">
        <v>0.05</v>
      </c>
      <c r="U347" s="40">
        <v>0</v>
      </c>
      <c r="V347" s="40">
        <v>0</v>
      </c>
      <c r="W347" s="40">
        <v>0</v>
      </c>
      <c r="X347" s="40">
        <v>0</v>
      </c>
      <c r="Y347" s="40">
        <v>0</v>
      </c>
      <c r="Z347" s="81">
        <f t="shared" si="16"/>
        <v>0</v>
      </c>
      <c r="AA347" s="40">
        <v>1</v>
      </c>
      <c r="AB347" s="40">
        <v>0</v>
      </c>
      <c r="AC347" s="40">
        <v>0</v>
      </c>
      <c r="AD347" s="40">
        <v>0</v>
      </c>
      <c r="AE347" s="40">
        <v>0</v>
      </c>
      <c r="AF347" s="40">
        <v>0</v>
      </c>
      <c r="AG347" s="40">
        <v>0</v>
      </c>
      <c r="AH347" s="40">
        <v>0</v>
      </c>
      <c r="AI347" s="40">
        <v>0</v>
      </c>
      <c r="AJ347" s="40">
        <v>0</v>
      </c>
      <c r="AK347" s="40">
        <v>0</v>
      </c>
      <c r="AL347" s="40">
        <v>0</v>
      </c>
      <c r="AM347" s="81">
        <f t="shared" si="15"/>
        <v>0</v>
      </c>
    </row>
    <row r="348" spans="1:39" x14ac:dyDescent="0.2">
      <c r="A348" s="33" t="s">
        <v>493</v>
      </c>
      <c r="B348" s="33" t="s">
        <v>370</v>
      </c>
      <c r="C348" s="33" t="s">
        <v>494</v>
      </c>
      <c r="D348" s="35" t="s">
        <v>82</v>
      </c>
      <c r="E348" s="63" t="s">
        <v>132</v>
      </c>
      <c r="F348" s="68">
        <v>2014</v>
      </c>
      <c r="G348" s="52">
        <v>2013</v>
      </c>
      <c r="H348" s="34">
        <v>0</v>
      </c>
      <c r="I348" s="34">
        <v>0</v>
      </c>
      <c r="J348" s="34">
        <v>0</v>
      </c>
      <c r="K348" s="34">
        <v>3975.7124363834</v>
      </c>
      <c r="L348" s="49">
        <v>0</v>
      </c>
      <c r="M348" s="311">
        <v>0</v>
      </c>
      <c r="N348" s="311">
        <v>0</v>
      </c>
      <c r="O348" s="311">
        <v>0</v>
      </c>
      <c r="P348" s="313">
        <v>0</v>
      </c>
      <c r="Q348" s="40">
        <v>0</v>
      </c>
      <c r="R348" s="40">
        <v>0.29999999999999993</v>
      </c>
      <c r="S348" s="40">
        <v>0.25000000000000022</v>
      </c>
      <c r="T348" s="40">
        <v>0.4499999999999999</v>
      </c>
      <c r="U348" s="40">
        <v>0</v>
      </c>
      <c r="V348" s="40">
        <v>0</v>
      </c>
      <c r="W348" s="40">
        <v>0</v>
      </c>
      <c r="X348" s="40">
        <v>0</v>
      </c>
      <c r="Y348" s="40">
        <v>0</v>
      </c>
      <c r="Z348" s="81">
        <f t="shared" si="16"/>
        <v>0</v>
      </c>
      <c r="AA348" s="40">
        <v>1</v>
      </c>
      <c r="AB348" s="40">
        <v>0</v>
      </c>
      <c r="AC348" s="40">
        <v>0</v>
      </c>
      <c r="AD348" s="40">
        <v>0</v>
      </c>
      <c r="AE348" s="40">
        <v>0</v>
      </c>
      <c r="AF348" s="40">
        <v>0</v>
      </c>
      <c r="AG348" s="40">
        <v>0</v>
      </c>
      <c r="AH348" s="40">
        <v>0</v>
      </c>
      <c r="AI348" s="40">
        <v>0</v>
      </c>
      <c r="AJ348" s="40">
        <v>0</v>
      </c>
      <c r="AK348" s="40">
        <v>0</v>
      </c>
      <c r="AL348" s="40">
        <v>0</v>
      </c>
      <c r="AM348" s="81">
        <f t="shared" si="15"/>
        <v>0</v>
      </c>
    </row>
    <row r="349" spans="1:39" x14ac:dyDescent="0.2">
      <c r="A349" s="33">
        <v>6157</v>
      </c>
      <c r="B349" s="33" t="s">
        <v>370</v>
      </c>
      <c r="C349" s="33" t="s">
        <v>495</v>
      </c>
      <c r="D349" s="35" t="s">
        <v>82</v>
      </c>
      <c r="E349" s="63" t="s">
        <v>132</v>
      </c>
      <c r="F349" s="68">
        <v>2015</v>
      </c>
      <c r="G349" s="52">
        <v>2013</v>
      </c>
      <c r="H349" s="34">
        <v>-12.638249306955201</v>
      </c>
      <c r="I349" s="34">
        <v>0</v>
      </c>
      <c r="J349" s="34">
        <v>0</v>
      </c>
      <c r="K349" s="34">
        <v>-23181.9322861234</v>
      </c>
      <c r="L349" s="49">
        <v>0</v>
      </c>
      <c r="M349" s="311">
        <v>0</v>
      </c>
      <c r="N349" s="311">
        <v>0</v>
      </c>
      <c r="O349" s="311">
        <v>0</v>
      </c>
      <c r="P349" s="313">
        <v>0</v>
      </c>
      <c r="Q349" s="40">
        <v>0</v>
      </c>
      <c r="R349" s="79">
        <v>1</v>
      </c>
      <c r="S349" s="40">
        <v>0</v>
      </c>
      <c r="T349" s="40">
        <v>0</v>
      </c>
      <c r="U349" s="40">
        <v>0</v>
      </c>
      <c r="V349" s="40">
        <v>0</v>
      </c>
      <c r="W349" s="40">
        <v>0</v>
      </c>
      <c r="X349" s="40">
        <v>0</v>
      </c>
      <c r="Y349" s="40">
        <v>0</v>
      </c>
      <c r="Z349" s="81">
        <f t="shared" si="16"/>
        <v>0</v>
      </c>
      <c r="AA349" s="40">
        <v>1</v>
      </c>
      <c r="AB349" s="40">
        <v>0</v>
      </c>
      <c r="AC349" s="40">
        <v>0</v>
      </c>
      <c r="AD349" s="40">
        <v>0</v>
      </c>
      <c r="AE349" s="40">
        <v>0</v>
      </c>
      <c r="AF349" s="40">
        <v>0</v>
      </c>
      <c r="AG349" s="40">
        <v>0</v>
      </c>
      <c r="AH349" s="40">
        <v>0</v>
      </c>
      <c r="AI349" s="40">
        <v>0</v>
      </c>
      <c r="AJ349" s="40">
        <v>0</v>
      </c>
      <c r="AK349" s="40">
        <v>0</v>
      </c>
      <c r="AL349" s="40">
        <v>0</v>
      </c>
      <c r="AM349" s="81">
        <f t="shared" si="15"/>
        <v>0</v>
      </c>
    </row>
    <row r="350" spans="1:39" x14ac:dyDescent="0.2">
      <c r="A350" s="33">
        <v>6222</v>
      </c>
      <c r="B350" s="33" t="s">
        <v>370</v>
      </c>
      <c r="C350" s="33" t="s">
        <v>496</v>
      </c>
      <c r="D350" s="35" t="s">
        <v>82</v>
      </c>
      <c r="E350" s="63" t="s">
        <v>132</v>
      </c>
      <c r="F350" s="68">
        <v>2015</v>
      </c>
      <c r="G350" s="52">
        <v>2013</v>
      </c>
      <c r="H350" s="34">
        <v>0</v>
      </c>
      <c r="I350" s="34">
        <v>-4821.7309225045201</v>
      </c>
      <c r="J350" s="34">
        <v>0</v>
      </c>
      <c r="K350" s="34">
        <v>0</v>
      </c>
      <c r="L350" s="49">
        <v>0</v>
      </c>
      <c r="M350" s="311">
        <v>0</v>
      </c>
      <c r="N350" s="311">
        <v>0</v>
      </c>
      <c r="O350" s="311">
        <v>0</v>
      </c>
      <c r="P350" s="313">
        <v>0</v>
      </c>
      <c r="Q350" s="40">
        <v>0</v>
      </c>
      <c r="R350" s="40">
        <v>0.90000000000000024</v>
      </c>
      <c r="S350" s="40">
        <v>4.9999999999999878E-2</v>
      </c>
      <c r="T350" s="40">
        <v>4.9999999999999878E-2</v>
      </c>
      <c r="U350" s="40">
        <v>0</v>
      </c>
      <c r="V350" s="40">
        <v>0</v>
      </c>
      <c r="W350" s="40">
        <v>0</v>
      </c>
      <c r="X350" s="40">
        <v>0</v>
      </c>
      <c r="Y350" s="40">
        <v>0</v>
      </c>
      <c r="Z350" s="81">
        <f t="shared" si="16"/>
        <v>0</v>
      </c>
      <c r="AA350" s="40">
        <v>1</v>
      </c>
      <c r="AB350" s="40">
        <v>0</v>
      </c>
      <c r="AC350" s="40">
        <v>0</v>
      </c>
      <c r="AD350" s="40">
        <v>0</v>
      </c>
      <c r="AE350" s="40">
        <v>0</v>
      </c>
      <c r="AF350" s="40">
        <v>0</v>
      </c>
      <c r="AG350" s="40">
        <v>0</v>
      </c>
      <c r="AH350" s="40">
        <v>0</v>
      </c>
      <c r="AI350" s="40">
        <v>0</v>
      </c>
      <c r="AJ350" s="40">
        <v>0</v>
      </c>
      <c r="AK350" s="40">
        <v>0</v>
      </c>
      <c r="AL350" s="40">
        <v>0</v>
      </c>
      <c r="AM350" s="81">
        <f t="shared" si="15"/>
        <v>0</v>
      </c>
    </row>
    <row r="351" spans="1:39" x14ac:dyDescent="0.2">
      <c r="A351" s="33">
        <v>6986</v>
      </c>
      <c r="B351" s="33" t="s">
        <v>370</v>
      </c>
      <c r="C351" s="33" t="s">
        <v>497</v>
      </c>
      <c r="D351" s="35" t="s">
        <v>82</v>
      </c>
      <c r="E351" s="63" t="s">
        <v>132</v>
      </c>
      <c r="F351" s="68">
        <v>2015</v>
      </c>
      <c r="G351" s="52">
        <v>2013</v>
      </c>
      <c r="H351" s="34">
        <v>1093.06037787382</v>
      </c>
      <c r="I351" s="34">
        <v>35315.383861552204</v>
      </c>
      <c r="J351" s="34">
        <v>356056.196226481</v>
      </c>
      <c r="K351" s="34">
        <v>622474.37652398495</v>
      </c>
      <c r="L351" s="49">
        <v>386548.88</v>
      </c>
      <c r="M351" s="311">
        <v>22245.52</v>
      </c>
      <c r="N351" s="311">
        <v>0</v>
      </c>
      <c r="O351" s="311">
        <v>0</v>
      </c>
      <c r="P351" s="313">
        <v>0</v>
      </c>
      <c r="Q351" s="40">
        <v>0</v>
      </c>
      <c r="R351" s="40">
        <v>0.9</v>
      </c>
      <c r="S351" s="40">
        <v>4.9999999999999996E-2</v>
      </c>
      <c r="T351" s="40">
        <v>4.9999999999999996E-2</v>
      </c>
      <c r="U351" s="40">
        <v>0</v>
      </c>
      <c r="V351" s="40">
        <v>0</v>
      </c>
      <c r="W351" s="40">
        <v>0</v>
      </c>
      <c r="X351" s="40">
        <v>0</v>
      </c>
      <c r="Y351" s="40">
        <v>0</v>
      </c>
      <c r="Z351" s="81">
        <f t="shared" si="16"/>
        <v>0</v>
      </c>
      <c r="AA351" s="40">
        <v>1</v>
      </c>
      <c r="AB351" s="40">
        <v>0</v>
      </c>
      <c r="AC351" s="40">
        <v>0</v>
      </c>
      <c r="AD351" s="40">
        <v>0</v>
      </c>
      <c r="AE351" s="40">
        <v>0</v>
      </c>
      <c r="AF351" s="40">
        <v>0</v>
      </c>
      <c r="AG351" s="40">
        <v>0</v>
      </c>
      <c r="AH351" s="40">
        <v>0</v>
      </c>
      <c r="AI351" s="40">
        <v>0</v>
      </c>
      <c r="AJ351" s="40">
        <v>0</v>
      </c>
      <c r="AK351" s="40">
        <v>0</v>
      </c>
      <c r="AL351" s="40">
        <v>0</v>
      </c>
      <c r="AM351" s="81">
        <f t="shared" si="15"/>
        <v>0</v>
      </c>
    </row>
    <row r="352" spans="1:39" x14ac:dyDescent="0.2">
      <c r="A352" s="33">
        <v>7126</v>
      </c>
      <c r="B352" s="33" t="s">
        <v>370</v>
      </c>
      <c r="C352" s="33" t="s">
        <v>496</v>
      </c>
      <c r="D352" s="35" t="s">
        <v>82</v>
      </c>
      <c r="E352" s="63" t="s">
        <v>132</v>
      </c>
      <c r="F352" s="68">
        <v>2015</v>
      </c>
      <c r="G352" s="52">
        <v>2013</v>
      </c>
      <c r="H352" s="34">
        <v>0</v>
      </c>
      <c r="I352" s="34">
        <v>34828.859291397399</v>
      </c>
      <c r="J352" s="34">
        <v>3413.9719765304098</v>
      </c>
      <c r="K352" s="34">
        <v>0</v>
      </c>
      <c r="L352" s="49">
        <v>0</v>
      </c>
      <c r="M352" s="311">
        <v>0</v>
      </c>
      <c r="N352" s="311">
        <v>0</v>
      </c>
      <c r="O352" s="311">
        <v>0</v>
      </c>
      <c r="P352" s="313">
        <v>0</v>
      </c>
      <c r="Q352" s="40">
        <v>0</v>
      </c>
      <c r="R352" s="40">
        <v>0.90000000000000013</v>
      </c>
      <c r="S352" s="40">
        <v>4.9999999999999892E-2</v>
      </c>
      <c r="T352" s="40">
        <v>4.9999999999999892E-2</v>
      </c>
      <c r="U352" s="40">
        <v>0</v>
      </c>
      <c r="V352" s="40">
        <v>0</v>
      </c>
      <c r="W352" s="40">
        <v>0</v>
      </c>
      <c r="X352" s="40">
        <v>0</v>
      </c>
      <c r="Y352" s="40">
        <v>0</v>
      </c>
      <c r="Z352" s="81">
        <f t="shared" si="16"/>
        <v>0</v>
      </c>
      <c r="AA352" s="40">
        <v>1</v>
      </c>
      <c r="AB352" s="40">
        <v>0</v>
      </c>
      <c r="AC352" s="40">
        <v>0</v>
      </c>
      <c r="AD352" s="40">
        <v>0</v>
      </c>
      <c r="AE352" s="40">
        <v>0</v>
      </c>
      <c r="AF352" s="40">
        <v>0</v>
      </c>
      <c r="AG352" s="40">
        <v>0</v>
      </c>
      <c r="AH352" s="40">
        <v>0</v>
      </c>
      <c r="AI352" s="40">
        <v>0</v>
      </c>
      <c r="AJ352" s="40">
        <v>0</v>
      </c>
      <c r="AK352" s="40">
        <v>0</v>
      </c>
      <c r="AL352" s="40">
        <v>0</v>
      </c>
      <c r="AM352" s="81">
        <f t="shared" si="15"/>
        <v>0</v>
      </c>
    </row>
    <row r="353" spans="1:39" x14ac:dyDescent="0.2">
      <c r="A353" s="33">
        <v>7311</v>
      </c>
      <c r="B353" s="33" t="s">
        <v>370</v>
      </c>
      <c r="C353" s="33" t="s">
        <v>496</v>
      </c>
      <c r="D353" s="35" t="s">
        <v>82</v>
      </c>
      <c r="E353" s="63" t="s">
        <v>132</v>
      </c>
      <c r="F353" s="68">
        <v>2015</v>
      </c>
      <c r="G353" s="52">
        <v>2013</v>
      </c>
      <c r="H353" s="34">
        <v>0</v>
      </c>
      <c r="I353" s="34">
        <v>4826.5658979537902</v>
      </c>
      <c r="J353" s="34">
        <v>0</v>
      </c>
      <c r="K353" s="34">
        <v>0</v>
      </c>
      <c r="L353" s="49">
        <v>0</v>
      </c>
      <c r="M353" s="311">
        <v>0</v>
      </c>
      <c r="N353" s="311">
        <v>0</v>
      </c>
      <c r="O353" s="311">
        <v>0</v>
      </c>
      <c r="P353" s="313">
        <v>0</v>
      </c>
      <c r="Q353" s="40">
        <v>0</v>
      </c>
      <c r="R353" s="40">
        <v>1</v>
      </c>
      <c r="S353" s="40">
        <v>0</v>
      </c>
      <c r="T353" s="40">
        <v>0</v>
      </c>
      <c r="U353" s="40">
        <v>0</v>
      </c>
      <c r="V353" s="40">
        <v>0</v>
      </c>
      <c r="W353" s="40">
        <v>0</v>
      </c>
      <c r="X353" s="40">
        <v>0</v>
      </c>
      <c r="Y353" s="40">
        <v>0</v>
      </c>
      <c r="Z353" s="81">
        <f t="shared" si="16"/>
        <v>0</v>
      </c>
      <c r="AA353" s="40">
        <v>1</v>
      </c>
      <c r="AB353" s="40">
        <v>0</v>
      </c>
      <c r="AC353" s="40">
        <v>0</v>
      </c>
      <c r="AD353" s="40">
        <v>0</v>
      </c>
      <c r="AE353" s="40">
        <v>0</v>
      </c>
      <c r="AF353" s="40">
        <v>0</v>
      </c>
      <c r="AG353" s="40">
        <v>0</v>
      </c>
      <c r="AH353" s="40">
        <v>0</v>
      </c>
      <c r="AI353" s="40">
        <v>0</v>
      </c>
      <c r="AJ353" s="40">
        <v>0</v>
      </c>
      <c r="AK353" s="40">
        <v>0</v>
      </c>
      <c r="AL353" s="40">
        <v>0</v>
      </c>
      <c r="AM353" s="81">
        <f t="shared" si="15"/>
        <v>0</v>
      </c>
    </row>
    <row r="354" spans="1:39" x14ac:dyDescent="0.2">
      <c r="A354" s="33">
        <v>7313</v>
      </c>
      <c r="B354" s="33" t="s">
        <v>370</v>
      </c>
      <c r="C354" s="33" t="s">
        <v>498</v>
      </c>
      <c r="D354" s="35" t="s">
        <v>82</v>
      </c>
      <c r="E354" s="63" t="s">
        <v>132</v>
      </c>
      <c r="F354" s="68">
        <v>2015</v>
      </c>
      <c r="G354" s="52">
        <v>2013</v>
      </c>
      <c r="H354" s="34">
        <v>0</v>
      </c>
      <c r="I354" s="34">
        <v>3945.54658948627</v>
      </c>
      <c r="J354" s="34">
        <v>16186.5506720129</v>
      </c>
      <c r="K354" s="34">
        <v>20600.3947921955</v>
      </c>
      <c r="L354" s="49">
        <v>-39015.33981804314</v>
      </c>
      <c r="M354" s="311">
        <v>0</v>
      </c>
      <c r="N354" s="311">
        <v>0</v>
      </c>
      <c r="O354" s="311">
        <v>0</v>
      </c>
      <c r="P354" s="313">
        <v>0</v>
      </c>
      <c r="Q354" s="40">
        <v>0</v>
      </c>
      <c r="R354" s="40">
        <v>0.90000000000000024</v>
      </c>
      <c r="S354" s="40">
        <v>4.9999999999999933E-2</v>
      </c>
      <c r="T354" s="40">
        <v>4.9999999999999933E-2</v>
      </c>
      <c r="U354" s="40">
        <v>0</v>
      </c>
      <c r="V354" s="40">
        <v>0</v>
      </c>
      <c r="W354" s="40">
        <v>0</v>
      </c>
      <c r="X354" s="40">
        <v>0</v>
      </c>
      <c r="Y354" s="40">
        <v>0</v>
      </c>
      <c r="Z354" s="81">
        <f t="shared" si="16"/>
        <v>0</v>
      </c>
      <c r="AA354" s="40">
        <v>1</v>
      </c>
      <c r="AB354" s="40">
        <v>0</v>
      </c>
      <c r="AC354" s="40">
        <v>0</v>
      </c>
      <c r="AD354" s="40">
        <v>0</v>
      </c>
      <c r="AE354" s="40">
        <v>0</v>
      </c>
      <c r="AF354" s="40">
        <v>0</v>
      </c>
      <c r="AG354" s="40">
        <v>0</v>
      </c>
      <c r="AH354" s="40">
        <v>0</v>
      </c>
      <c r="AI354" s="40">
        <v>0</v>
      </c>
      <c r="AJ354" s="40">
        <v>0</v>
      </c>
      <c r="AK354" s="40">
        <v>0</v>
      </c>
      <c r="AL354" s="40">
        <v>0</v>
      </c>
      <c r="AM354" s="81">
        <f t="shared" si="15"/>
        <v>0</v>
      </c>
    </row>
    <row r="355" spans="1:39" x14ac:dyDescent="0.2">
      <c r="A355" s="33">
        <v>7661</v>
      </c>
      <c r="B355" s="33" t="s">
        <v>370</v>
      </c>
      <c r="C355" s="33" t="s">
        <v>499</v>
      </c>
      <c r="D355" s="35" t="s">
        <v>82</v>
      </c>
      <c r="E355" s="63" t="s">
        <v>132</v>
      </c>
      <c r="F355" s="68">
        <v>2015</v>
      </c>
      <c r="G355" s="52">
        <v>2013</v>
      </c>
      <c r="H355" s="34">
        <v>0</v>
      </c>
      <c r="I355" s="34">
        <v>0</v>
      </c>
      <c r="J355" s="34">
        <v>0</v>
      </c>
      <c r="K355" s="34">
        <v>31927.675629586702</v>
      </c>
      <c r="L355" s="49">
        <v>0</v>
      </c>
      <c r="M355" s="311">
        <v>0</v>
      </c>
      <c r="N355" s="311">
        <v>0</v>
      </c>
      <c r="O355" s="311">
        <v>0</v>
      </c>
      <c r="P355" s="313">
        <v>0</v>
      </c>
      <c r="Q355" s="40">
        <v>0</v>
      </c>
      <c r="R355" s="40">
        <v>0.89999999999999958</v>
      </c>
      <c r="S355" s="40">
        <v>5.000000000000019E-2</v>
      </c>
      <c r="T355" s="40">
        <v>5.000000000000019E-2</v>
      </c>
      <c r="U355" s="40">
        <v>0</v>
      </c>
      <c r="V355" s="40">
        <v>0</v>
      </c>
      <c r="W355" s="40">
        <v>0</v>
      </c>
      <c r="X355" s="40">
        <v>0</v>
      </c>
      <c r="Y355" s="40">
        <v>0</v>
      </c>
      <c r="Z355" s="81">
        <f t="shared" si="16"/>
        <v>1.1102230246251565E-16</v>
      </c>
      <c r="AA355" s="40">
        <v>1</v>
      </c>
      <c r="AB355" s="40">
        <v>0</v>
      </c>
      <c r="AC355" s="40">
        <v>0</v>
      </c>
      <c r="AD355" s="40">
        <v>0</v>
      </c>
      <c r="AE355" s="40">
        <v>0</v>
      </c>
      <c r="AF355" s="40">
        <v>0</v>
      </c>
      <c r="AG355" s="40">
        <v>0</v>
      </c>
      <c r="AH355" s="40">
        <v>0</v>
      </c>
      <c r="AI355" s="40">
        <v>0</v>
      </c>
      <c r="AJ355" s="40">
        <v>0</v>
      </c>
      <c r="AK355" s="40">
        <v>0</v>
      </c>
      <c r="AL355" s="40">
        <v>0</v>
      </c>
      <c r="AM355" s="81">
        <f t="shared" si="15"/>
        <v>0</v>
      </c>
    </row>
    <row r="356" spans="1:39" x14ac:dyDescent="0.2">
      <c r="A356" s="33">
        <v>8092</v>
      </c>
      <c r="B356" s="33" t="s">
        <v>370</v>
      </c>
      <c r="C356" s="33" t="s">
        <v>500</v>
      </c>
      <c r="D356" s="35" t="s">
        <v>82</v>
      </c>
      <c r="E356" s="63" t="s">
        <v>132</v>
      </c>
      <c r="F356" s="68">
        <v>2015</v>
      </c>
      <c r="G356" s="52">
        <v>2013</v>
      </c>
      <c r="H356" s="34">
        <v>0</v>
      </c>
      <c r="I356" s="34">
        <v>0</v>
      </c>
      <c r="J356" s="34">
        <v>0</v>
      </c>
      <c r="K356" s="34">
        <v>1635.3673553501601</v>
      </c>
      <c r="L356" s="49">
        <v>1182</v>
      </c>
      <c r="M356" s="311">
        <v>250000</v>
      </c>
      <c r="N356" s="311">
        <v>0</v>
      </c>
      <c r="O356" s="311">
        <v>0</v>
      </c>
      <c r="P356" s="313">
        <v>0</v>
      </c>
      <c r="Q356" s="40">
        <v>0</v>
      </c>
      <c r="R356" s="40">
        <v>0.89999999999999991</v>
      </c>
      <c r="S356" s="40">
        <v>5.000000000000001E-2</v>
      </c>
      <c r="T356" s="40">
        <v>5.000000000000001E-2</v>
      </c>
      <c r="U356" s="40">
        <v>0</v>
      </c>
      <c r="V356" s="40">
        <v>0</v>
      </c>
      <c r="W356" s="40">
        <v>0</v>
      </c>
      <c r="X356" s="40">
        <v>0</v>
      </c>
      <c r="Y356" s="40">
        <v>0</v>
      </c>
      <c r="Z356" s="81">
        <f t="shared" si="16"/>
        <v>0</v>
      </c>
      <c r="AA356" s="40">
        <v>1</v>
      </c>
      <c r="AB356" s="40">
        <v>0</v>
      </c>
      <c r="AC356" s="40">
        <v>0</v>
      </c>
      <c r="AD356" s="40">
        <v>0</v>
      </c>
      <c r="AE356" s="40">
        <v>0</v>
      </c>
      <c r="AF356" s="40">
        <v>0</v>
      </c>
      <c r="AG356" s="40">
        <v>0</v>
      </c>
      <c r="AH356" s="40">
        <v>0</v>
      </c>
      <c r="AI356" s="40">
        <v>0</v>
      </c>
      <c r="AJ356" s="40">
        <v>0</v>
      </c>
      <c r="AK356" s="40">
        <v>0</v>
      </c>
      <c r="AL356" s="40">
        <v>0</v>
      </c>
      <c r="AM356" s="81">
        <f t="shared" si="15"/>
        <v>0</v>
      </c>
    </row>
    <row r="357" spans="1:39" x14ac:dyDescent="0.2">
      <c r="A357" s="33">
        <v>8095</v>
      </c>
      <c r="B357" s="33" t="s">
        <v>370</v>
      </c>
      <c r="C357" s="33" t="s">
        <v>501</v>
      </c>
      <c r="D357" s="35" t="s">
        <v>82</v>
      </c>
      <c r="E357" s="63" t="s">
        <v>132</v>
      </c>
      <c r="F357" s="68">
        <v>2015</v>
      </c>
      <c r="G357" s="52">
        <v>2013</v>
      </c>
      <c r="H357" s="34">
        <v>0</v>
      </c>
      <c r="I357" s="34">
        <v>0</v>
      </c>
      <c r="J357" s="34">
        <v>0</v>
      </c>
      <c r="K357" s="34">
        <v>949.89595517252906</v>
      </c>
      <c r="L357" s="49">
        <v>0</v>
      </c>
      <c r="M357" s="311">
        <v>250000</v>
      </c>
      <c r="N357" s="311">
        <v>0</v>
      </c>
      <c r="O357" s="311">
        <v>0</v>
      </c>
      <c r="P357" s="313">
        <v>0</v>
      </c>
      <c r="Q357" s="40">
        <v>0</v>
      </c>
      <c r="R357" s="40">
        <v>0.9</v>
      </c>
      <c r="S357" s="40">
        <v>0.05</v>
      </c>
      <c r="T357" s="40">
        <v>0.05</v>
      </c>
      <c r="U357" s="40">
        <v>0</v>
      </c>
      <c r="V357" s="40">
        <v>0</v>
      </c>
      <c r="W357" s="40">
        <v>0</v>
      </c>
      <c r="X357" s="40">
        <v>0</v>
      </c>
      <c r="Y357" s="40">
        <v>0</v>
      </c>
      <c r="Z357" s="81">
        <f t="shared" si="16"/>
        <v>0</v>
      </c>
      <c r="AA357" s="40">
        <v>1</v>
      </c>
      <c r="AB357" s="40">
        <v>0</v>
      </c>
      <c r="AC357" s="40">
        <v>0</v>
      </c>
      <c r="AD357" s="40">
        <v>0</v>
      </c>
      <c r="AE357" s="40">
        <v>0</v>
      </c>
      <c r="AF357" s="40">
        <v>0</v>
      </c>
      <c r="AG357" s="40">
        <v>0</v>
      </c>
      <c r="AH357" s="40">
        <v>0</v>
      </c>
      <c r="AI357" s="40">
        <v>0</v>
      </c>
      <c r="AJ357" s="40">
        <v>0</v>
      </c>
      <c r="AK357" s="40">
        <v>0</v>
      </c>
      <c r="AL357" s="40">
        <v>0</v>
      </c>
      <c r="AM357" s="81">
        <f t="shared" si="15"/>
        <v>0</v>
      </c>
    </row>
    <row r="358" spans="1:39" x14ac:dyDescent="0.2">
      <c r="A358" s="33">
        <v>6176</v>
      </c>
      <c r="B358" s="33" t="s">
        <v>370</v>
      </c>
      <c r="C358" s="33" t="s">
        <v>502</v>
      </c>
      <c r="D358" s="35" t="s">
        <v>82</v>
      </c>
      <c r="E358" s="63" t="s">
        <v>132</v>
      </c>
      <c r="F358" s="68">
        <v>2016</v>
      </c>
      <c r="G358" s="52">
        <v>2013</v>
      </c>
      <c r="H358" s="34">
        <v>0</v>
      </c>
      <c r="I358" s="34">
        <v>-6507.2364237810198</v>
      </c>
      <c r="J358" s="34">
        <v>0</v>
      </c>
      <c r="K358" s="34">
        <v>0</v>
      </c>
      <c r="L358" s="49">
        <v>0</v>
      </c>
      <c r="M358" s="311">
        <v>0</v>
      </c>
      <c r="N358" s="311">
        <v>0</v>
      </c>
      <c r="O358" s="311">
        <v>0</v>
      </c>
      <c r="P358" s="313">
        <v>0</v>
      </c>
      <c r="Q358" s="40">
        <v>0</v>
      </c>
      <c r="R358" s="40">
        <v>1</v>
      </c>
      <c r="S358" s="40">
        <v>0</v>
      </c>
      <c r="T358" s="40">
        <v>0</v>
      </c>
      <c r="U358" s="40">
        <v>0</v>
      </c>
      <c r="V358" s="40">
        <v>0</v>
      </c>
      <c r="W358" s="40">
        <v>0</v>
      </c>
      <c r="X358" s="40">
        <v>0</v>
      </c>
      <c r="Y358" s="40">
        <v>0</v>
      </c>
      <c r="Z358" s="81">
        <f t="shared" si="16"/>
        <v>0</v>
      </c>
      <c r="AA358" s="40">
        <v>1</v>
      </c>
      <c r="AB358" s="40">
        <v>0</v>
      </c>
      <c r="AC358" s="40">
        <v>0</v>
      </c>
      <c r="AD358" s="40">
        <v>0</v>
      </c>
      <c r="AE358" s="40">
        <v>0</v>
      </c>
      <c r="AF358" s="40">
        <v>0</v>
      </c>
      <c r="AG358" s="40">
        <v>0</v>
      </c>
      <c r="AH358" s="40">
        <v>0</v>
      </c>
      <c r="AI358" s="40">
        <v>0</v>
      </c>
      <c r="AJ358" s="40">
        <v>0</v>
      </c>
      <c r="AK358" s="40">
        <v>0</v>
      </c>
      <c r="AL358" s="40">
        <v>0</v>
      </c>
      <c r="AM358" s="81">
        <f t="shared" si="15"/>
        <v>0</v>
      </c>
    </row>
    <row r="359" spans="1:39" x14ac:dyDescent="0.2">
      <c r="A359" s="33">
        <v>7532</v>
      </c>
      <c r="B359" s="33" t="s">
        <v>370</v>
      </c>
      <c r="C359" s="33" t="s">
        <v>503</v>
      </c>
      <c r="D359" s="35" t="s">
        <v>82</v>
      </c>
      <c r="E359" s="63" t="s">
        <v>132</v>
      </c>
      <c r="F359" s="68">
        <v>2016</v>
      </c>
      <c r="G359" s="52">
        <v>2013</v>
      </c>
      <c r="H359" s="34">
        <v>0</v>
      </c>
      <c r="I359" s="34">
        <v>0</v>
      </c>
      <c r="J359" s="34">
        <v>-199.71296665828001</v>
      </c>
      <c r="K359" s="34">
        <v>20096.699872549299</v>
      </c>
      <c r="L359" s="49">
        <v>0</v>
      </c>
      <c r="M359" s="311">
        <v>0</v>
      </c>
      <c r="N359" s="311">
        <v>0</v>
      </c>
      <c r="O359" s="311">
        <v>0</v>
      </c>
      <c r="P359" s="313">
        <v>0</v>
      </c>
      <c r="Q359" s="40">
        <v>0</v>
      </c>
      <c r="R359" s="40">
        <v>0.89999999999999991</v>
      </c>
      <c r="S359" s="40">
        <v>5.0000000000000037E-2</v>
      </c>
      <c r="T359" s="40">
        <v>5.0000000000000037E-2</v>
      </c>
      <c r="U359" s="40">
        <v>0</v>
      </c>
      <c r="V359" s="40">
        <v>0</v>
      </c>
      <c r="W359" s="40">
        <v>0</v>
      </c>
      <c r="X359" s="40">
        <v>0</v>
      </c>
      <c r="Y359" s="40">
        <v>0</v>
      </c>
      <c r="Z359" s="81">
        <f t="shared" si="16"/>
        <v>0</v>
      </c>
      <c r="AA359" s="40">
        <v>1</v>
      </c>
      <c r="AB359" s="40">
        <v>0</v>
      </c>
      <c r="AC359" s="40">
        <v>0</v>
      </c>
      <c r="AD359" s="40">
        <v>0</v>
      </c>
      <c r="AE359" s="40">
        <v>0</v>
      </c>
      <c r="AF359" s="40">
        <v>0</v>
      </c>
      <c r="AG359" s="40">
        <v>0</v>
      </c>
      <c r="AH359" s="40">
        <v>0</v>
      </c>
      <c r="AI359" s="40">
        <v>0</v>
      </c>
      <c r="AJ359" s="40">
        <v>0</v>
      </c>
      <c r="AK359" s="40">
        <v>0</v>
      </c>
      <c r="AL359" s="40">
        <v>0</v>
      </c>
      <c r="AM359" s="81">
        <f t="shared" si="15"/>
        <v>0</v>
      </c>
    </row>
    <row r="360" spans="1:39" x14ac:dyDescent="0.2">
      <c r="A360" s="33">
        <v>7094</v>
      </c>
      <c r="B360" s="33" t="s">
        <v>370</v>
      </c>
      <c r="C360" s="33" t="s">
        <v>504</v>
      </c>
      <c r="D360" s="35" t="s">
        <v>82</v>
      </c>
      <c r="E360" s="63" t="s">
        <v>132</v>
      </c>
      <c r="F360" s="68">
        <v>2016</v>
      </c>
      <c r="G360" s="52">
        <v>2013</v>
      </c>
      <c r="H360" s="34">
        <v>8713.8823707741194</v>
      </c>
      <c r="I360" s="34">
        <v>3657.2870061838898</v>
      </c>
      <c r="J360" s="34">
        <v>-3583.9902189055701</v>
      </c>
      <c r="K360" s="34">
        <v>0</v>
      </c>
      <c r="L360" s="49">
        <v>0</v>
      </c>
      <c r="M360" s="311">
        <v>0</v>
      </c>
      <c r="N360" s="311">
        <v>0</v>
      </c>
      <c r="O360" s="311">
        <v>0</v>
      </c>
      <c r="P360" s="313">
        <v>0</v>
      </c>
      <c r="Q360" s="40">
        <v>0</v>
      </c>
      <c r="R360" s="40">
        <v>0.90000000000000024</v>
      </c>
      <c r="S360" s="40">
        <v>4.9999999999999975E-2</v>
      </c>
      <c r="T360" s="40">
        <v>4.9999999999999975E-2</v>
      </c>
      <c r="U360" s="40">
        <v>0</v>
      </c>
      <c r="V360" s="40">
        <v>0</v>
      </c>
      <c r="W360" s="40">
        <v>0</v>
      </c>
      <c r="X360" s="40">
        <v>0</v>
      </c>
      <c r="Y360" s="40">
        <v>0</v>
      </c>
      <c r="Z360" s="81">
        <f t="shared" si="16"/>
        <v>2.2204460492503131E-16</v>
      </c>
      <c r="AA360" s="40">
        <v>1</v>
      </c>
      <c r="AB360" s="40">
        <v>0</v>
      </c>
      <c r="AC360" s="40">
        <v>0</v>
      </c>
      <c r="AD360" s="40">
        <v>0</v>
      </c>
      <c r="AE360" s="40">
        <v>0</v>
      </c>
      <c r="AF360" s="40">
        <v>0</v>
      </c>
      <c r="AG360" s="40">
        <v>0</v>
      </c>
      <c r="AH360" s="40">
        <v>0</v>
      </c>
      <c r="AI360" s="40">
        <v>0</v>
      </c>
      <c r="AJ360" s="40">
        <v>0</v>
      </c>
      <c r="AK360" s="40">
        <v>0</v>
      </c>
      <c r="AL360" s="40">
        <v>0</v>
      </c>
      <c r="AM360" s="81">
        <f t="shared" si="15"/>
        <v>0</v>
      </c>
    </row>
    <row r="361" spans="1:39" x14ac:dyDescent="0.2">
      <c r="A361" s="33">
        <v>8093</v>
      </c>
      <c r="B361" s="33" t="s">
        <v>370</v>
      </c>
      <c r="C361" s="33" t="s">
        <v>502</v>
      </c>
      <c r="D361" s="35" t="s">
        <v>82</v>
      </c>
      <c r="E361" s="63" t="s">
        <v>132</v>
      </c>
      <c r="F361" s="68">
        <v>2016</v>
      </c>
      <c r="G361" s="52">
        <v>2013</v>
      </c>
      <c r="H361" s="34">
        <v>0</v>
      </c>
      <c r="I361" s="34">
        <v>0</v>
      </c>
      <c r="J361" s="34">
        <v>0</v>
      </c>
      <c r="K361" s="34">
        <v>10573.8182126877</v>
      </c>
      <c r="L361" s="49">
        <v>0</v>
      </c>
      <c r="M361" s="311">
        <v>0</v>
      </c>
      <c r="N361" s="311">
        <v>0</v>
      </c>
      <c r="O361" s="311">
        <v>0</v>
      </c>
      <c r="P361" s="313">
        <v>0</v>
      </c>
      <c r="Q361" s="40">
        <v>0</v>
      </c>
      <c r="R361" s="40">
        <v>0.9</v>
      </c>
      <c r="S361" s="40">
        <v>4.9999999999999996E-2</v>
      </c>
      <c r="T361" s="40">
        <v>4.9999999999999996E-2</v>
      </c>
      <c r="U361" s="40">
        <v>0</v>
      </c>
      <c r="V361" s="40">
        <v>0</v>
      </c>
      <c r="W361" s="40">
        <v>0</v>
      </c>
      <c r="X361" s="40">
        <v>0</v>
      </c>
      <c r="Y361" s="40">
        <v>0</v>
      </c>
      <c r="Z361" s="81">
        <f t="shared" si="16"/>
        <v>0</v>
      </c>
      <c r="AA361" s="40">
        <v>1</v>
      </c>
      <c r="AB361" s="40">
        <v>0</v>
      </c>
      <c r="AC361" s="40">
        <v>0</v>
      </c>
      <c r="AD361" s="40">
        <v>0</v>
      </c>
      <c r="AE361" s="40">
        <v>0</v>
      </c>
      <c r="AF361" s="40">
        <v>0</v>
      </c>
      <c r="AG361" s="40">
        <v>0</v>
      </c>
      <c r="AH361" s="40">
        <v>0</v>
      </c>
      <c r="AI361" s="40">
        <v>0</v>
      </c>
      <c r="AJ361" s="40">
        <v>0</v>
      </c>
      <c r="AK361" s="40">
        <v>0</v>
      </c>
      <c r="AL361" s="40">
        <v>0</v>
      </c>
      <c r="AM361" s="81">
        <f t="shared" si="15"/>
        <v>0</v>
      </c>
    </row>
    <row r="362" spans="1:39" x14ac:dyDescent="0.2">
      <c r="A362" s="33">
        <v>6964</v>
      </c>
      <c r="B362" s="33" t="s">
        <v>370</v>
      </c>
      <c r="C362" s="33" t="s">
        <v>505</v>
      </c>
      <c r="D362" s="35" t="s">
        <v>82</v>
      </c>
      <c r="E362" s="63" t="s">
        <v>132</v>
      </c>
      <c r="F362" s="68">
        <v>2017</v>
      </c>
      <c r="G362" s="52">
        <v>2013</v>
      </c>
      <c r="H362" s="34">
        <v>6130.3447737543402</v>
      </c>
      <c r="I362" s="34">
        <v>57904.275517953502</v>
      </c>
      <c r="J362" s="34">
        <v>121387.20355349399</v>
      </c>
      <c r="K362" s="34">
        <v>187142.63223698901</v>
      </c>
      <c r="L362" s="49">
        <v>0</v>
      </c>
      <c r="M362" s="311">
        <v>0</v>
      </c>
      <c r="N362" s="311">
        <v>0</v>
      </c>
      <c r="O362" s="311">
        <v>0</v>
      </c>
      <c r="P362" s="313">
        <v>0</v>
      </c>
      <c r="Q362" s="40">
        <v>0.85</v>
      </c>
      <c r="R362" s="40">
        <v>5.0000000000000024E-2</v>
      </c>
      <c r="S362" s="40">
        <v>0</v>
      </c>
      <c r="T362" s="40">
        <v>0</v>
      </c>
      <c r="U362" s="40">
        <v>0.10000000000000005</v>
      </c>
      <c r="V362" s="40">
        <v>0</v>
      </c>
      <c r="W362" s="40">
        <v>0</v>
      </c>
      <c r="X362" s="40">
        <v>0</v>
      </c>
      <c r="Y362" s="40">
        <v>0</v>
      </c>
      <c r="Z362" s="81">
        <f t="shared" si="16"/>
        <v>0</v>
      </c>
      <c r="AA362" s="40">
        <v>1</v>
      </c>
      <c r="AB362" s="40">
        <v>0</v>
      </c>
      <c r="AC362" s="40">
        <v>0</v>
      </c>
      <c r="AD362" s="40">
        <v>0</v>
      </c>
      <c r="AE362" s="40">
        <v>0</v>
      </c>
      <c r="AF362" s="40">
        <v>0</v>
      </c>
      <c r="AG362" s="40">
        <v>0</v>
      </c>
      <c r="AH362" s="40">
        <v>0</v>
      </c>
      <c r="AI362" s="40">
        <v>0</v>
      </c>
      <c r="AJ362" s="40">
        <v>0</v>
      </c>
      <c r="AK362" s="40">
        <v>0</v>
      </c>
      <c r="AL362" s="40">
        <v>0</v>
      </c>
      <c r="AM362" s="81">
        <f t="shared" si="15"/>
        <v>0</v>
      </c>
    </row>
    <row r="363" spans="1:39" x14ac:dyDescent="0.2">
      <c r="A363" s="33" t="s">
        <v>506</v>
      </c>
      <c r="B363" s="33" t="s">
        <v>370</v>
      </c>
      <c r="C363" s="33" t="s">
        <v>507</v>
      </c>
      <c r="D363" s="35" t="s">
        <v>82</v>
      </c>
      <c r="E363" s="63" t="s">
        <v>132</v>
      </c>
      <c r="F363" s="68">
        <v>2017</v>
      </c>
      <c r="G363" s="52">
        <v>2013</v>
      </c>
      <c r="H363" s="34">
        <v>0</v>
      </c>
      <c r="I363" s="34">
        <v>0</v>
      </c>
      <c r="J363" s="34">
        <v>0</v>
      </c>
      <c r="K363" s="34">
        <v>0</v>
      </c>
      <c r="L363" s="49">
        <v>100000</v>
      </c>
      <c r="M363" s="311">
        <v>460000</v>
      </c>
      <c r="N363" s="311">
        <v>0</v>
      </c>
      <c r="O363" s="311">
        <v>0</v>
      </c>
      <c r="P363" s="313">
        <v>0</v>
      </c>
      <c r="Q363" s="40">
        <v>0.85</v>
      </c>
      <c r="R363" s="40">
        <v>0.05</v>
      </c>
      <c r="S363" s="40">
        <v>0</v>
      </c>
      <c r="T363" s="40">
        <v>0</v>
      </c>
      <c r="U363" s="40">
        <v>0.1</v>
      </c>
      <c r="V363" s="40">
        <v>0</v>
      </c>
      <c r="W363" s="40">
        <v>0</v>
      </c>
      <c r="X363" s="40">
        <v>0</v>
      </c>
      <c r="Y363" s="40">
        <v>0</v>
      </c>
      <c r="Z363" s="81">
        <f t="shared" si="16"/>
        <v>0</v>
      </c>
      <c r="AA363" s="40">
        <v>1</v>
      </c>
      <c r="AB363" s="40">
        <v>0</v>
      </c>
      <c r="AC363" s="40">
        <v>0</v>
      </c>
      <c r="AD363" s="40">
        <v>0</v>
      </c>
      <c r="AE363" s="40">
        <v>0</v>
      </c>
      <c r="AF363" s="40">
        <v>0</v>
      </c>
      <c r="AG363" s="40">
        <v>0</v>
      </c>
      <c r="AH363" s="40">
        <v>0</v>
      </c>
      <c r="AI363" s="40">
        <v>0</v>
      </c>
      <c r="AJ363" s="40">
        <v>0</v>
      </c>
      <c r="AK363" s="40">
        <v>0</v>
      </c>
      <c r="AL363" s="40">
        <v>0</v>
      </c>
      <c r="AM363" s="81">
        <f t="shared" si="15"/>
        <v>0</v>
      </c>
    </row>
    <row r="364" spans="1:39" x14ac:dyDescent="0.2">
      <c r="A364" s="33">
        <v>6174</v>
      </c>
      <c r="B364" s="33" t="s">
        <v>370</v>
      </c>
      <c r="C364" s="33" t="s">
        <v>501</v>
      </c>
      <c r="D364" s="35" t="s">
        <v>82</v>
      </c>
      <c r="E364" s="63" t="s">
        <v>132</v>
      </c>
      <c r="F364" s="68">
        <v>2018</v>
      </c>
      <c r="G364" s="52">
        <v>2013</v>
      </c>
      <c r="H364" s="34">
        <v>28899.346982454899</v>
      </c>
      <c r="I364" s="34">
        <v>-28510.6621427676</v>
      </c>
      <c r="J364" s="34">
        <v>-2673.8413512345101</v>
      </c>
      <c r="K364" s="34">
        <v>0</v>
      </c>
      <c r="L364" s="49">
        <v>0</v>
      </c>
      <c r="M364" s="311">
        <v>0</v>
      </c>
      <c r="N364" s="311">
        <v>0</v>
      </c>
      <c r="O364" s="311">
        <v>0</v>
      </c>
      <c r="P364" s="313">
        <v>0</v>
      </c>
      <c r="Q364" s="40">
        <v>0</v>
      </c>
      <c r="R364" s="40">
        <v>1</v>
      </c>
      <c r="S364" s="40">
        <v>0</v>
      </c>
      <c r="T364" s="40">
        <v>0</v>
      </c>
      <c r="U364" s="40">
        <v>0</v>
      </c>
      <c r="V364" s="40">
        <v>0</v>
      </c>
      <c r="W364" s="40">
        <v>0</v>
      </c>
      <c r="X364" s="40">
        <v>0</v>
      </c>
      <c r="Y364" s="40">
        <v>0</v>
      </c>
      <c r="Z364" s="81">
        <f t="shared" si="16"/>
        <v>0</v>
      </c>
      <c r="AA364" s="40">
        <v>1</v>
      </c>
      <c r="AB364" s="40">
        <v>0</v>
      </c>
      <c r="AC364" s="40">
        <v>0</v>
      </c>
      <c r="AD364" s="40">
        <v>0</v>
      </c>
      <c r="AE364" s="40">
        <v>0</v>
      </c>
      <c r="AF364" s="40">
        <v>0</v>
      </c>
      <c r="AG364" s="40">
        <v>0</v>
      </c>
      <c r="AH364" s="40">
        <v>0</v>
      </c>
      <c r="AI364" s="40">
        <v>0</v>
      </c>
      <c r="AJ364" s="40">
        <v>0</v>
      </c>
      <c r="AK364" s="40">
        <v>0</v>
      </c>
      <c r="AL364" s="40">
        <v>0</v>
      </c>
      <c r="AM364" s="81">
        <f t="shared" si="15"/>
        <v>0</v>
      </c>
    </row>
    <row r="365" spans="1:39" x14ac:dyDescent="0.2">
      <c r="A365" s="33">
        <v>7320</v>
      </c>
      <c r="B365" s="33" t="s">
        <v>370</v>
      </c>
      <c r="C365" s="33" t="s">
        <v>501</v>
      </c>
      <c r="D365" s="35" t="s">
        <v>82</v>
      </c>
      <c r="E365" s="63" t="s">
        <v>132</v>
      </c>
      <c r="F365" s="68">
        <v>2018</v>
      </c>
      <c r="G365" s="52">
        <v>2013</v>
      </c>
      <c r="H365" s="34">
        <v>0</v>
      </c>
      <c r="I365" s="34">
        <v>32965.069236001204</v>
      </c>
      <c r="J365" s="34">
        <v>31478.736341052001</v>
      </c>
      <c r="K365" s="34">
        <v>-62097.505075763198</v>
      </c>
      <c r="L365" s="49">
        <v>0</v>
      </c>
      <c r="M365" s="311">
        <v>0</v>
      </c>
      <c r="N365" s="311">
        <v>0</v>
      </c>
      <c r="O365" s="311">
        <v>0</v>
      </c>
      <c r="P365" s="313">
        <v>0</v>
      </c>
      <c r="Q365" s="40">
        <v>0</v>
      </c>
      <c r="R365" s="40">
        <v>0.8999999999999998</v>
      </c>
      <c r="S365" s="40">
        <v>5.0000000000000176E-2</v>
      </c>
      <c r="T365" s="40">
        <v>5.0000000000000176E-2</v>
      </c>
      <c r="U365" s="40">
        <v>0</v>
      </c>
      <c r="V365" s="40">
        <v>0</v>
      </c>
      <c r="W365" s="40">
        <v>0</v>
      </c>
      <c r="X365" s="40">
        <v>0</v>
      </c>
      <c r="Y365" s="40">
        <v>0</v>
      </c>
      <c r="Z365" s="81">
        <f t="shared" si="16"/>
        <v>2.2204460492503131E-16</v>
      </c>
      <c r="AA365" s="40">
        <v>1</v>
      </c>
      <c r="AB365" s="40">
        <v>0</v>
      </c>
      <c r="AC365" s="40">
        <v>0</v>
      </c>
      <c r="AD365" s="40">
        <v>0</v>
      </c>
      <c r="AE365" s="40">
        <v>0</v>
      </c>
      <c r="AF365" s="40">
        <v>0</v>
      </c>
      <c r="AG365" s="40">
        <v>0</v>
      </c>
      <c r="AH365" s="40">
        <v>0</v>
      </c>
      <c r="AI365" s="40">
        <v>0</v>
      </c>
      <c r="AJ365" s="40">
        <v>0</v>
      </c>
      <c r="AK365" s="40">
        <v>0</v>
      </c>
      <c r="AL365" s="40">
        <v>0</v>
      </c>
      <c r="AM365" s="81">
        <f t="shared" si="15"/>
        <v>0</v>
      </c>
    </row>
    <row r="366" spans="1:39" x14ac:dyDescent="0.2">
      <c r="A366" s="33">
        <v>7392</v>
      </c>
      <c r="B366" s="33" t="s">
        <v>428</v>
      </c>
      <c r="C366" s="33" t="s">
        <v>508</v>
      </c>
      <c r="D366" s="35" t="s">
        <v>82</v>
      </c>
      <c r="E366" s="63" t="s">
        <v>132</v>
      </c>
      <c r="F366" s="68">
        <v>2014</v>
      </c>
      <c r="G366" s="52">
        <v>2013</v>
      </c>
      <c r="H366" s="34">
        <v>0</v>
      </c>
      <c r="I366" s="34">
        <v>1797.62940843659</v>
      </c>
      <c r="J366" s="34">
        <v>-1761.64736446859</v>
      </c>
      <c r="K366" s="34">
        <v>0</v>
      </c>
      <c r="L366" s="49">
        <v>0</v>
      </c>
      <c r="M366" s="311">
        <v>0</v>
      </c>
      <c r="N366" s="311">
        <v>0</v>
      </c>
      <c r="O366" s="311">
        <v>0</v>
      </c>
      <c r="P366" s="313">
        <v>0</v>
      </c>
      <c r="Q366" s="40">
        <v>0</v>
      </c>
      <c r="R366" s="79">
        <v>1</v>
      </c>
      <c r="S366" s="40">
        <v>0</v>
      </c>
      <c r="T366" s="40">
        <v>0</v>
      </c>
      <c r="U366" s="40">
        <v>0</v>
      </c>
      <c r="V366" s="40">
        <v>0</v>
      </c>
      <c r="W366" s="40">
        <v>0</v>
      </c>
      <c r="X366" s="40">
        <v>0</v>
      </c>
      <c r="Y366" s="40">
        <v>0</v>
      </c>
      <c r="Z366" s="81">
        <f t="shared" si="16"/>
        <v>0</v>
      </c>
      <c r="AA366" s="40">
        <v>1</v>
      </c>
      <c r="AB366" s="40">
        <v>0</v>
      </c>
      <c r="AC366" s="40">
        <v>0</v>
      </c>
      <c r="AD366" s="40">
        <v>0</v>
      </c>
      <c r="AE366" s="40">
        <v>0</v>
      </c>
      <c r="AF366" s="40">
        <v>0</v>
      </c>
      <c r="AG366" s="40">
        <v>0</v>
      </c>
      <c r="AH366" s="40">
        <v>0</v>
      </c>
      <c r="AI366" s="40">
        <v>0</v>
      </c>
      <c r="AJ366" s="40">
        <v>0</v>
      </c>
      <c r="AK366" s="40">
        <v>0</v>
      </c>
      <c r="AL366" s="40">
        <v>0</v>
      </c>
      <c r="AM366" s="81">
        <f t="shared" si="15"/>
        <v>0</v>
      </c>
    </row>
    <row r="367" spans="1:39" x14ac:dyDescent="0.2">
      <c r="A367" s="33">
        <v>890</v>
      </c>
      <c r="B367" s="33" t="s">
        <v>348</v>
      </c>
      <c r="C367" s="33" t="s">
        <v>509</v>
      </c>
      <c r="D367" s="35" t="s">
        <v>84</v>
      </c>
      <c r="E367" s="63" t="s">
        <v>132</v>
      </c>
      <c r="F367" s="68">
        <v>2009</v>
      </c>
      <c r="G367" s="52">
        <v>2013</v>
      </c>
      <c r="H367" s="34">
        <v>29056.594747701201</v>
      </c>
      <c r="I367" s="34">
        <v>12188.1466160784</v>
      </c>
      <c r="J367" s="34">
        <v>0</v>
      </c>
      <c r="K367" s="34">
        <v>0</v>
      </c>
      <c r="L367" s="49">
        <v>0</v>
      </c>
      <c r="M367" s="311">
        <v>0</v>
      </c>
      <c r="N367" s="311">
        <v>0</v>
      </c>
      <c r="O367" s="311">
        <v>0</v>
      </c>
      <c r="P367" s="313">
        <v>0</v>
      </c>
      <c r="Q367" s="40">
        <v>0</v>
      </c>
      <c r="R367" s="40">
        <v>0</v>
      </c>
      <c r="S367" s="40">
        <v>0</v>
      </c>
      <c r="T367" s="40">
        <v>0</v>
      </c>
      <c r="U367" s="40">
        <v>1</v>
      </c>
      <c r="V367" s="40">
        <v>0</v>
      </c>
      <c r="W367" s="40">
        <v>0</v>
      </c>
      <c r="X367" s="40">
        <v>0</v>
      </c>
      <c r="Y367" s="40">
        <v>0</v>
      </c>
      <c r="Z367" s="81">
        <f t="shared" si="16"/>
        <v>0</v>
      </c>
      <c r="AA367" s="40">
        <v>1</v>
      </c>
      <c r="AB367" s="40">
        <v>0</v>
      </c>
      <c r="AC367" s="40">
        <v>0</v>
      </c>
      <c r="AD367" s="40">
        <v>0</v>
      </c>
      <c r="AE367" s="40">
        <v>0</v>
      </c>
      <c r="AF367" s="40">
        <v>0</v>
      </c>
      <c r="AG367" s="40">
        <v>0</v>
      </c>
      <c r="AH367" s="40">
        <v>0</v>
      </c>
      <c r="AI367" s="40">
        <v>0</v>
      </c>
      <c r="AJ367" s="40">
        <v>0</v>
      </c>
      <c r="AK367" s="40">
        <v>0</v>
      </c>
      <c r="AL367" s="40">
        <v>0</v>
      </c>
      <c r="AM367" s="81">
        <f t="shared" si="15"/>
        <v>0</v>
      </c>
    </row>
    <row r="368" spans="1:39" x14ac:dyDescent="0.2">
      <c r="A368" s="33">
        <v>2007</v>
      </c>
      <c r="B368" s="33" t="s">
        <v>348</v>
      </c>
      <c r="C368" s="33" t="s">
        <v>510</v>
      </c>
      <c r="D368" s="35" t="s">
        <v>84</v>
      </c>
      <c r="E368" s="63" t="s">
        <v>132</v>
      </c>
      <c r="F368" s="68">
        <v>2009</v>
      </c>
      <c r="G368" s="52">
        <v>2013</v>
      </c>
      <c r="H368" s="34">
        <v>24342.241966649799</v>
      </c>
      <c r="I368" s="34">
        <v>0</v>
      </c>
      <c r="J368" s="34">
        <v>0</v>
      </c>
      <c r="K368" s="34">
        <v>0</v>
      </c>
      <c r="L368" s="49">
        <v>0</v>
      </c>
      <c r="M368" s="311">
        <v>0</v>
      </c>
      <c r="N368" s="311">
        <v>0</v>
      </c>
      <c r="O368" s="311">
        <v>0</v>
      </c>
      <c r="P368" s="313">
        <v>0</v>
      </c>
      <c r="Q368" s="40">
        <v>0</v>
      </c>
      <c r="R368" s="40">
        <v>0</v>
      </c>
      <c r="S368" s="40">
        <v>0</v>
      </c>
      <c r="T368" s="40">
        <v>0</v>
      </c>
      <c r="U368" s="40">
        <v>1</v>
      </c>
      <c r="V368" s="40">
        <v>0</v>
      </c>
      <c r="W368" s="40">
        <v>0</v>
      </c>
      <c r="X368" s="40">
        <v>0</v>
      </c>
      <c r="Y368" s="40">
        <v>0</v>
      </c>
      <c r="Z368" s="81">
        <f t="shared" si="16"/>
        <v>0</v>
      </c>
      <c r="AA368" s="40">
        <v>1</v>
      </c>
      <c r="AB368" s="40">
        <v>0</v>
      </c>
      <c r="AC368" s="40">
        <v>0</v>
      </c>
      <c r="AD368" s="40">
        <v>0</v>
      </c>
      <c r="AE368" s="40">
        <v>0</v>
      </c>
      <c r="AF368" s="40">
        <v>0</v>
      </c>
      <c r="AG368" s="40">
        <v>0</v>
      </c>
      <c r="AH368" s="40">
        <v>0</v>
      </c>
      <c r="AI368" s="40">
        <v>0</v>
      </c>
      <c r="AJ368" s="40">
        <v>0</v>
      </c>
      <c r="AK368" s="40">
        <v>0</v>
      </c>
      <c r="AL368" s="40">
        <v>0</v>
      </c>
      <c r="AM368" s="81">
        <f t="shared" si="15"/>
        <v>0</v>
      </c>
    </row>
    <row r="369" spans="1:39" x14ac:dyDescent="0.2">
      <c r="A369" s="33">
        <v>3133</v>
      </c>
      <c r="B369" s="33" t="s">
        <v>348</v>
      </c>
      <c r="C369" s="33" t="s">
        <v>511</v>
      </c>
      <c r="D369" s="35" t="s">
        <v>84</v>
      </c>
      <c r="E369" s="63" t="s">
        <v>132</v>
      </c>
      <c r="F369" s="68">
        <v>2009</v>
      </c>
      <c r="G369" s="52">
        <v>2013</v>
      </c>
      <c r="H369" s="34">
        <v>13760.026242927601</v>
      </c>
      <c r="I369" s="34">
        <v>1015.3551754907</v>
      </c>
      <c r="J369" s="34">
        <v>2044.3293953955899</v>
      </c>
      <c r="K369" s="34">
        <v>0</v>
      </c>
      <c r="L369" s="49">
        <v>0</v>
      </c>
      <c r="M369" s="311">
        <v>0</v>
      </c>
      <c r="N369" s="311">
        <v>0</v>
      </c>
      <c r="O369" s="311">
        <v>0</v>
      </c>
      <c r="P369" s="313">
        <v>0</v>
      </c>
      <c r="Q369" s="40">
        <v>0</v>
      </c>
      <c r="R369" s="40">
        <v>0</v>
      </c>
      <c r="S369" s="40">
        <v>0</v>
      </c>
      <c r="T369" s="40">
        <v>0</v>
      </c>
      <c r="U369" s="40">
        <v>1</v>
      </c>
      <c r="V369" s="40">
        <v>0</v>
      </c>
      <c r="W369" s="40">
        <v>0</v>
      </c>
      <c r="X369" s="40">
        <v>0</v>
      </c>
      <c r="Y369" s="40">
        <v>0</v>
      </c>
      <c r="Z369" s="81">
        <f t="shared" si="16"/>
        <v>0</v>
      </c>
      <c r="AA369" s="40">
        <v>1</v>
      </c>
      <c r="AB369" s="40">
        <v>0</v>
      </c>
      <c r="AC369" s="40">
        <v>0</v>
      </c>
      <c r="AD369" s="40">
        <v>0</v>
      </c>
      <c r="AE369" s="40">
        <v>0</v>
      </c>
      <c r="AF369" s="40">
        <v>0</v>
      </c>
      <c r="AG369" s="40">
        <v>0</v>
      </c>
      <c r="AH369" s="40">
        <v>0</v>
      </c>
      <c r="AI369" s="40">
        <v>0</v>
      </c>
      <c r="AJ369" s="40">
        <v>0</v>
      </c>
      <c r="AK369" s="40">
        <v>0</v>
      </c>
      <c r="AL369" s="40">
        <v>0</v>
      </c>
      <c r="AM369" s="81">
        <f t="shared" si="15"/>
        <v>0</v>
      </c>
    </row>
    <row r="370" spans="1:39" x14ac:dyDescent="0.2">
      <c r="A370" s="33">
        <v>3954</v>
      </c>
      <c r="B370" s="33" t="s">
        <v>348</v>
      </c>
      <c r="C370" s="33" t="s">
        <v>512</v>
      </c>
      <c r="D370" s="35" t="s">
        <v>84</v>
      </c>
      <c r="E370" s="63" t="s">
        <v>132</v>
      </c>
      <c r="F370" s="68">
        <v>2009</v>
      </c>
      <c r="G370" s="52">
        <v>2013</v>
      </c>
      <c r="H370" s="34">
        <v>166.445955068568</v>
      </c>
      <c r="I370" s="34">
        <v>0</v>
      </c>
      <c r="J370" s="34">
        <v>0</v>
      </c>
      <c r="K370" s="34">
        <v>0</v>
      </c>
      <c r="L370" s="49">
        <v>0</v>
      </c>
      <c r="M370" s="311">
        <v>0</v>
      </c>
      <c r="N370" s="311">
        <v>0</v>
      </c>
      <c r="O370" s="311">
        <v>0</v>
      </c>
      <c r="P370" s="313">
        <v>0</v>
      </c>
      <c r="Q370" s="40">
        <v>0</v>
      </c>
      <c r="R370" s="40">
        <v>0</v>
      </c>
      <c r="S370" s="40">
        <v>0</v>
      </c>
      <c r="T370" s="40">
        <v>0</v>
      </c>
      <c r="U370" s="40">
        <v>1</v>
      </c>
      <c r="V370" s="40">
        <v>0</v>
      </c>
      <c r="W370" s="40">
        <v>0</v>
      </c>
      <c r="X370" s="40">
        <v>0</v>
      </c>
      <c r="Y370" s="40">
        <v>0</v>
      </c>
      <c r="Z370" s="81">
        <f t="shared" si="16"/>
        <v>0</v>
      </c>
      <c r="AA370" s="40">
        <v>1</v>
      </c>
      <c r="AB370" s="40">
        <v>0</v>
      </c>
      <c r="AC370" s="40">
        <v>0</v>
      </c>
      <c r="AD370" s="40">
        <v>0</v>
      </c>
      <c r="AE370" s="40">
        <v>0</v>
      </c>
      <c r="AF370" s="40">
        <v>0</v>
      </c>
      <c r="AG370" s="40">
        <v>0</v>
      </c>
      <c r="AH370" s="40">
        <v>0</v>
      </c>
      <c r="AI370" s="40">
        <v>0</v>
      </c>
      <c r="AJ370" s="40">
        <v>0</v>
      </c>
      <c r="AK370" s="40">
        <v>0</v>
      </c>
      <c r="AL370" s="40">
        <v>0</v>
      </c>
      <c r="AM370" s="81">
        <f t="shared" si="15"/>
        <v>0</v>
      </c>
    </row>
    <row r="371" spans="1:39" x14ac:dyDescent="0.2">
      <c r="A371" s="33">
        <v>3955</v>
      </c>
      <c r="B371" s="33" t="s">
        <v>348</v>
      </c>
      <c r="C371" s="33" t="s">
        <v>513</v>
      </c>
      <c r="D371" s="35" t="s">
        <v>84</v>
      </c>
      <c r="E371" s="63" t="s">
        <v>132</v>
      </c>
      <c r="F371" s="68">
        <v>2009</v>
      </c>
      <c r="G371" s="52">
        <v>2013</v>
      </c>
      <c r="H371" s="34">
        <v>41108.2768657165</v>
      </c>
      <c r="I371" s="34">
        <v>1290.4115566046901</v>
      </c>
      <c r="J371" s="34">
        <v>0</v>
      </c>
      <c r="K371" s="34">
        <v>0</v>
      </c>
      <c r="L371" s="49">
        <v>0</v>
      </c>
      <c r="M371" s="311">
        <v>0</v>
      </c>
      <c r="N371" s="311">
        <v>0</v>
      </c>
      <c r="O371" s="311">
        <v>0</v>
      </c>
      <c r="P371" s="313">
        <v>0</v>
      </c>
      <c r="Q371" s="40">
        <v>0</v>
      </c>
      <c r="R371" s="40">
        <v>0</v>
      </c>
      <c r="S371" s="40">
        <v>0</v>
      </c>
      <c r="T371" s="40">
        <v>0</v>
      </c>
      <c r="U371" s="40">
        <v>1</v>
      </c>
      <c r="V371" s="40">
        <v>0</v>
      </c>
      <c r="W371" s="40">
        <v>0</v>
      </c>
      <c r="X371" s="40">
        <v>0</v>
      </c>
      <c r="Y371" s="40">
        <v>0</v>
      </c>
      <c r="Z371" s="81">
        <f t="shared" si="16"/>
        <v>0</v>
      </c>
      <c r="AA371" s="40">
        <v>1</v>
      </c>
      <c r="AB371" s="40">
        <v>0</v>
      </c>
      <c r="AC371" s="40">
        <v>0</v>
      </c>
      <c r="AD371" s="40">
        <v>0</v>
      </c>
      <c r="AE371" s="40">
        <v>0</v>
      </c>
      <c r="AF371" s="40">
        <v>0</v>
      </c>
      <c r="AG371" s="40">
        <v>0</v>
      </c>
      <c r="AH371" s="40">
        <v>0</v>
      </c>
      <c r="AI371" s="40">
        <v>0</v>
      </c>
      <c r="AJ371" s="40">
        <v>0</v>
      </c>
      <c r="AK371" s="40">
        <v>0</v>
      </c>
      <c r="AL371" s="40">
        <v>0</v>
      </c>
      <c r="AM371" s="81">
        <f t="shared" si="15"/>
        <v>0</v>
      </c>
    </row>
    <row r="372" spans="1:39" x14ac:dyDescent="0.2">
      <c r="A372" s="33">
        <v>4240</v>
      </c>
      <c r="B372" s="33" t="s">
        <v>348</v>
      </c>
      <c r="C372" s="33" t="s">
        <v>514</v>
      </c>
      <c r="D372" s="35" t="s">
        <v>84</v>
      </c>
      <c r="E372" s="63" t="s">
        <v>132</v>
      </c>
      <c r="F372" s="68">
        <v>2009</v>
      </c>
      <c r="G372" s="52">
        <v>2013</v>
      </c>
      <c r="H372" s="34">
        <v>-7.4093588901747207E-2</v>
      </c>
      <c r="I372" s="34">
        <v>0</v>
      </c>
      <c r="J372" s="34">
        <v>0</v>
      </c>
      <c r="K372" s="34">
        <v>0</v>
      </c>
      <c r="L372" s="49">
        <v>0</v>
      </c>
      <c r="M372" s="311">
        <v>0</v>
      </c>
      <c r="N372" s="311">
        <v>0</v>
      </c>
      <c r="O372" s="311">
        <v>0</v>
      </c>
      <c r="P372" s="313">
        <v>0</v>
      </c>
      <c r="Q372" s="40">
        <v>0</v>
      </c>
      <c r="R372" s="40">
        <v>0</v>
      </c>
      <c r="S372" s="40">
        <v>0</v>
      </c>
      <c r="T372" s="40">
        <v>0</v>
      </c>
      <c r="U372" s="40">
        <v>1</v>
      </c>
      <c r="V372" s="40">
        <v>0</v>
      </c>
      <c r="W372" s="40">
        <v>0</v>
      </c>
      <c r="X372" s="40">
        <v>0</v>
      </c>
      <c r="Y372" s="40">
        <v>0</v>
      </c>
      <c r="Z372" s="81">
        <f t="shared" si="16"/>
        <v>0</v>
      </c>
      <c r="AA372" s="40">
        <v>1</v>
      </c>
      <c r="AB372" s="40">
        <v>0</v>
      </c>
      <c r="AC372" s="40">
        <v>0</v>
      </c>
      <c r="AD372" s="40">
        <v>0</v>
      </c>
      <c r="AE372" s="40">
        <v>0</v>
      </c>
      <c r="AF372" s="40">
        <v>0</v>
      </c>
      <c r="AG372" s="40">
        <v>0</v>
      </c>
      <c r="AH372" s="40">
        <v>0</v>
      </c>
      <c r="AI372" s="40">
        <v>0</v>
      </c>
      <c r="AJ372" s="40">
        <v>0</v>
      </c>
      <c r="AK372" s="40">
        <v>0</v>
      </c>
      <c r="AL372" s="40">
        <v>0</v>
      </c>
      <c r="AM372" s="81">
        <f t="shared" si="15"/>
        <v>0</v>
      </c>
    </row>
    <row r="373" spans="1:39" x14ac:dyDescent="0.2">
      <c r="A373" s="33">
        <v>4254</v>
      </c>
      <c r="B373" s="33" t="s">
        <v>348</v>
      </c>
      <c r="C373" s="33" t="s">
        <v>515</v>
      </c>
      <c r="D373" s="35" t="s">
        <v>84</v>
      </c>
      <c r="E373" s="63" t="s">
        <v>132</v>
      </c>
      <c r="F373" s="68">
        <v>2009</v>
      </c>
      <c r="G373" s="52">
        <v>2013</v>
      </c>
      <c r="H373" s="34">
        <v>-89944.261018723293</v>
      </c>
      <c r="I373" s="34">
        <v>0</v>
      </c>
      <c r="J373" s="34">
        <v>0</v>
      </c>
      <c r="K373" s="34">
        <v>0</v>
      </c>
      <c r="L373" s="49">
        <v>0</v>
      </c>
      <c r="M373" s="311">
        <v>0</v>
      </c>
      <c r="N373" s="311">
        <v>0</v>
      </c>
      <c r="O373" s="311">
        <v>0</v>
      </c>
      <c r="P373" s="313">
        <v>0</v>
      </c>
      <c r="Q373" s="40">
        <v>0</v>
      </c>
      <c r="R373" s="40">
        <v>0</v>
      </c>
      <c r="S373" s="40">
        <v>0</v>
      </c>
      <c r="T373" s="40">
        <v>0</v>
      </c>
      <c r="U373" s="40">
        <v>1</v>
      </c>
      <c r="V373" s="40">
        <v>0</v>
      </c>
      <c r="W373" s="40">
        <v>0</v>
      </c>
      <c r="X373" s="40">
        <v>0</v>
      </c>
      <c r="Y373" s="40">
        <v>0</v>
      </c>
      <c r="Z373" s="81">
        <f t="shared" si="16"/>
        <v>0</v>
      </c>
      <c r="AA373" s="40">
        <v>1</v>
      </c>
      <c r="AB373" s="40">
        <v>0</v>
      </c>
      <c r="AC373" s="40">
        <v>0</v>
      </c>
      <c r="AD373" s="40">
        <v>0</v>
      </c>
      <c r="AE373" s="40">
        <v>0</v>
      </c>
      <c r="AF373" s="40">
        <v>0</v>
      </c>
      <c r="AG373" s="40">
        <v>0</v>
      </c>
      <c r="AH373" s="40">
        <v>0</v>
      </c>
      <c r="AI373" s="40">
        <v>0</v>
      </c>
      <c r="AJ373" s="40">
        <v>0</v>
      </c>
      <c r="AK373" s="40">
        <v>0</v>
      </c>
      <c r="AL373" s="40">
        <v>0</v>
      </c>
      <c r="AM373" s="81">
        <f t="shared" si="15"/>
        <v>0</v>
      </c>
    </row>
    <row r="374" spans="1:39" x14ac:dyDescent="0.2">
      <c r="A374" s="33">
        <v>4300</v>
      </c>
      <c r="B374" s="33" t="s">
        <v>348</v>
      </c>
      <c r="C374" s="33" t="s">
        <v>516</v>
      </c>
      <c r="D374" s="35" t="s">
        <v>84</v>
      </c>
      <c r="E374" s="63" t="s">
        <v>132</v>
      </c>
      <c r="F374" s="68">
        <v>2009</v>
      </c>
      <c r="G374" s="52">
        <v>2013</v>
      </c>
      <c r="H374" s="34">
        <v>30329.564944226899</v>
      </c>
      <c r="I374" s="34">
        <v>0</v>
      </c>
      <c r="J374" s="34">
        <v>0</v>
      </c>
      <c r="K374" s="34">
        <v>0</v>
      </c>
      <c r="L374" s="49">
        <v>0</v>
      </c>
      <c r="M374" s="311">
        <v>0</v>
      </c>
      <c r="N374" s="311">
        <v>0</v>
      </c>
      <c r="O374" s="311">
        <v>0</v>
      </c>
      <c r="P374" s="313">
        <v>0</v>
      </c>
      <c r="Q374" s="40">
        <v>0</v>
      </c>
      <c r="R374" s="40">
        <v>0</v>
      </c>
      <c r="S374" s="40">
        <v>0</v>
      </c>
      <c r="T374" s="40">
        <v>0</v>
      </c>
      <c r="U374" s="40">
        <v>1</v>
      </c>
      <c r="V374" s="40">
        <v>0</v>
      </c>
      <c r="W374" s="40">
        <v>0</v>
      </c>
      <c r="X374" s="40">
        <v>0</v>
      </c>
      <c r="Y374" s="40">
        <v>0</v>
      </c>
      <c r="Z374" s="81">
        <f t="shared" si="16"/>
        <v>0</v>
      </c>
      <c r="AA374" s="40">
        <v>1</v>
      </c>
      <c r="AB374" s="40">
        <v>0</v>
      </c>
      <c r="AC374" s="40">
        <v>0</v>
      </c>
      <c r="AD374" s="40">
        <v>0</v>
      </c>
      <c r="AE374" s="40">
        <v>0</v>
      </c>
      <c r="AF374" s="40">
        <v>0</v>
      </c>
      <c r="AG374" s="40">
        <v>0</v>
      </c>
      <c r="AH374" s="40">
        <v>0</v>
      </c>
      <c r="AI374" s="40">
        <v>0</v>
      </c>
      <c r="AJ374" s="40">
        <v>0</v>
      </c>
      <c r="AK374" s="40">
        <v>0</v>
      </c>
      <c r="AL374" s="40">
        <v>0</v>
      </c>
      <c r="AM374" s="81">
        <f t="shared" si="15"/>
        <v>0</v>
      </c>
    </row>
    <row r="375" spans="1:39" x14ac:dyDescent="0.2">
      <c r="A375" s="33">
        <v>4400</v>
      </c>
      <c r="B375" s="33" t="s">
        <v>348</v>
      </c>
      <c r="C375" s="33" t="s">
        <v>517</v>
      </c>
      <c r="D375" s="35" t="s">
        <v>84</v>
      </c>
      <c r="E375" s="63" t="s">
        <v>132</v>
      </c>
      <c r="F375" s="68">
        <v>2009</v>
      </c>
      <c r="G375" s="52">
        <v>2013</v>
      </c>
      <c r="H375" s="34">
        <v>329.88582738740701</v>
      </c>
      <c r="I375" s="34">
        <v>0</v>
      </c>
      <c r="J375" s="34">
        <v>0</v>
      </c>
      <c r="K375" s="34">
        <v>0</v>
      </c>
      <c r="L375" s="49">
        <v>0</v>
      </c>
      <c r="M375" s="311">
        <v>0</v>
      </c>
      <c r="N375" s="311">
        <v>0</v>
      </c>
      <c r="O375" s="311">
        <v>0</v>
      </c>
      <c r="P375" s="313">
        <v>0</v>
      </c>
      <c r="Q375" s="40">
        <v>0</v>
      </c>
      <c r="R375" s="40">
        <v>0</v>
      </c>
      <c r="S375" s="40">
        <v>0</v>
      </c>
      <c r="T375" s="40">
        <v>0</v>
      </c>
      <c r="U375" s="40">
        <v>1</v>
      </c>
      <c r="V375" s="40">
        <v>0</v>
      </c>
      <c r="W375" s="40">
        <v>0</v>
      </c>
      <c r="X375" s="40">
        <v>0</v>
      </c>
      <c r="Y375" s="40">
        <v>0</v>
      </c>
      <c r="Z375" s="81">
        <f t="shared" si="16"/>
        <v>0</v>
      </c>
      <c r="AA375" s="40">
        <v>1</v>
      </c>
      <c r="AB375" s="40">
        <v>0</v>
      </c>
      <c r="AC375" s="40">
        <v>0</v>
      </c>
      <c r="AD375" s="40">
        <v>0</v>
      </c>
      <c r="AE375" s="40">
        <v>0</v>
      </c>
      <c r="AF375" s="40">
        <v>0</v>
      </c>
      <c r="AG375" s="40">
        <v>0</v>
      </c>
      <c r="AH375" s="40">
        <v>0</v>
      </c>
      <c r="AI375" s="40">
        <v>0</v>
      </c>
      <c r="AJ375" s="40">
        <v>0</v>
      </c>
      <c r="AK375" s="40">
        <v>0</v>
      </c>
      <c r="AL375" s="40">
        <v>0</v>
      </c>
      <c r="AM375" s="81">
        <f t="shared" si="15"/>
        <v>0</v>
      </c>
    </row>
    <row r="376" spans="1:39" x14ac:dyDescent="0.2">
      <c r="A376" s="33">
        <v>905</v>
      </c>
      <c r="B376" s="33" t="s">
        <v>348</v>
      </c>
      <c r="C376" s="33" t="s">
        <v>518</v>
      </c>
      <c r="D376" s="35" t="s">
        <v>84</v>
      </c>
      <c r="E376" s="63" t="s">
        <v>132</v>
      </c>
      <c r="F376" s="68">
        <v>2010</v>
      </c>
      <c r="G376" s="52">
        <v>2013</v>
      </c>
      <c r="H376" s="34">
        <v>4646001.0113128703</v>
      </c>
      <c r="I376" s="34">
        <v>36817.232613765402</v>
      </c>
      <c r="J376" s="34">
        <v>0</v>
      </c>
      <c r="K376" s="34">
        <v>0</v>
      </c>
      <c r="L376" s="49">
        <v>0</v>
      </c>
      <c r="M376" s="311">
        <v>0</v>
      </c>
      <c r="N376" s="311">
        <v>0</v>
      </c>
      <c r="O376" s="311">
        <v>0</v>
      </c>
      <c r="P376" s="313">
        <v>0</v>
      </c>
      <c r="Q376" s="40">
        <v>0</v>
      </c>
      <c r="R376" s="40">
        <v>0</v>
      </c>
      <c r="S376" s="40">
        <v>0</v>
      </c>
      <c r="T376" s="40">
        <v>0</v>
      </c>
      <c r="U376" s="40">
        <v>1</v>
      </c>
      <c r="V376" s="40">
        <v>0</v>
      </c>
      <c r="W376" s="40">
        <v>0</v>
      </c>
      <c r="X376" s="40">
        <v>0</v>
      </c>
      <c r="Y376" s="40">
        <v>0</v>
      </c>
      <c r="Z376" s="81">
        <f t="shared" si="16"/>
        <v>0</v>
      </c>
      <c r="AA376" s="40">
        <v>1</v>
      </c>
      <c r="AB376" s="40">
        <v>0</v>
      </c>
      <c r="AC376" s="40">
        <v>0</v>
      </c>
      <c r="AD376" s="40">
        <v>0</v>
      </c>
      <c r="AE376" s="40">
        <v>0</v>
      </c>
      <c r="AF376" s="40">
        <v>0</v>
      </c>
      <c r="AG376" s="40">
        <v>0</v>
      </c>
      <c r="AH376" s="40">
        <v>0</v>
      </c>
      <c r="AI376" s="40">
        <v>0</v>
      </c>
      <c r="AJ376" s="40">
        <v>0</v>
      </c>
      <c r="AK376" s="40">
        <v>0</v>
      </c>
      <c r="AL376" s="40">
        <v>0</v>
      </c>
      <c r="AM376" s="81">
        <f t="shared" si="15"/>
        <v>0</v>
      </c>
    </row>
    <row r="377" spans="1:39" x14ac:dyDescent="0.2">
      <c r="A377" s="33">
        <v>6961</v>
      </c>
      <c r="B377" s="33" t="s">
        <v>348</v>
      </c>
      <c r="C377" s="33" t="s">
        <v>519</v>
      </c>
      <c r="D377" s="35" t="s">
        <v>84</v>
      </c>
      <c r="E377" s="63" t="s">
        <v>132</v>
      </c>
      <c r="F377" s="68">
        <v>2013</v>
      </c>
      <c r="G377" s="52">
        <v>2013</v>
      </c>
      <c r="H377" s="34">
        <v>781.94139807538102</v>
      </c>
      <c r="I377" s="34">
        <v>1332059.3945937599</v>
      </c>
      <c r="J377" s="34">
        <v>-1286425.2880048801</v>
      </c>
      <c r="K377" s="34">
        <v>511416.33941254101</v>
      </c>
      <c r="L377" s="49">
        <v>0</v>
      </c>
      <c r="M377" s="311">
        <v>0</v>
      </c>
      <c r="N377" s="311">
        <v>0</v>
      </c>
      <c r="O377" s="311">
        <v>0</v>
      </c>
      <c r="P377" s="313">
        <v>0</v>
      </c>
      <c r="Q377" s="40">
        <v>0.59999999999999931</v>
      </c>
      <c r="R377" s="40">
        <v>0.25000000000000056</v>
      </c>
      <c r="S377" s="40">
        <v>0</v>
      </c>
      <c r="T377" s="40">
        <v>0</v>
      </c>
      <c r="U377" s="40">
        <v>0.15</v>
      </c>
      <c r="V377" s="40">
        <v>0</v>
      </c>
      <c r="W377" s="40">
        <v>0</v>
      </c>
      <c r="X377" s="40">
        <v>0</v>
      </c>
      <c r="Y377" s="40">
        <v>0</v>
      </c>
      <c r="Z377" s="81">
        <f t="shared" si="16"/>
        <v>1.1102230246251565E-16</v>
      </c>
      <c r="AA377" s="40">
        <v>1</v>
      </c>
      <c r="AB377" s="40">
        <v>0</v>
      </c>
      <c r="AC377" s="40">
        <v>0</v>
      </c>
      <c r="AD377" s="40">
        <v>0</v>
      </c>
      <c r="AE377" s="40">
        <v>0</v>
      </c>
      <c r="AF377" s="40">
        <v>0</v>
      </c>
      <c r="AG377" s="40">
        <v>0</v>
      </c>
      <c r="AH377" s="40">
        <v>0</v>
      </c>
      <c r="AI377" s="40">
        <v>0</v>
      </c>
      <c r="AJ377" s="40">
        <v>0</v>
      </c>
      <c r="AK377" s="40">
        <v>0</v>
      </c>
      <c r="AL377" s="40">
        <v>0</v>
      </c>
      <c r="AM377" s="81">
        <f t="shared" si="15"/>
        <v>0</v>
      </c>
    </row>
    <row r="378" spans="1:39" x14ac:dyDescent="0.2">
      <c r="A378" s="33">
        <v>6673</v>
      </c>
      <c r="B378" s="33" t="s">
        <v>348</v>
      </c>
      <c r="C378" s="33" t="s">
        <v>520</v>
      </c>
      <c r="D378" s="35" t="s">
        <v>84</v>
      </c>
      <c r="E378" s="63" t="s">
        <v>132</v>
      </c>
      <c r="F378" s="68">
        <v>2014</v>
      </c>
      <c r="G378" s="52">
        <v>2013</v>
      </c>
      <c r="H378" s="34">
        <v>3580788.5606406</v>
      </c>
      <c r="I378" s="34">
        <v>3547121.6669953801</v>
      </c>
      <c r="J378" s="34">
        <v>3663494.0617281599</v>
      </c>
      <c r="K378" s="34">
        <v>3265332.4639143902</v>
      </c>
      <c r="L378" s="49">
        <v>568178</v>
      </c>
      <c r="M378" s="311">
        <v>0</v>
      </c>
      <c r="N378" s="311">
        <v>0</v>
      </c>
      <c r="O378" s="311">
        <v>0</v>
      </c>
      <c r="P378" s="313">
        <v>0</v>
      </c>
      <c r="Q378" s="40">
        <v>0</v>
      </c>
      <c r="R378" s="40">
        <v>0</v>
      </c>
      <c r="S378" s="40">
        <v>0</v>
      </c>
      <c r="T378" s="40">
        <v>0</v>
      </c>
      <c r="U378" s="40">
        <v>1</v>
      </c>
      <c r="V378" s="40">
        <v>0</v>
      </c>
      <c r="W378" s="40">
        <v>0</v>
      </c>
      <c r="X378" s="40">
        <v>0</v>
      </c>
      <c r="Y378" s="40">
        <v>0</v>
      </c>
      <c r="Z378" s="81">
        <f t="shared" si="16"/>
        <v>0</v>
      </c>
      <c r="AA378" s="40">
        <v>1</v>
      </c>
      <c r="AB378" s="40">
        <v>0</v>
      </c>
      <c r="AC378" s="40">
        <v>0</v>
      </c>
      <c r="AD378" s="40">
        <v>0</v>
      </c>
      <c r="AE378" s="40">
        <v>0</v>
      </c>
      <c r="AF378" s="40">
        <v>0</v>
      </c>
      <c r="AG378" s="40">
        <v>0</v>
      </c>
      <c r="AH378" s="40">
        <v>0</v>
      </c>
      <c r="AI378" s="40">
        <v>0</v>
      </c>
      <c r="AJ378" s="40">
        <v>0</v>
      </c>
      <c r="AK378" s="40">
        <v>0</v>
      </c>
      <c r="AL378" s="40">
        <v>0</v>
      </c>
      <c r="AM378" s="81">
        <f t="shared" si="15"/>
        <v>0</v>
      </c>
    </row>
    <row r="379" spans="1:39" x14ac:dyDescent="0.2">
      <c r="A379" s="33">
        <v>7460</v>
      </c>
      <c r="B379" s="33" t="s">
        <v>348</v>
      </c>
      <c r="C379" s="33" t="s">
        <v>521</v>
      </c>
      <c r="D379" s="35" t="s">
        <v>84</v>
      </c>
      <c r="E379" s="63" t="s">
        <v>132</v>
      </c>
      <c r="F379" s="68">
        <v>2014</v>
      </c>
      <c r="G379" s="52">
        <v>2013</v>
      </c>
      <c r="H379" s="34">
        <v>87268.879125860607</v>
      </c>
      <c r="I379" s="34">
        <v>127266.19278223701</v>
      </c>
      <c r="J379" s="34">
        <v>7075332.8980478197</v>
      </c>
      <c r="K379" s="34">
        <v>1213383.07302754</v>
      </c>
      <c r="L379" s="49">
        <v>0</v>
      </c>
      <c r="M379" s="311">
        <v>0</v>
      </c>
      <c r="N379" s="311">
        <v>0</v>
      </c>
      <c r="O379" s="311">
        <v>0</v>
      </c>
      <c r="P379" s="313">
        <v>0</v>
      </c>
      <c r="Q379" s="40">
        <v>0.65000000000000047</v>
      </c>
      <c r="R379" s="40">
        <v>0.10000000000000002</v>
      </c>
      <c r="S379" s="40">
        <v>0</v>
      </c>
      <c r="T379" s="40">
        <v>0</v>
      </c>
      <c r="U379" s="40">
        <v>0.24999999999999947</v>
      </c>
      <c r="V379" s="40">
        <v>0</v>
      </c>
      <c r="W379" s="40">
        <v>0</v>
      </c>
      <c r="X379" s="40">
        <v>0</v>
      </c>
      <c r="Y379" s="40">
        <v>0</v>
      </c>
      <c r="Z379" s="81">
        <f t="shared" si="16"/>
        <v>1.1102230246251565E-16</v>
      </c>
      <c r="AA379" s="40">
        <v>1</v>
      </c>
      <c r="AB379" s="40">
        <v>0</v>
      </c>
      <c r="AC379" s="40">
        <v>0</v>
      </c>
      <c r="AD379" s="40">
        <v>0</v>
      </c>
      <c r="AE379" s="40">
        <v>0</v>
      </c>
      <c r="AF379" s="40">
        <v>0</v>
      </c>
      <c r="AG379" s="40">
        <v>0</v>
      </c>
      <c r="AH379" s="40">
        <v>0</v>
      </c>
      <c r="AI379" s="40">
        <v>0</v>
      </c>
      <c r="AJ379" s="40">
        <v>0</v>
      </c>
      <c r="AK379" s="40">
        <v>0</v>
      </c>
      <c r="AL379" s="40">
        <v>0</v>
      </c>
      <c r="AM379" s="81">
        <f t="shared" si="15"/>
        <v>0</v>
      </c>
    </row>
    <row r="380" spans="1:39" x14ac:dyDescent="0.2">
      <c r="A380" s="33">
        <v>7790</v>
      </c>
      <c r="B380" s="33" t="s">
        <v>348</v>
      </c>
      <c r="C380" s="33" t="s">
        <v>522</v>
      </c>
      <c r="D380" s="35" t="s">
        <v>84</v>
      </c>
      <c r="E380" s="63" t="s">
        <v>132</v>
      </c>
      <c r="F380" s="68">
        <v>2015</v>
      </c>
      <c r="G380" s="52">
        <v>2013</v>
      </c>
      <c r="H380" s="34">
        <v>0</v>
      </c>
      <c r="I380" s="34">
        <v>0</v>
      </c>
      <c r="J380" s="34">
        <v>26037.7881083764</v>
      </c>
      <c r="K380" s="34">
        <v>0</v>
      </c>
      <c r="L380" s="49">
        <v>-24649.339401123081</v>
      </c>
      <c r="M380" s="311">
        <v>0</v>
      </c>
      <c r="N380" s="311">
        <v>0</v>
      </c>
      <c r="O380" s="311">
        <v>0</v>
      </c>
      <c r="P380" s="313">
        <v>0</v>
      </c>
      <c r="Q380" s="40">
        <v>0</v>
      </c>
      <c r="R380" s="40">
        <v>0</v>
      </c>
      <c r="S380" s="40">
        <v>0</v>
      </c>
      <c r="T380" s="40">
        <v>0</v>
      </c>
      <c r="U380" s="40">
        <v>1</v>
      </c>
      <c r="V380" s="40">
        <v>0</v>
      </c>
      <c r="W380" s="40">
        <v>0</v>
      </c>
      <c r="X380" s="40">
        <v>0</v>
      </c>
      <c r="Y380" s="40">
        <v>0</v>
      </c>
      <c r="Z380" s="81">
        <f t="shared" si="16"/>
        <v>0</v>
      </c>
      <c r="AA380" s="40">
        <v>1</v>
      </c>
      <c r="AB380" s="40">
        <v>0</v>
      </c>
      <c r="AC380" s="40">
        <v>0</v>
      </c>
      <c r="AD380" s="40">
        <v>0</v>
      </c>
      <c r="AE380" s="40">
        <v>0</v>
      </c>
      <c r="AF380" s="40">
        <v>0</v>
      </c>
      <c r="AG380" s="40">
        <v>0</v>
      </c>
      <c r="AH380" s="40">
        <v>0</v>
      </c>
      <c r="AI380" s="40">
        <v>0</v>
      </c>
      <c r="AJ380" s="40">
        <v>0</v>
      </c>
      <c r="AK380" s="40">
        <v>0</v>
      </c>
      <c r="AL380" s="40">
        <v>0</v>
      </c>
      <c r="AM380" s="81">
        <f t="shared" si="15"/>
        <v>0</v>
      </c>
    </row>
    <row r="381" spans="1:39" x14ac:dyDescent="0.2">
      <c r="A381" s="33">
        <v>6923</v>
      </c>
      <c r="B381" s="33" t="s">
        <v>523</v>
      </c>
      <c r="C381" s="33" t="s">
        <v>524</v>
      </c>
      <c r="D381" s="35" t="s">
        <v>84</v>
      </c>
      <c r="E381" s="63" t="s">
        <v>132</v>
      </c>
      <c r="F381" s="68">
        <v>2017</v>
      </c>
      <c r="G381" s="52">
        <v>2013</v>
      </c>
      <c r="H381" s="34">
        <v>0</v>
      </c>
      <c r="I381" s="34">
        <v>1556.39719317924</v>
      </c>
      <c r="J381" s="34">
        <v>-1525.3247411421401</v>
      </c>
      <c r="K381" s="34">
        <v>0</v>
      </c>
      <c r="L381" s="49">
        <v>0</v>
      </c>
      <c r="M381" s="311">
        <v>0</v>
      </c>
      <c r="N381" s="311">
        <v>0</v>
      </c>
      <c r="O381" s="311">
        <v>0</v>
      </c>
      <c r="P381" s="313">
        <v>0</v>
      </c>
      <c r="Q381" s="40">
        <v>0</v>
      </c>
      <c r="R381" s="40">
        <v>0.90000000000000024</v>
      </c>
      <c r="S381" s="40">
        <v>4.999999999999994E-2</v>
      </c>
      <c r="T381" s="40">
        <v>4.999999999999994E-2</v>
      </c>
      <c r="U381" s="40">
        <v>0</v>
      </c>
      <c r="V381" s="40">
        <v>0</v>
      </c>
      <c r="W381" s="40">
        <v>0</v>
      </c>
      <c r="X381" s="40">
        <v>0</v>
      </c>
      <c r="Y381" s="40">
        <v>0</v>
      </c>
      <c r="Z381" s="81">
        <f t="shared" si="16"/>
        <v>2.2204460492503131E-16</v>
      </c>
      <c r="AA381" s="40">
        <v>1</v>
      </c>
      <c r="AB381" s="40">
        <v>0</v>
      </c>
      <c r="AC381" s="40">
        <v>0</v>
      </c>
      <c r="AD381" s="40">
        <v>0</v>
      </c>
      <c r="AE381" s="40">
        <v>0</v>
      </c>
      <c r="AF381" s="40">
        <v>0</v>
      </c>
      <c r="AG381" s="40">
        <v>0</v>
      </c>
      <c r="AH381" s="40">
        <v>0</v>
      </c>
      <c r="AI381" s="40">
        <v>0</v>
      </c>
      <c r="AJ381" s="40">
        <v>0</v>
      </c>
      <c r="AK381" s="40">
        <v>0</v>
      </c>
      <c r="AL381" s="40">
        <v>0</v>
      </c>
      <c r="AM381" s="81">
        <f t="shared" si="15"/>
        <v>0</v>
      </c>
    </row>
    <row r="382" spans="1:39" x14ac:dyDescent="0.2">
      <c r="A382" s="33">
        <v>7562</v>
      </c>
      <c r="B382" s="33" t="s">
        <v>523</v>
      </c>
      <c r="C382" s="33" t="s">
        <v>525</v>
      </c>
      <c r="D382" s="35" t="s">
        <v>84</v>
      </c>
      <c r="E382" s="63" t="s">
        <v>132</v>
      </c>
      <c r="F382" s="68">
        <v>2017</v>
      </c>
      <c r="G382" s="52">
        <v>2013</v>
      </c>
      <c r="H382" s="34">
        <v>0</v>
      </c>
      <c r="I382" s="34">
        <v>0</v>
      </c>
      <c r="J382" s="34">
        <v>6857.1324597461999</v>
      </c>
      <c r="K382" s="34">
        <v>-6675.8255219387302</v>
      </c>
      <c r="L382" s="49">
        <v>0</v>
      </c>
      <c r="M382" s="311">
        <v>0</v>
      </c>
      <c r="N382" s="311">
        <v>0</v>
      </c>
      <c r="O382" s="311">
        <v>0</v>
      </c>
      <c r="P382" s="313">
        <v>0</v>
      </c>
      <c r="Q382" s="40">
        <v>0</v>
      </c>
      <c r="R382" s="78">
        <v>0</v>
      </c>
      <c r="S382" s="40">
        <v>0</v>
      </c>
      <c r="T382" s="40">
        <v>0</v>
      </c>
      <c r="U382" s="79">
        <v>1</v>
      </c>
      <c r="V382" s="40">
        <v>0</v>
      </c>
      <c r="W382" s="40">
        <v>0</v>
      </c>
      <c r="X382" s="40">
        <v>0</v>
      </c>
      <c r="Y382" s="40">
        <v>0</v>
      </c>
      <c r="Z382" s="81">
        <f t="shared" si="16"/>
        <v>0</v>
      </c>
      <c r="AA382" s="40">
        <v>1</v>
      </c>
      <c r="AB382" s="40">
        <v>0</v>
      </c>
      <c r="AC382" s="40">
        <v>0</v>
      </c>
      <c r="AD382" s="40">
        <v>0</v>
      </c>
      <c r="AE382" s="40">
        <v>0</v>
      </c>
      <c r="AF382" s="40">
        <v>0</v>
      </c>
      <c r="AG382" s="40">
        <v>0</v>
      </c>
      <c r="AH382" s="40">
        <v>0</v>
      </c>
      <c r="AI382" s="40">
        <v>0</v>
      </c>
      <c r="AJ382" s="40">
        <v>0</v>
      </c>
      <c r="AK382" s="40">
        <v>0</v>
      </c>
      <c r="AL382" s="40">
        <v>0</v>
      </c>
      <c r="AM382" s="81">
        <f t="shared" si="15"/>
        <v>0</v>
      </c>
    </row>
    <row r="383" spans="1:39" x14ac:dyDescent="0.2">
      <c r="A383" s="33">
        <v>4759</v>
      </c>
      <c r="B383" s="33" t="s">
        <v>526</v>
      </c>
      <c r="C383" s="33" t="s">
        <v>527</v>
      </c>
      <c r="D383" s="35" t="s">
        <v>84</v>
      </c>
      <c r="E383" s="63" t="s">
        <v>132</v>
      </c>
      <c r="F383" s="68">
        <v>2009</v>
      </c>
      <c r="G383" s="52">
        <v>2013</v>
      </c>
      <c r="H383" s="34">
        <v>428646.643321526</v>
      </c>
      <c r="I383" s="34">
        <v>237.39936078795199</v>
      </c>
      <c r="J383" s="34">
        <v>0</v>
      </c>
      <c r="K383" s="34">
        <v>0</v>
      </c>
      <c r="L383" s="49">
        <v>0</v>
      </c>
      <c r="M383" s="311">
        <v>0</v>
      </c>
      <c r="N383" s="311">
        <v>0</v>
      </c>
      <c r="O383" s="311">
        <v>0</v>
      </c>
      <c r="P383" s="313">
        <v>0</v>
      </c>
      <c r="Q383" s="40">
        <v>0</v>
      </c>
      <c r="R383" s="40">
        <v>0</v>
      </c>
      <c r="S383" s="40">
        <v>0</v>
      </c>
      <c r="T383" s="40">
        <v>0</v>
      </c>
      <c r="U383" s="40">
        <v>1</v>
      </c>
      <c r="V383" s="40">
        <v>0</v>
      </c>
      <c r="W383" s="40">
        <v>0</v>
      </c>
      <c r="X383" s="40">
        <v>0</v>
      </c>
      <c r="Y383" s="40">
        <v>0</v>
      </c>
      <c r="Z383" s="81">
        <f t="shared" si="16"/>
        <v>0</v>
      </c>
      <c r="AA383" s="40">
        <v>1</v>
      </c>
      <c r="AB383" s="40">
        <v>0</v>
      </c>
      <c r="AC383" s="40">
        <v>0</v>
      </c>
      <c r="AD383" s="40">
        <v>0</v>
      </c>
      <c r="AE383" s="40">
        <v>0</v>
      </c>
      <c r="AF383" s="40">
        <v>0</v>
      </c>
      <c r="AG383" s="40">
        <v>0</v>
      </c>
      <c r="AH383" s="40">
        <v>0</v>
      </c>
      <c r="AI383" s="40">
        <v>0</v>
      </c>
      <c r="AJ383" s="40">
        <v>0</v>
      </c>
      <c r="AK383" s="40">
        <v>0</v>
      </c>
      <c r="AL383" s="40">
        <v>0</v>
      </c>
      <c r="AM383" s="81">
        <f t="shared" si="15"/>
        <v>0</v>
      </c>
    </row>
    <row r="384" spans="1:39" x14ac:dyDescent="0.2">
      <c r="A384" s="33">
        <v>5827</v>
      </c>
      <c r="B384" s="33" t="s">
        <v>526</v>
      </c>
      <c r="C384" s="33" t="s">
        <v>528</v>
      </c>
      <c r="D384" s="35" t="s">
        <v>84</v>
      </c>
      <c r="E384" s="63" t="s">
        <v>132</v>
      </c>
      <c r="F384" s="68">
        <v>2009</v>
      </c>
      <c r="G384" s="52">
        <v>2013</v>
      </c>
      <c r="H384" s="34">
        <v>468.67370419879398</v>
      </c>
      <c r="I384" s="34">
        <v>0</v>
      </c>
      <c r="J384" s="34">
        <v>0</v>
      </c>
      <c r="K384" s="34">
        <v>0</v>
      </c>
      <c r="L384" s="49">
        <v>0</v>
      </c>
      <c r="M384" s="311">
        <v>0</v>
      </c>
      <c r="N384" s="311">
        <v>0</v>
      </c>
      <c r="O384" s="311">
        <v>0</v>
      </c>
      <c r="P384" s="313">
        <v>0</v>
      </c>
      <c r="Q384" s="40">
        <v>0</v>
      </c>
      <c r="R384" s="40">
        <v>0</v>
      </c>
      <c r="S384" s="40">
        <v>0</v>
      </c>
      <c r="T384" s="40">
        <v>0</v>
      </c>
      <c r="U384" s="40">
        <v>1</v>
      </c>
      <c r="V384" s="40">
        <v>0</v>
      </c>
      <c r="W384" s="40">
        <v>0</v>
      </c>
      <c r="X384" s="40">
        <v>0</v>
      </c>
      <c r="Y384" s="40">
        <v>0</v>
      </c>
      <c r="Z384" s="81">
        <f t="shared" si="16"/>
        <v>0</v>
      </c>
      <c r="AA384" s="40">
        <v>1</v>
      </c>
      <c r="AB384" s="40">
        <v>0</v>
      </c>
      <c r="AC384" s="40">
        <v>0</v>
      </c>
      <c r="AD384" s="40">
        <v>0</v>
      </c>
      <c r="AE384" s="40">
        <v>0</v>
      </c>
      <c r="AF384" s="40">
        <v>0</v>
      </c>
      <c r="AG384" s="40">
        <v>0</v>
      </c>
      <c r="AH384" s="40">
        <v>0</v>
      </c>
      <c r="AI384" s="40">
        <v>0</v>
      </c>
      <c r="AJ384" s="40">
        <v>0</v>
      </c>
      <c r="AK384" s="40">
        <v>0</v>
      </c>
      <c r="AL384" s="40">
        <v>0</v>
      </c>
      <c r="AM384" s="81">
        <f t="shared" si="15"/>
        <v>0</v>
      </c>
    </row>
    <row r="385" spans="1:39" x14ac:dyDescent="0.2">
      <c r="A385" s="33">
        <v>7396</v>
      </c>
      <c r="B385" s="33" t="s">
        <v>526</v>
      </c>
      <c r="C385" s="33" t="s">
        <v>529</v>
      </c>
      <c r="D385" s="35" t="s">
        <v>84</v>
      </c>
      <c r="E385" s="63" t="s">
        <v>132</v>
      </c>
      <c r="F385" s="68">
        <v>2013</v>
      </c>
      <c r="G385" s="52">
        <v>2013</v>
      </c>
      <c r="H385" s="34">
        <v>2410.4126341516398</v>
      </c>
      <c r="I385" s="34">
        <v>1632.64103680229</v>
      </c>
      <c r="J385" s="34">
        <v>-1263.7924814485</v>
      </c>
      <c r="K385" s="34">
        <v>0</v>
      </c>
      <c r="L385" s="49">
        <v>0</v>
      </c>
      <c r="M385" s="311">
        <v>0</v>
      </c>
      <c r="N385" s="311">
        <v>0</v>
      </c>
      <c r="O385" s="311">
        <v>0</v>
      </c>
      <c r="P385" s="313">
        <v>0</v>
      </c>
      <c r="Q385" s="40">
        <v>4.9999999999999989E-2</v>
      </c>
      <c r="R385" s="40">
        <v>0.79999999999999982</v>
      </c>
      <c r="S385" s="40">
        <v>2.500000000000006E-2</v>
      </c>
      <c r="T385" s="40">
        <v>2.500000000000006E-2</v>
      </c>
      <c r="U385" s="40">
        <v>9.9999999999999978E-2</v>
      </c>
      <c r="V385" s="40">
        <v>0</v>
      </c>
      <c r="W385" s="40">
        <v>0</v>
      </c>
      <c r="X385" s="40">
        <v>0</v>
      </c>
      <c r="Y385" s="40">
        <v>0</v>
      </c>
      <c r="Z385" s="81">
        <f t="shared" si="16"/>
        <v>1.1102230246251565E-16</v>
      </c>
      <c r="AA385" s="40">
        <v>1</v>
      </c>
      <c r="AB385" s="40">
        <v>0</v>
      </c>
      <c r="AC385" s="40">
        <v>0</v>
      </c>
      <c r="AD385" s="40">
        <v>0</v>
      </c>
      <c r="AE385" s="40">
        <v>0</v>
      </c>
      <c r="AF385" s="40">
        <v>0</v>
      </c>
      <c r="AG385" s="40">
        <v>0</v>
      </c>
      <c r="AH385" s="40">
        <v>0</v>
      </c>
      <c r="AI385" s="40">
        <v>0</v>
      </c>
      <c r="AJ385" s="40">
        <v>0</v>
      </c>
      <c r="AK385" s="40">
        <v>0</v>
      </c>
      <c r="AL385" s="40">
        <v>0</v>
      </c>
      <c r="AM385" s="81">
        <f t="shared" si="15"/>
        <v>0</v>
      </c>
    </row>
    <row r="386" spans="1:39" x14ac:dyDescent="0.2">
      <c r="A386" s="33">
        <v>7457</v>
      </c>
      <c r="B386" s="33" t="s">
        <v>526</v>
      </c>
      <c r="C386" s="33" t="s">
        <v>530</v>
      </c>
      <c r="D386" s="35" t="s">
        <v>84</v>
      </c>
      <c r="E386" s="63" t="s">
        <v>132</v>
      </c>
      <c r="F386" s="68">
        <v>2013</v>
      </c>
      <c r="G386" s="52">
        <v>2013</v>
      </c>
      <c r="H386" s="34">
        <v>914533.99237474101</v>
      </c>
      <c r="I386" s="34">
        <v>12376121.0498737</v>
      </c>
      <c r="J386" s="34">
        <v>34722.082614090003</v>
      </c>
      <c r="K386" s="34">
        <v>74096.388996006994</v>
      </c>
      <c r="L386" s="49">
        <v>0</v>
      </c>
      <c r="M386" s="311">
        <v>0</v>
      </c>
      <c r="N386" s="311">
        <v>0</v>
      </c>
      <c r="O386" s="311">
        <v>0</v>
      </c>
      <c r="P386" s="313">
        <v>0</v>
      </c>
      <c r="Q386" s="40">
        <v>0</v>
      </c>
      <c r="R386" s="40">
        <v>0</v>
      </c>
      <c r="S386" s="40">
        <v>0</v>
      </c>
      <c r="T386" s="40">
        <v>0</v>
      </c>
      <c r="U386" s="40">
        <v>1</v>
      </c>
      <c r="V386" s="40">
        <v>0</v>
      </c>
      <c r="W386" s="40">
        <v>0</v>
      </c>
      <c r="X386" s="40">
        <v>0</v>
      </c>
      <c r="Y386" s="40">
        <v>0</v>
      </c>
      <c r="Z386" s="81">
        <f t="shared" si="16"/>
        <v>0</v>
      </c>
      <c r="AA386" s="40">
        <v>1</v>
      </c>
      <c r="AB386" s="40">
        <v>0</v>
      </c>
      <c r="AC386" s="40">
        <v>0</v>
      </c>
      <c r="AD386" s="40">
        <v>0</v>
      </c>
      <c r="AE386" s="40">
        <v>0</v>
      </c>
      <c r="AF386" s="40">
        <v>0</v>
      </c>
      <c r="AG386" s="40">
        <v>0</v>
      </c>
      <c r="AH386" s="40">
        <v>0</v>
      </c>
      <c r="AI386" s="40">
        <v>0</v>
      </c>
      <c r="AJ386" s="40">
        <v>0</v>
      </c>
      <c r="AK386" s="40">
        <v>0</v>
      </c>
      <c r="AL386" s="40">
        <v>0</v>
      </c>
      <c r="AM386" s="81">
        <f t="shared" si="15"/>
        <v>0</v>
      </c>
    </row>
    <row r="387" spans="1:39" x14ac:dyDescent="0.2">
      <c r="A387" s="33">
        <v>5994</v>
      </c>
      <c r="B387" s="33" t="s">
        <v>526</v>
      </c>
      <c r="C387" s="33" t="s">
        <v>531</v>
      </c>
      <c r="D387" s="35" t="s">
        <v>84</v>
      </c>
      <c r="E387" s="63" t="s">
        <v>132</v>
      </c>
      <c r="F387" s="68">
        <v>2014</v>
      </c>
      <c r="G387" s="52">
        <v>2013</v>
      </c>
      <c r="H387" s="34">
        <v>-2.1169596829070599E-2</v>
      </c>
      <c r="I387" s="34">
        <v>0</v>
      </c>
      <c r="J387" s="34">
        <v>0</v>
      </c>
      <c r="K387" s="34">
        <v>0</v>
      </c>
      <c r="L387" s="49">
        <v>0</v>
      </c>
      <c r="M387" s="311">
        <v>0</v>
      </c>
      <c r="N387" s="311">
        <v>0</v>
      </c>
      <c r="O387" s="311">
        <v>0</v>
      </c>
      <c r="P387" s="313">
        <v>0</v>
      </c>
      <c r="Q387" s="40">
        <v>0</v>
      </c>
      <c r="R387" s="40">
        <v>0.89999999999999958</v>
      </c>
      <c r="S387" s="40">
        <v>5.0000000000000197E-2</v>
      </c>
      <c r="T387" s="40">
        <v>5.0000000000000197E-2</v>
      </c>
      <c r="U387" s="40">
        <v>0</v>
      </c>
      <c r="V387" s="40">
        <v>0</v>
      </c>
      <c r="W387" s="40">
        <v>0</v>
      </c>
      <c r="X387" s="40">
        <v>0</v>
      </c>
      <c r="Y387" s="40">
        <v>0</v>
      </c>
      <c r="Z387" s="81">
        <f t="shared" si="16"/>
        <v>1.1102230246251565E-16</v>
      </c>
      <c r="AA387" s="40">
        <v>1</v>
      </c>
      <c r="AB387" s="40">
        <v>0</v>
      </c>
      <c r="AC387" s="40">
        <v>0</v>
      </c>
      <c r="AD387" s="40">
        <v>0</v>
      </c>
      <c r="AE387" s="40">
        <v>0</v>
      </c>
      <c r="AF387" s="40">
        <v>0</v>
      </c>
      <c r="AG387" s="40">
        <v>0</v>
      </c>
      <c r="AH387" s="40">
        <v>0</v>
      </c>
      <c r="AI387" s="40">
        <v>0</v>
      </c>
      <c r="AJ387" s="40">
        <v>0</v>
      </c>
      <c r="AK387" s="40">
        <v>0</v>
      </c>
      <c r="AL387" s="40">
        <v>0</v>
      </c>
      <c r="AM387" s="81">
        <f t="shared" si="15"/>
        <v>0</v>
      </c>
    </row>
    <row r="388" spans="1:39" x14ac:dyDescent="0.2">
      <c r="A388" s="33">
        <v>6751</v>
      </c>
      <c r="B388" s="33" t="s">
        <v>526</v>
      </c>
      <c r="C388" s="33" t="s">
        <v>532</v>
      </c>
      <c r="D388" s="35" t="s">
        <v>84</v>
      </c>
      <c r="E388" s="63" t="s">
        <v>132</v>
      </c>
      <c r="F388" s="68">
        <v>2014</v>
      </c>
      <c r="G388" s="52">
        <v>2013</v>
      </c>
      <c r="H388" s="34">
        <v>47022.977541371503</v>
      </c>
      <c r="I388" s="34">
        <v>10041.0249331261</v>
      </c>
      <c r="J388" s="34">
        <v>-63063.737880220498</v>
      </c>
      <c r="K388" s="34">
        <v>0</v>
      </c>
      <c r="L388" s="49">
        <v>0</v>
      </c>
      <c r="M388" s="311">
        <v>0</v>
      </c>
      <c r="N388" s="311">
        <v>0</v>
      </c>
      <c r="O388" s="311">
        <v>0</v>
      </c>
      <c r="P388" s="313">
        <v>0</v>
      </c>
      <c r="Q388" s="40">
        <v>0</v>
      </c>
      <c r="R388" s="40">
        <v>1</v>
      </c>
      <c r="S388" s="40">
        <v>0</v>
      </c>
      <c r="T388" s="40">
        <v>0</v>
      </c>
      <c r="U388" s="40">
        <v>0</v>
      </c>
      <c r="V388" s="40">
        <v>0</v>
      </c>
      <c r="W388" s="40">
        <v>0</v>
      </c>
      <c r="X388" s="40">
        <v>0</v>
      </c>
      <c r="Y388" s="40">
        <v>0</v>
      </c>
      <c r="Z388" s="81">
        <f t="shared" si="16"/>
        <v>0</v>
      </c>
      <c r="AA388" s="40">
        <v>1</v>
      </c>
      <c r="AB388" s="40">
        <v>0</v>
      </c>
      <c r="AC388" s="40">
        <v>0</v>
      </c>
      <c r="AD388" s="40">
        <v>0</v>
      </c>
      <c r="AE388" s="40">
        <v>0</v>
      </c>
      <c r="AF388" s="40">
        <v>0</v>
      </c>
      <c r="AG388" s="40">
        <v>0</v>
      </c>
      <c r="AH388" s="40">
        <v>0</v>
      </c>
      <c r="AI388" s="40">
        <v>0</v>
      </c>
      <c r="AJ388" s="40">
        <v>0</v>
      </c>
      <c r="AK388" s="40">
        <v>0</v>
      </c>
      <c r="AL388" s="40">
        <v>0</v>
      </c>
      <c r="AM388" s="81">
        <f t="shared" si="15"/>
        <v>0</v>
      </c>
    </row>
    <row r="389" spans="1:39" x14ac:dyDescent="0.2">
      <c r="A389" s="33">
        <v>6939</v>
      </c>
      <c r="B389" s="33" t="s">
        <v>526</v>
      </c>
      <c r="C389" s="33" t="s">
        <v>532</v>
      </c>
      <c r="D389" s="35" t="s">
        <v>84</v>
      </c>
      <c r="E389" s="63" t="s">
        <v>132</v>
      </c>
      <c r="F389" s="68">
        <v>2014</v>
      </c>
      <c r="G389" s="52">
        <v>2013</v>
      </c>
      <c r="H389" s="34">
        <v>0</v>
      </c>
      <c r="I389" s="34">
        <v>1662.06413526284</v>
      </c>
      <c r="J389" s="34">
        <v>0</v>
      </c>
      <c r="K389" s="34">
        <v>-1585.7095140684501</v>
      </c>
      <c r="L389" s="49">
        <v>0</v>
      </c>
      <c r="M389" s="311">
        <v>0</v>
      </c>
      <c r="N389" s="311">
        <v>0</v>
      </c>
      <c r="O389" s="311">
        <v>0</v>
      </c>
      <c r="P389" s="313">
        <v>0</v>
      </c>
      <c r="Q389" s="40">
        <v>0</v>
      </c>
      <c r="R389" s="40">
        <v>1</v>
      </c>
      <c r="S389" s="40">
        <v>0</v>
      </c>
      <c r="T389" s="40">
        <v>0</v>
      </c>
      <c r="U389" s="40">
        <v>0</v>
      </c>
      <c r="V389" s="40">
        <v>0</v>
      </c>
      <c r="W389" s="40">
        <v>0</v>
      </c>
      <c r="X389" s="40">
        <v>0</v>
      </c>
      <c r="Y389" s="40">
        <v>0</v>
      </c>
      <c r="Z389" s="81">
        <f t="shared" si="16"/>
        <v>0</v>
      </c>
      <c r="AA389" s="40">
        <v>1</v>
      </c>
      <c r="AB389" s="40">
        <v>0</v>
      </c>
      <c r="AC389" s="40">
        <v>0</v>
      </c>
      <c r="AD389" s="40">
        <v>0</v>
      </c>
      <c r="AE389" s="40">
        <v>0</v>
      </c>
      <c r="AF389" s="40">
        <v>0</v>
      </c>
      <c r="AG389" s="40">
        <v>0</v>
      </c>
      <c r="AH389" s="40">
        <v>0</v>
      </c>
      <c r="AI389" s="40">
        <v>0</v>
      </c>
      <c r="AJ389" s="40">
        <v>0</v>
      </c>
      <c r="AK389" s="40">
        <v>0</v>
      </c>
      <c r="AL389" s="40">
        <v>0</v>
      </c>
      <c r="AM389" s="81">
        <f t="shared" ref="AM389:AM452" si="17">ABS(1-SUM(AA389:AL389))</f>
        <v>0</v>
      </c>
    </row>
    <row r="390" spans="1:39" x14ac:dyDescent="0.2">
      <c r="A390" s="33">
        <v>6911</v>
      </c>
      <c r="B390" s="33" t="s">
        <v>526</v>
      </c>
      <c r="C390" s="33" t="s">
        <v>533</v>
      </c>
      <c r="D390" s="35" t="s">
        <v>84</v>
      </c>
      <c r="E390" s="63" t="s">
        <v>132</v>
      </c>
      <c r="F390" s="68">
        <v>2015</v>
      </c>
      <c r="G390" s="52">
        <v>2013</v>
      </c>
      <c r="H390" s="34">
        <v>11441.4473198205</v>
      </c>
      <c r="I390" s="34">
        <v>157147.36384199001</v>
      </c>
      <c r="J390" s="34">
        <v>-164945.567444841</v>
      </c>
      <c r="K390" s="34">
        <v>200671.69326205499</v>
      </c>
      <c r="L390" s="49">
        <v>50000</v>
      </c>
      <c r="M390" s="311">
        <v>700000</v>
      </c>
      <c r="N390" s="311">
        <v>0</v>
      </c>
      <c r="O390" s="311">
        <v>0</v>
      </c>
      <c r="P390" s="313">
        <v>0</v>
      </c>
      <c r="Q390" s="40">
        <v>1.0704796135005634E-2</v>
      </c>
      <c r="R390" s="40">
        <v>0.17127673816008993</v>
      </c>
      <c r="S390" s="40">
        <v>5.3523980675028171E-3</v>
      </c>
      <c r="T390" s="40">
        <v>5.3523980675028171E-3</v>
      </c>
      <c r="U390" s="40">
        <v>0.80731366956989881</v>
      </c>
      <c r="V390" s="40">
        <v>0</v>
      </c>
      <c r="W390" s="40">
        <v>0</v>
      </c>
      <c r="X390" s="40">
        <v>0</v>
      </c>
      <c r="Y390" s="40">
        <v>0</v>
      </c>
      <c r="Z390" s="81">
        <f t="shared" si="16"/>
        <v>0</v>
      </c>
      <c r="AA390" s="40">
        <v>1</v>
      </c>
      <c r="AB390" s="40">
        <v>0</v>
      </c>
      <c r="AC390" s="40">
        <v>0</v>
      </c>
      <c r="AD390" s="40">
        <v>0</v>
      </c>
      <c r="AE390" s="40">
        <v>0</v>
      </c>
      <c r="AF390" s="40">
        <v>0</v>
      </c>
      <c r="AG390" s="40">
        <v>0</v>
      </c>
      <c r="AH390" s="40">
        <v>0</v>
      </c>
      <c r="AI390" s="40">
        <v>0</v>
      </c>
      <c r="AJ390" s="40">
        <v>0</v>
      </c>
      <c r="AK390" s="40">
        <v>0</v>
      </c>
      <c r="AL390" s="40">
        <v>0</v>
      </c>
      <c r="AM390" s="81">
        <f t="shared" si="17"/>
        <v>0</v>
      </c>
    </row>
    <row r="391" spans="1:39" x14ac:dyDescent="0.2">
      <c r="A391" s="33">
        <v>7548</v>
      </c>
      <c r="B391" s="33" t="s">
        <v>526</v>
      </c>
      <c r="C391" s="33" t="s">
        <v>534</v>
      </c>
      <c r="D391" s="35" t="s">
        <v>84</v>
      </c>
      <c r="E391" s="63" t="s">
        <v>132</v>
      </c>
      <c r="F391" s="68">
        <v>2015</v>
      </c>
      <c r="G391" s="52">
        <v>2013</v>
      </c>
      <c r="H391" s="34">
        <v>0</v>
      </c>
      <c r="I391" s="34">
        <v>0</v>
      </c>
      <c r="J391" s="34">
        <v>140484.049816643</v>
      </c>
      <c r="K391" s="34">
        <v>12074684.200079201</v>
      </c>
      <c r="L391" s="49">
        <v>250000</v>
      </c>
      <c r="M391" s="311">
        <v>0</v>
      </c>
      <c r="N391" s="311">
        <v>0</v>
      </c>
      <c r="O391" s="311">
        <v>0</v>
      </c>
      <c r="P391" s="313">
        <v>0</v>
      </c>
      <c r="Q391" s="40">
        <v>0</v>
      </c>
      <c r="R391" s="40">
        <v>0</v>
      </c>
      <c r="S391" s="40">
        <v>0</v>
      </c>
      <c r="T391" s="40">
        <v>0</v>
      </c>
      <c r="U391" s="40">
        <v>1</v>
      </c>
      <c r="V391" s="40">
        <v>0</v>
      </c>
      <c r="W391" s="40">
        <v>0</v>
      </c>
      <c r="X391" s="40">
        <v>0</v>
      </c>
      <c r="Y391" s="40">
        <v>0</v>
      </c>
      <c r="Z391" s="81">
        <f t="shared" si="16"/>
        <v>0</v>
      </c>
      <c r="AA391" s="40">
        <v>1</v>
      </c>
      <c r="AB391" s="40">
        <v>0</v>
      </c>
      <c r="AC391" s="40">
        <v>0</v>
      </c>
      <c r="AD391" s="40">
        <v>0</v>
      </c>
      <c r="AE391" s="40">
        <v>0</v>
      </c>
      <c r="AF391" s="40">
        <v>0</v>
      </c>
      <c r="AG391" s="40">
        <v>0</v>
      </c>
      <c r="AH391" s="40">
        <v>0</v>
      </c>
      <c r="AI391" s="40">
        <v>0</v>
      </c>
      <c r="AJ391" s="40">
        <v>0</v>
      </c>
      <c r="AK391" s="40">
        <v>0</v>
      </c>
      <c r="AL391" s="40">
        <v>0</v>
      </c>
      <c r="AM391" s="81">
        <f t="shared" si="17"/>
        <v>0</v>
      </c>
    </row>
    <row r="392" spans="1:39" x14ac:dyDescent="0.2">
      <c r="A392" s="33">
        <v>6115</v>
      </c>
      <c r="B392" s="33" t="s">
        <v>526</v>
      </c>
      <c r="C392" s="33" t="s">
        <v>535</v>
      </c>
      <c r="D392" s="35" t="s">
        <v>84</v>
      </c>
      <c r="E392" s="63" t="s">
        <v>132</v>
      </c>
      <c r="F392" s="68">
        <v>2016</v>
      </c>
      <c r="G392" s="52">
        <v>2013</v>
      </c>
      <c r="H392" s="34">
        <v>84996.651035010698</v>
      </c>
      <c r="I392" s="34">
        <v>-105389.964109685</v>
      </c>
      <c r="J392" s="34">
        <v>0</v>
      </c>
      <c r="K392" s="34">
        <v>-5284.9131331680801</v>
      </c>
      <c r="L392" s="49">
        <v>0</v>
      </c>
      <c r="M392" s="311">
        <v>0</v>
      </c>
      <c r="N392" s="311">
        <v>0</v>
      </c>
      <c r="O392" s="311">
        <v>0</v>
      </c>
      <c r="P392" s="313">
        <v>0</v>
      </c>
      <c r="Q392" s="40">
        <v>0</v>
      </c>
      <c r="R392" s="40">
        <v>0</v>
      </c>
      <c r="S392" s="40">
        <v>0</v>
      </c>
      <c r="T392" s="40">
        <v>0</v>
      </c>
      <c r="U392" s="40">
        <v>1</v>
      </c>
      <c r="V392" s="40">
        <v>0</v>
      </c>
      <c r="W392" s="40">
        <v>0</v>
      </c>
      <c r="X392" s="40">
        <v>0</v>
      </c>
      <c r="Y392" s="40">
        <v>0</v>
      </c>
      <c r="Z392" s="81">
        <f t="shared" si="16"/>
        <v>0</v>
      </c>
      <c r="AA392" s="40">
        <v>1</v>
      </c>
      <c r="AB392" s="40">
        <v>0</v>
      </c>
      <c r="AC392" s="40">
        <v>0</v>
      </c>
      <c r="AD392" s="40">
        <v>0</v>
      </c>
      <c r="AE392" s="40">
        <v>0</v>
      </c>
      <c r="AF392" s="40">
        <v>0</v>
      </c>
      <c r="AG392" s="40">
        <v>0</v>
      </c>
      <c r="AH392" s="40">
        <v>0</v>
      </c>
      <c r="AI392" s="40">
        <v>0</v>
      </c>
      <c r="AJ392" s="40">
        <v>0</v>
      </c>
      <c r="AK392" s="40">
        <v>0</v>
      </c>
      <c r="AL392" s="40">
        <v>0</v>
      </c>
      <c r="AM392" s="81">
        <f t="shared" si="17"/>
        <v>0</v>
      </c>
    </row>
    <row r="393" spans="1:39" x14ac:dyDescent="0.2">
      <c r="A393" s="33">
        <v>6276</v>
      </c>
      <c r="B393" s="33" t="s">
        <v>526</v>
      </c>
      <c r="C393" s="33" t="s">
        <v>535</v>
      </c>
      <c r="D393" s="35" t="s">
        <v>84</v>
      </c>
      <c r="E393" s="63" t="s">
        <v>132</v>
      </c>
      <c r="F393" s="68">
        <v>2016</v>
      </c>
      <c r="G393" s="52">
        <v>2013</v>
      </c>
      <c r="H393" s="34">
        <v>-0.222280766705241</v>
      </c>
      <c r="I393" s="34">
        <v>0</v>
      </c>
      <c r="J393" s="34">
        <v>0</v>
      </c>
      <c r="K393" s="34">
        <v>0</v>
      </c>
      <c r="L393" s="49">
        <v>0</v>
      </c>
      <c r="M393" s="311">
        <v>0</v>
      </c>
      <c r="N393" s="311">
        <v>0</v>
      </c>
      <c r="O393" s="311">
        <v>0</v>
      </c>
      <c r="P393" s="313">
        <v>0</v>
      </c>
      <c r="Q393" s="40">
        <v>0</v>
      </c>
      <c r="R393" s="40">
        <v>1</v>
      </c>
      <c r="S393" s="40">
        <v>0</v>
      </c>
      <c r="T393" s="40">
        <v>0</v>
      </c>
      <c r="U393" s="40">
        <v>0</v>
      </c>
      <c r="V393" s="40">
        <v>0</v>
      </c>
      <c r="W393" s="40">
        <v>0</v>
      </c>
      <c r="X393" s="40">
        <v>0</v>
      </c>
      <c r="Y393" s="40">
        <v>0</v>
      </c>
      <c r="Z393" s="81">
        <f t="shared" si="16"/>
        <v>0</v>
      </c>
      <c r="AA393" s="40">
        <v>1</v>
      </c>
      <c r="AB393" s="40">
        <v>0</v>
      </c>
      <c r="AC393" s="40">
        <v>0</v>
      </c>
      <c r="AD393" s="40">
        <v>0</v>
      </c>
      <c r="AE393" s="40">
        <v>0</v>
      </c>
      <c r="AF393" s="40">
        <v>0</v>
      </c>
      <c r="AG393" s="40">
        <v>0</v>
      </c>
      <c r="AH393" s="40">
        <v>0</v>
      </c>
      <c r="AI393" s="40">
        <v>0</v>
      </c>
      <c r="AJ393" s="40">
        <v>0</v>
      </c>
      <c r="AK393" s="40">
        <v>0</v>
      </c>
      <c r="AL393" s="40">
        <v>0</v>
      </c>
      <c r="AM393" s="81">
        <f t="shared" si="17"/>
        <v>0</v>
      </c>
    </row>
    <row r="394" spans="1:39" x14ac:dyDescent="0.2">
      <c r="A394" s="33">
        <v>6966</v>
      </c>
      <c r="B394" s="33" t="s">
        <v>526</v>
      </c>
      <c r="C394" s="33" t="s">
        <v>536</v>
      </c>
      <c r="D394" s="35" t="s">
        <v>84</v>
      </c>
      <c r="E394" s="63" t="s">
        <v>132</v>
      </c>
      <c r="F394" s="68">
        <v>2016</v>
      </c>
      <c r="G394" s="52">
        <v>2013</v>
      </c>
      <c r="H394" s="34">
        <v>27888.0224179381</v>
      </c>
      <c r="I394" s="34">
        <v>179490.99413692599</v>
      </c>
      <c r="J394" s="34">
        <v>77819.586004459794</v>
      </c>
      <c r="K394" s="34">
        <v>95301.243319087895</v>
      </c>
      <c r="L394" s="49">
        <v>0</v>
      </c>
      <c r="M394" s="311">
        <v>0</v>
      </c>
      <c r="N394" s="311">
        <v>0</v>
      </c>
      <c r="O394" s="311">
        <v>0</v>
      </c>
      <c r="P394" s="313">
        <v>0</v>
      </c>
      <c r="Q394" s="40">
        <v>0</v>
      </c>
      <c r="R394" s="40">
        <v>0</v>
      </c>
      <c r="S394" s="40">
        <v>0</v>
      </c>
      <c r="T394" s="40">
        <v>0</v>
      </c>
      <c r="U394" s="40">
        <v>1</v>
      </c>
      <c r="V394" s="40">
        <v>0</v>
      </c>
      <c r="W394" s="40">
        <v>0</v>
      </c>
      <c r="X394" s="40">
        <v>0</v>
      </c>
      <c r="Y394" s="40">
        <v>0</v>
      </c>
      <c r="Z394" s="81">
        <f t="shared" si="16"/>
        <v>0</v>
      </c>
      <c r="AA394" s="40">
        <v>1</v>
      </c>
      <c r="AB394" s="40">
        <v>0</v>
      </c>
      <c r="AC394" s="40">
        <v>0</v>
      </c>
      <c r="AD394" s="40">
        <v>0</v>
      </c>
      <c r="AE394" s="40">
        <v>0</v>
      </c>
      <c r="AF394" s="40">
        <v>0</v>
      </c>
      <c r="AG394" s="40">
        <v>0</v>
      </c>
      <c r="AH394" s="40">
        <v>0</v>
      </c>
      <c r="AI394" s="40">
        <v>0</v>
      </c>
      <c r="AJ394" s="40">
        <v>0</v>
      </c>
      <c r="AK394" s="40">
        <v>0</v>
      </c>
      <c r="AL394" s="40">
        <v>0</v>
      </c>
      <c r="AM394" s="81">
        <f t="shared" si="17"/>
        <v>0</v>
      </c>
    </row>
    <row r="395" spans="1:39" x14ac:dyDescent="0.2">
      <c r="A395" s="33">
        <v>7672</v>
      </c>
      <c r="B395" s="33" t="s">
        <v>526</v>
      </c>
      <c r="C395" s="33" t="s">
        <v>537</v>
      </c>
      <c r="D395" s="35" t="s">
        <v>84</v>
      </c>
      <c r="E395" s="63" t="s">
        <v>132</v>
      </c>
      <c r="F395" s="68">
        <v>2016</v>
      </c>
      <c r="G395" s="52">
        <v>2013</v>
      </c>
      <c r="H395" s="34">
        <v>0</v>
      </c>
      <c r="I395" s="34">
        <v>0</v>
      </c>
      <c r="J395" s="34">
        <v>12381.1307515062</v>
      </c>
      <c r="K395" s="34">
        <v>-12053.755933426701</v>
      </c>
      <c r="L395" s="49">
        <v>0</v>
      </c>
      <c r="M395" s="311">
        <v>0</v>
      </c>
      <c r="N395" s="311">
        <v>0</v>
      </c>
      <c r="O395" s="311">
        <v>0</v>
      </c>
      <c r="P395" s="313">
        <v>0</v>
      </c>
      <c r="Q395" s="40">
        <v>0</v>
      </c>
      <c r="R395" s="40">
        <v>0</v>
      </c>
      <c r="S395" s="40">
        <v>0</v>
      </c>
      <c r="T395" s="40">
        <v>0</v>
      </c>
      <c r="U395" s="40">
        <v>1</v>
      </c>
      <c r="V395" s="40">
        <v>0</v>
      </c>
      <c r="W395" s="40">
        <v>0</v>
      </c>
      <c r="X395" s="40">
        <v>0</v>
      </c>
      <c r="Y395" s="40">
        <v>0</v>
      </c>
      <c r="Z395" s="81">
        <f t="shared" si="16"/>
        <v>0</v>
      </c>
      <c r="AA395" s="40">
        <v>1</v>
      </c>
      <c r="AB395" s="40">
        <v>0</v>
      </c>
      <c r="AC395" s="40">
        <v>0</v>
      </c>
      <c r="AD395" s="40">
        <v>0</v>
      </c>
      <c r="AE395" s="40">
        <v>0</v>
      </c>
      <c r="AF395" s="40">
        <v>0</v>
      </c>
      <c r="AG395" s="40">
        <v>0</v>
      </c>
      <c r="AH395" s="40">
        <v>0</v>
      </c>
      <c r="AI395" s="40">
        <v>0</v>
      </c>
      <c r="AJ395" s="40">
        <v>0</v>
      </c>
      <c r="AK395" s="40">
        <v>0</v>
      </c>
      <c r="AL395" s="40">
        <v>0</v>
      </c>
      <c r="AM395" s="81">
        <f t="shared" si="17"/>
        <v>0</v>
      </c>
    </row>
    <row r="396" spans="1:39" x14ac:dyDescent="0.2">
      <c r="A396" s="33" t="s">
        <v>538</v>
      </c>
      <c r="B396" s="33" t="s">
        <v>526</v>
      </c>
      <c r="C396" s="33" t="s">
        <v>535</v>
      </c>
      <c r="D396" s="35" t="s">
        <v>84</v>
      </c>
      <c r="E396" s="63" t="s">
        <v>132</v>
      </c>
      <c r="F396" s="68">
        <v>2016</v>
      </c>
      <c r="G396" s="52">
        <v>2013</v>
      </c>
      <c r="H396" s="34">
        <v>0</v>
      </c>
      <c r="I396" s="34">
        <v>0</v>
      </c>
      <c r="J396" s="34">
        <v>0</v>
      </c>
      <c r="K396" s="34">
        <v>0</v>
      </c>
      <c r="L396" s="49">
        <v>0</v>
      </c>
      <c r="M396" s="311">
        <v>0</v>
      </c>
      <c r="N396" s="311">
        <v>0</v>
      </c>
      <c r="O396" s="311">
        <v>0</v>
      </c>
      <c r="P396" s="313">
        <v>0</v>
      </c>
      <c r="Q396" s="40">
        <v>0</v>
      </c>
      <c r="R396" s="40">
        <v>0</v>
      </c>
      <c r="S396" s="40">
        <v>0</v>
      </c>
      <c r="T396" s="40">
        <v>0</v>
      </c>
      <c r="U396" s="40">
        <v>1</v>
      </c>
      <c r="V396" s="40">
        <v>0</v>
      </c>
      <c r="W396" s="40">
        <v>0</v>
      </c>
      <c r="X396" s="40">
        <v>0</v>
      </c>
      <c r="Y396" s="40">
        <v>0</v>
      </c>
      <c r="Z396" s="81">
        <f t="shared" si="16"/>
        <v>0</v>
      </c>
      <c r="AA396" s="40">
        <v>1</v>
      </c>
      <c r="AB396" s="40">
        <v>0</v>
      </c>
      <c r="AC396" s="40">
        <v>0</v>
      </c>
      <c r="AD396" s="40">
        <v>0</v>
      </c>
      <c r="AE396" s="40">
        <v>0</v>
      </c>
      <c r="AF396" s="40">
        <v>0</v>
      </c>
      <c r="AG396" s="40">
        <v>0</v>
      </c>
      <c r="AH396" s="40">
        <v>0</v>
      </c>
      <c r="AI396" s="40">
        <v>0</v>
      </c>
      <c r="AJ396" s="40">
        <v>0</v>
      </c>
      <c r="AK396" s="40">
        <v>0</v>
      </c>
      <c r="AL396" s="40">
        <v>0</v>
      </c>
      <c r="AM396" s="81">
        <f t="shared" si="17"/>
        <v>0</v>
      </c>
    </row>
    <row r="397" spans="1:39" x14ac:dyDescent="0.2">
      <c r="A397" s="33">
        <v>8252</v>
      </c>
      <c r="B397" s="33" t="s">
        <v>526</v>
      </c>
      <c r="C397" s="33" t="s">
        <v>539</v>
      </c>
      <c r="D397" s="35" t="s">
        <v>84</v>
      </c>
      <c r="E397" s="63" t="s">
        <v>132</v>
      </c>
      <c r="F397" s="68">
        <v>2017</v>
      </c>
      <c r="G397" s="52">
        <v>2013</v>
      </c>
      <c r="H397" s="34">
        <v>0</v>
      </c>
      <c r="I397" s="34">
        <v>0</v>
      </c>
      <c r="J397" s="34">
        <v>0</v>
      </c>
      <c r="K397" s="34">
        <v>0</v>
      </c>
      <c r="L397" s="49">
        <v>1025000</v>
      </c>
      <c r="M397" s="311">
        <v>0</v>
      </c>
      <c r="N397" s="311">
        <v>0</v>
      </c>
      <c r="O397" s="311">
        <v>0</v>
      </c>
      <c r="P397" s="313">
        <v>0</v>
      </c>
      <c r="Q397" s="40">
        <v>0</v>
      </c>
      <c r="R397" s="40">
        <v>0</v>
      </c>
      <c r="S397" s="40">
        <v>0</v>
      </c>
      <c r="T397" s="40">
        <v>0</v>
      </c>
      <c r="U397" s="40">
        <v>1</v>
      </c>
      <c r="V397" s="40">
        <v>0</v>
      </c>
      <c r="W397" s="40">
        <v>0</v>
      </c>
      <c r="X397" s="40">
        <v>0</v>
      </c>
      <c r="Y397" s="40">
        <v>0</v>
      </c>
      <c r="Z397" s="81">
        <f t="shared" si="16"/>
        <v>0</v>
      </c>
      <c r="AA397" s="40">
        <v>1</v>
      </c>
      <c r="AB397" s="40">
        <v>0</v>
      </c>
      <c r="AC397" s="40">
        <v>0</v>
      </c>
      <c r="AD397" s="40">
        <v>0</v>
      </c>
      <c r="AE397" s="40">
        <v>0</v>
      </c>
      <c r="AF397" s="40">
        <v>0</v>
      </c>
      <c r="AG397" s="40">
        <v>0</v>
      </c>
      <c r="AH397" s="40">
        <v>0</v>
      </c>
      <c r="AI397" s="40">
        <v>0</v>
      </c>
      <c r="AJ397" s="40">
        <v>0</v>
      </c>
      <c r="AK397" s="40">
        <v>0</v>
      </c>
      <c r="AL397" s="40">
        <v>0</v>
      </c>
      <c r="AM397" s="81">
        <f t="shared" si="17"/>
        <v>0</v>
      </c>
    </row>
    <row r="398" spans="1:39" x14ac:dyDescent="0.2">
      <c r="A398" s="33" t="s">
        <v>540</v>
      </c>
      <c r="B398" s="33" t="s">
        <v>526</v>
      </c>
      <c r="C398" s="33" t="s">
        <v>541</v>
      </c>
      <c r="D398" s="35" t="s">
        <v>84</v>
      </c>
      <c r="E398" s="63" t="s">
        <v>132</v>
      </c>
      <c r="F398" s="68">
        <v>2017</v>
      </c>
      <c r="G398" s="52">
        <v>2013</v>
      </c>
      <c r="H398" s="34">
        <v>0</v>
      </c>
      <c r="I398" s="34">
        <v>14413.981286099</v>
      </c>
      <c r="J398" s="34">
        <v>218815.86728389899</v>
      </c>
      <c r="K398" s="34">
        <v>-202210.58365224701</v>
      </c>
      <c r="L398" s="49">
        <v>0</v>
      </c>
      <c r="M398" s="311">
        <v>0</v>
      </c>
      <c r="N398" s="311">
        <v>0</v>
      </c>
      <c r="O398" s="311">
        <v>0</v>
      </c>
      <c r="P398" s="313">
        <v>0</v>
      </c>
      <c r="Q398" s="40">
        <v>0</v>
      </c>
      <c r="R398" s="40">
        <v>0</v>
      </c>
      <c r="S398" s="40">
        <v>0</v>
      </c>
      <c r="T398" s="40">
        <v>0</v>
      </c>
      <c r="U398" s="40">
        <v>1</v>
      </c>
      <c r="V398" s="40">
        <v>0</v>
      </c>
      <c r="W398" s="40">
        <v>0</v>
      </c>
      <c r="X398" s="40">
        <v>0</v>
      </c>
      <c r="Y398" s="40">
        <v>0</v>
      </c>
      <c r="Z398" s="81">
        <f t="shared" si="16"/>
        <v>0</v>
      </c>
      <c r="AA398" s="40">
        <v>1</v>
      </c>
      <c r="AB398" s="40">
        <v>0</v>
      </c>
      <c r="AC398" s="40">
        <v>0</v>
      </c>
      <c r="AD398" s="40">
        <v>0</v>
      </c>
      <c r="AE398" s="40">
        <v>0</v>
      </c>
      <c r="AF398" s="40">
        <v>0</v>
      </c>
      <c r="AG398" s="40">
        <v>0</v>
      </c>
      <c r="AH398" s="40">
        <v>0</v>
      </c>
      <c r="AI398" s="40">
        <v>0</v>
      </c>
      <c r="AJ398" s="40">
        <v>0</v>
      </c>
      <c r="AK398" s="40">
        <v>0</v>
      </c>
      <c r="AL398" s="40">
        <v>0</v>
      </c>
      <c r="AM398" s="81">
        <f t="shared" si="17"/>
        <v>0</v>
      </c>
    </row>
    <row r="399" spans="1:39" x14ac:dyDescent="0.2">
      <c r="A399" s="33">
        <v>7300</v>
      </c>
      <c r="B399" s="33" t="s">
        <v>370</v>
      </c>
      <c r="C399" s="33" t="s">
        <v>542</v>
      </c>
      <c r="D399" s="35" t="s">
        <v>84</v>
      </c>
      <c r="E399" s="63" t="s">
        <v>132</v>
      </c>
      <c r="F399" s="68">
        <v>2014</v>
      </c>
      <c r="G399" s="52">
        <v>2013</v>
      </c>
      <c r="H399" s="34">
        <v>0</v>
      </c>
      <c r="I399" s="34">
        <v>1.3327175917857601</v>
      </c>
      <c r="J399" s="34">
        <v>-969.48769447752295</v>
      </c>
      <c r="K399" s="34">
        <v>-324.47131344828199</v>
      </c>
      <c r="L399" s="49">
        <v>0</v>
      </c>
      <c r="M399" s="311">
        <v>0</v>
      </c>
      <c r="N399" s="311">
        <v>0</v>
      </c>
      <c r="O399" s="311">
        <v>0</v>
      </c>
      <c r="P399" s="313">
        <v>0</v>
      </c>
      <c r="Q399" s="40">
        <v>0</v>
      </c>
      <c r="R399" s="40">
        <v>0.8999999999999998</v>
      </c>
      <c r="S399" s="40">
        <v>5.0000000000000051E-2</v>
      </c>
      <c r="T399" s="40">
        <v>5.0000000000000051E-2</v>
      </c>
      <c r="U399" s="40">
        <v>0</v>
      </c>
      <c r="V399" s="40">
        <v>0</v>
      </c>
      <c r="W399" s="40">
        <v>0</v>
      </c>
      <c r="X399" s="40">
        <v>0</v>
      </c>
      <c r="Y399" s="40">
        <v>0</v>
      </c>
      <c r="Z399" s="81">
        <f t="shared" si="16"/>
        <v>1.1102230246251565E-16</v>
      </c>
      <c r="AA399" s="40">
        <v>1</v>
      </c>
      <c r="AB399" s="40">
        <v>0</v>
      </c>
      <c r="AC399" s="40">
        <v>0</v>
      </c>
      <c r="AD399" s="40">
        <v>0</v>
      </c>
      <c r="AE399" s="40">
        <v>0</v>
      </c>
      <c r="AF399" s="40">
        <v>0</v>
      </c>
      <c r="AG399" s="40">
        <v>0</v>
      </c>
      <c r="AH399" s="40">
        <v>0</v>
      </c>
      <c r="AI399" s="40">
        <v>0</v>
      </c>
      <c r="AJ399" s="40">
        <v>0</v>
      </c>
      <c r="AK399" s="40">
        <v>0</v>
      </c>
      <c r="AL399" s="40">
        <v>0</v>
      </c>
      <c r="AM399" s="81">
        <f t="shared" si="17"/>
        <v>0</v>
      </c>
    </row>
    <row r="400" spans="1:39" x14ac:dyDescent="0.2">
      <c r="A400" s="33">
        <v>7020</v>
      </c>
      <c r="B400" s="33" t="s">
        <v>293</v>
      </c>
      <c r="C400" s="33" t="s">
        <v>543</v>
      </c>
      <c r="D400" s="35" t="s">
        <v>85</v>
      </c>
      <c r="E400" s="63" t="s">
        <v>132</v>
      </c>
      <c r="F400" s="68">
        <v>2011</v>
      </c>
      <c r="G400" s="52">
        <v>2013</v>
      </c>
      <c r="H400" s="34">
        <v>0</v>
      </c>
      <c r="I400" s="34">
        <v>1897337.7081804599</v>
      </c>
      <c r="J400" s="34">
        <v>96210.3194648809</v>
      </c>
      <c r="K400" s="34">
        <v>51011.534931158603</v>
      </c>
      <c r="L400" s="49">
        <v>0</v>
      </c>
      <c r="M400" s="311">
        <v>0</v>
      </c>
      <c r="N400" s="311">
        <v>0</v>
      </c>
      <c r="O400" s="311">
        <v>0</v>
      </c>
      <c r="P400" s="313">
        <v>0</v>
      </c>
      <c r="Q400" s="40">
        <v>1</v>
      </c>
      <c r="R400" s="40">
        <v>0</v>
      </c>
      <c r="S400" s="40">
        <v>0</v>
      </c>
      <c r="T400" s="40">
        <v>0</v>
      </c>
      <c r="U400" s="40">
        <v>0</v>
      </c>
      <c r="V400" s="40">
        <v>0</v>
      </c>
      <c r="W400" s="40">
        <v>0</v>
      </c>
      <c r="X400" s="40">
        <v>0</v>
      </c>
      <c r="Y400" s="40">
        <v>0</v>
      </c>
      <c r="Z400" s="81">
        <f t="shared" si="16"/>
        <v>0</v>
      </c>
      <c r="AA400" s="40">
        <v>1</v>
      </c>
      <c r="AB400" s="40">
        <v>0</v>
      </c>
      <c r="AC400" s="40">
        <v>0</v>
      </c>
      <c r="AD400" s="40">
        <v>0</v>
      </c>
      <c r="AE400" s="40">
        <v>0</v>
      </c>
      <c r="AF400" s="40">
        <v>0</v>
      </c>
      <c r="AG400" s="40">
        <v>0</v>
      </c>
      <c r="AH400" s="40">
        <v>0</v>
      </c>
      <c r="AI400" s="40">
        <v>0</v>
      </c>
      <c r="AJ400" s="40">
        <v>0</v>
      </c>
      <c r="AK400" s="40">
        <v>0</v>
      </c>
      <c r="AL400" s="40">
        <v>0</v>
      </c>
      <c r="AM400" s="81">
        <f t="shared" si="17"/>
        <v>0</v>
      </c>
    </row>
    <row r="401" spans="1:39" x14ac:dyDescent="0.2">
      <c r="A401" s="33">
        <v>5120</v>
      </c>
      <c r="B401" s="33" t="s">
        <v>293</v>
      </c>
      <c r="C401" s="33" t="s">
        <v>544</v>
      </c>
      <c r="D401" s="35" t="s">
        <v>85</v>
      </c>
      <c r="E401" s="63" t="s">
        <v>132</v>
      </c>
      <c r="F401" s="68">
        <v>2012</v>
      </c>
      <c r="G401" s="52">
        <v>2013</v>
      </c>
      <c r="H401" s="34">
        <v>1082583.3750463401</v>
      </c>
      <c r="I401" s="34">
        <v>1282515.2152044999</v>
      </c>
      <c r="J401" s="34">
        <v>1630052.8398961399</v>
      </c>
      <c r="K401" s="34">
        <v>1697583.60358073</v>
      </c>
      <c r="L401" s="49">
        <v>0</v>
      </c>
      <c r="M401" s="311">
        <v>0</v>
      </c>
      <c r="N401" s="311">
        <v>0</v>
      </c>
      <c r="O401" s="311">
        <v>0</v>
      </c>
      <c r="P401" s="313">
        <v>0</v>
      </c>
      <c r="Q401" s="40">
        <v>0</v>
      </c>
      <c r="R401" s="40">
        <v>4.9999999999999982E-2</v>
      </c>
      <c r="S401" s="40">
        <v>0</v>
      </c>
      <c r="T401" s="40">
        <v>0</v>
      </c>
      <c r="U401" s="40">
        <v>0.19999999999999971</v>
      </c>
      <c r="V401" s="40">
        <v>0.75000000000000033</v>
      </c>
      <c r="W401" s="40">
        <v>0</v>
      </c>
      <c r="X401" s="40">
        <v>0</v>
      </c>
      <c r="Y401" s="40">
        <v>0</v>
      </c>
      <c r="Z401" s="81">
        <f t="shared" si="16"/>
        <v>0</v>
      </c>
      <c r="AA401" s="40">
        <v>1</v>
      </c>
      <c r="AB401" s="40">
        <v>0</v>
      </c>
      <c r="AC401" s="40">
        <v>0</v>
      </c>
      <c r="AD401" s="40">
        <v>0</v>
      </c>
      <c r="AE401" s="40">
        <v>0</v>
      </c>
      <c r="AF401" s="40">
        <v>0</v>
      </c>
      <c r="AG401" s="40">
        <v>0</v>
      </c>
      <c r="AH401" s="40">
        <v>0</v>
      </c>
      <c r="AI401" s="40">
        <v>0</v>
      </c>
      <c r="AJ401" s="40">
        <v>0</v>
      </c>
      <c r="AK401" s="40">
        <v>0</v>
      </c>
      <c r="AL401" s="40">
        <v>0</v>
      </c>
      <c r="AM401" s="81">
        <f t="shared" si="17"/>
        <v>0</v>
      </c>
    </row>
    <row r="402" spans="1:39" x14ac:dyDescent="0.2">
      <c r="A402" s="33">
        <v>7480</v>
      </c>
      <c r="B402" s="33" t="s">
        <v>293</v>
      </c>
      <c r="C402" s="33" t="s">
        <v>545</v>
      </c>
      <c r="D402" s="35" t="s">
        <v>85</v>
      </c>
      <c r="E402" s="63" t="s">
        <v>132</v>
      </c>
      <c r="F402" s="68">
        <v>2014</v>
      </c>
      <c r="G402" s="52">
        <v>2013</v>
      </c>
      <c r="H402" s="34">
        <v>0</v>
      </c>
      <c r="I402" s="34">
        <v>11129.1216943824</v>
      </c>
      <c r="J402" s="34">
        <v>534593.80741401797</v>
      </c>
      <c r="K402" s="34">
        <v>527875.725619426</v>
      </c>
      <c r="L402" s="49">
        <v>2650709.2999999998</v>
      </c>
      <c r="M402" s="311">
        <v>0</v>
      </c>
      <c r="N402" s="311">
        <v>0</v>
      </c>
      <c r="O402" s="311">
        <v>0</v>
      </c>
      <c r="P402" s="313">
        <v>0</v>
      </c>
      <c r="Q402" s="40">
        <v>0</v>
      </c>
      <c r="R402" s="40">
        <v>4.9999999999999996E-2</v>
      </c>
      <c r="S402" s="40">
        <v>0</v>
      </c>
      <c r="T402" s="40">
        <v>0</v>
      </c>
      <c r="U402" s="40">
        <v>0.19999999999999996</v>
      </c>
      <c r="V402" s="40">
        <v>0.75000000000000011</v>
      </c>
      <c r="W402" s="40">
        <v>0</v>
      </c>
      <c r="X402" s="40">
        <v>0</v>
      </c>
      <c r="Y402" s="40">
        <v>0</v>
      </c>
      <c r="Z402" s="81">
        <f t="shared" si="16"/>
        <v>0</v>
      </c>
      <c r="AA402" s="40">
        <v>1</v>
      </c>
      <c r="AB402" s="40">
        <v>0</v>
      </c>
      <c r="AC402" s="40">
        <v>0</v>
      </c>
      <c r="AD402" s="40">
        <v>0</v>
      </c>
      <c r="AE402" s="40">
        <v>0</v>
      </c>
      <c r="AF402" s="40">
        <v>0</v>
      </c>
      <c r="AG402" s="40">
        <v>0</v>
      </c>
      <c r="AH402" s="40">
        <v>0</v>
      </c>
      <c r="AI402" s="40">
        <v>0</v>
      </c>
      <c r="AJ402" s="40">
        <v>0</v>
      </c>
      <c r="AK402" s="40">
        <v>0</v>
      </c>
      <c r="AL402" s="40">
        <v>0</v>
      </c>
      <c r="AM402" s="81">
        <f t="shared" si="17"/>
        <v>0</v>
      </c>
    </row>
    <row r="403" spans="1:39" x14ac:dyDescent="0.2">
      <c r="A403" s="33">
        <v>7916</v>
      </c>
      <c r="B403" s="33" t="s">
        <v>293</v>
      </c>
      <c r="C403" s="33" t="s">
        <v>546</v>
      </c>
      <c r="D403" s="35" t="s">
        <v>85</v>
      </c>
      <c r="E403" s="63" t="s">
        <v>132</v>
      </c>
      <c r="F403" s="68">
        <v>2016</v>
      </c>
      <c r="G403" s="52">
        <v>2013</v>
      </c>
      <c r="H403" s="34">
        <v>0</v>
      </c>
      <c r="I403" s="34">
        <v>0</v>
      </c>
      <c r="J403" s="34">
        <v>0</v>
      </c>
      <c r="K403" s="34">
        <v>0</v>
      </c>
      <c r="L403" s="49">
        <v>0</v>
      </c>
      <c r="M403" s="311">
        <v>210000</v>
      </c>
      <c r="N403" s="311">
        <v>52500</v>
      </c>
      <c r="O403" s="311">
        <v>0</v>
      </c>
      <c r="P403" s="313">
        <v>0</v>
      </c>
      <c r="Q403" s="40">
        <v>0</v>
      </c>
      <c r="R403" s="40">
        <v>0.3</v>
      </c>
      <c r="S403" s="40">
        <v>0.25</v>
      </c>
      <c r="T403" s="40">
        <v>0.45</v>
      </c>
      <c r="U403" s="40">
        <v>0</v>
      </c>
      <c r="V403" s="40">
        <v>0</v>
      </c>
      <c r="W403" s="40">
        <v>0</v>
      </c>
      <c r="X403" s="40">
        <v>0</v>
      </c>
      <c r="Y403" s="40">
        <v>0</v>
      </c>
      <c r="Z403" s="81">
        <f t="shared" si="16"/>
        <v>0</v>
      </c>
      <c r="AA403" s="40">
        <v>1</v>
      </c>
      <c r="AB403" s="40">
        <v>0</v>
      </c>
      <c r="AC403" s="40">
        <v>0</v>
      </c>
      <c r="AD403" s="40">
        <v>0</v>
      </c>
      <c r="AE403" s="40">
        <v>0</v>
      </c>
      <c r="AF403" s="40">
        <v>0</v>
      </c>
      <c r="AG403" s="40">
        <v>0</v>
      </c>
      <c r="AH403" s="40">
        <v>0</v>
      </c>
      <c r="AI403" s="40">
        <v>0</v>
      </c>
      <c r="AJ403" s="40">
        <v>0</v>
      </c>
      <c r="AK403" s="40">
        <v>0</v>
      </c>
      <c r="AL403" s="40">
        <v>0</v>
      </c>
      <c r="AM403" s="81">
        <f t="shared" si="17"/>
        <v>0</v>
      </c>
    </row>
    <row r="404" spans="1:39" x14ac:dyDescent="0.2">
      <c r="A404" s="33">
        <v>8223</v>
      </c>
      <c r="B404" s="33" t="s">
        <v>293</v>
      </c>
      <c r="C404" s="33" t="s">
        <v>547</v>
      </c>
      <c r="D404" s="35" t="s">
        <v>85</v>
      </c>
      <c r="E404" s="63" t="s">
        <v>132</v>
      </c>
      <c r="F404" s="68">
        <v>2018</v>
      </c>
      <c r="G404" s="52">
        <v>2013</v>
      </c>
      <c r="H404" s="34">
        <v>0</v>
      </c>
      <c r="I404" s="34">
        <v>0</v>
      </c>
      <c r="J404" s="34">
        <v>0</v>
      </c>
      <c r="K404" s="34">
        <v>0</v>
      </c>
      <c r="L404" s="49">
        <v>0</v>
      </c>
      <c r="M404" s="311">
        <v>0</v>
      </c>
      <c r="N404" s="311">
        <v>0</v>
      </c>
      <c r="O404" s="311">
        <v>350000</v>
      </c>
      <c r="P404" s="313">
        <v>350000</v>
      </c>
      <c r="Q404" s="40">
        <v>0</v>
      </c>
      <c r="R404" s="40">
        <v>0.05</v>
      </c>
      <c r="S404" s="40">
        <v>0</v>
      </c>
      <c r="T404" s="40">
        <v>0</v>
      </c>
      <c r="U404" s="40">
        <v>0.2</v>
      </c>
      <c r="V404" s="40">
        <v>0.75</v>
      </c>
      <c r="W404" s="40">
        <v>0</v>
      </c>
      <c r="X404" s="40">
        <v>0</v>
      </c>
      <c r="Y404" s="40">
        <v>0</v>
      </c>
      <c r="Z404" s="81">
        <f t="shared" si="16"/>
        <v>0</v>
      </c>
      <c r="AA404" s="40">
        <v>1</v>
      </c>
      <c r="AB404" s="40">
        <v>0</v>
      </c>
      <c r="AC404" s="40">
        <v>0</v>
      </c>
      <c r="AD404" s="40">
        <v>0</v>
      </c>
      <c r="AE404" s="40">
        <v>0</v>
      </c>
      <c r="AF404" s="40">
        <v>0</v>
      </c>
      <c r="AG404" s="40">
        <v>0</v>
      </c>
      <c r="AH404" s="40">
        <v>0</v>
      </c>
      <c r="AI404" s="40">
        <v>0</v>
      </c>
      <c r="AJ404" s="40">
        <v>0</v>
      </c>
      <c r="AK404" s="40">
        <v>0</v>
      </c>
      <c r="AL404" s="40">
        <v>0</v>
      </c>
      <c r="AM404" s="81">
        <f t="shared" si="17"/>
        <v>0</v>
      </c>
    </row>
    <row r="405" spans="1:39" x14ac:dyDescent="0.2">
      <c r="A405" s="33">
        <v>7641</v>
      </c>
      <c r="B405" s="33" t="s">
        <v>295</v>
      </c>
      <c r="C405" s="33" t="s">
        <v>548</v>
      </c>
      <c r="D405" s="35" t="s">
        <v>85</v>
      </c>
      <c r="E405" s="63" t="s">
        <v>132</v>
      </c>
      <c r="F405" s="68">
        <v>2009</v>
      </c>
      <c r="G405" s="52">
        <v>2013</v>
      </c>
      <c r="H405" s="34">
        <v>0</v>
      </c>
      <c r="I405" s="34">
        <v>0</v>
      </c>
      <c r="J405" s="34">
        <v>7127.1590507298197</v>
      </c>
      <c r="K405" s="34">
        <v>0</v>
      </c>
      <c r="L405" s="49">
        <v>0</v>
      </c>
      <c r="M405" s="311">
        <v>0</v>
      </c>
      <c r="N405" s="311">
        <v>0</v>
      </c>
      <c r="O405" s="311">
        <v>0</v>
      </c>
      <c r="P405" s="313">
        <v>0</v>
      </c>
      <c r="Q405" s="40">
        <v>0</v>
      </c>
      <c r="R405" s="40">
        <v>0.95</v>
      </c>
      <c r="S405" s="40">
        <v>4.9999999999999989E-2</v>
      </c>
      <c r="T405" s="40">
        <v>0</v>
      </c>
      <c r="U405" s="40">
        <v>0</v>
      </c>
      <c r="V405" s="40">
        <v>0</v>
      </c>
      <c r="W405" s="40">
        <v>0</v>
      </c>
      <c r="X405" s="40">
        <v>0</v>
      </c>
      <c r="Y405" s="40">
        <v>0</v>
      </c>
      <c r="Z405" s="81">
        <f t="shared" si="16"/>
        <v>0</v>
      </c>
      <c r="AA405" s="40">
        <v>1</v>
      </c>
      <c r="AB405" s="40">
        <v>0</v>
      </c>
      <c r="AC405" s="40">
        <v>0</v>
      </c>
      <c r="AD405" s="40">
        <v>0</v>
      </c>
      <c r="AE405" s="40">
        <v>0</v>
      </c>
      <c r="AF405" s="40">
        <v>0</v>
      </c>
      <c r="AG405" s="40">
        <v>0</v>
      </c>
      <c r="AH405" s="40">
        <v>0</v>
      </c>
      <c r="AI405" s="40">
        <v>0</v>
      </c>
      <c r="AJ405" s="40">
        <v>0</v>
      </c>
      <c r="AK405" s="40">
        <v>0</v>
      </c>
      <c r="AL405" s="40">
        <v>0</v>
      </c>
      <c r="AM405" s="81">
        <f t="shared" si="17"/>
        <v>0</v>
      </c>
    </row>
    <row r="406" spans="1:39" x14ac:dyDescent="0.2">
      <c r="A406" s="33">
        <v>5470</v>
      </c>
      <c r="B406" s="33" t="s">
        <v>295</v>
      </c>
      <c r="C406" s="33" t="s">
        <v>549</v>
      </c>
      <c r="D406" s="35" t="s">
        <v>85</v>
      </c>
      <c r="E406" s="63" t="s">
        <v>132</v>
      </c>
      <c r="F406" s="68">
        <v>2011</v>
      </c>
      <c r="G406" s="52">
        <v>2013</v>
      </c>
      <c r="H406" s="34">
        <v>1865.11557423002</v>
      </c>
      <c r="I406" s="34">
        <v>6959.3272905759504</v>
      </c>
      <c r="J406" s="34">
        <v>0</v>
      </c>
      <c r="K406" s="34">
        <v>0</v>
      </c>
      <c r="L406" s="49">
        <v>0</v>
      </c>
      <c r="M406" s="311">
        <v>0</v>
      </c>
      <c r="N406" s="311">
        <v>0</v>
      </c>
      <c r="O406" s="311">
        <v>0</v>
      </c>
      <c r="P406" s="313">
        <v>0</v>
      </c>
      <c r="Q406" s="40">
        <v>0</v>
      </c>
      <c r="R406" s="40">
        <v>1</v>
      </c>
      <c r="S406" s="40">
        <v>0</v>
      </c>
      <c r="T406" s="40">
        <v>0</v>
      </c>
      <c r="U406" s="40">
        <v>0</v>
      </c>
      <c r="V406" s="40">
        <v>0</v>
      </c>
      <c r="W406" s="40">
        <v>0</v>
      </c>
      <c r="X406" s="40">
        <v>0</v>
      </c>
      <c r="Y406" s="40">
        <v>0</v>
      </c>
      <c r="Z406" s="81">
        <f t="shared" si="16"/>
        <v>0</v>
      </c>
      <c r="AA406" s="40">
        <v>1</v>
      </c>
      <c r="AB406" s="40">
        <v>0</v>
      </c>
      <c r="AC406" s="40">
        <v>0</v>
      </c>
      <c r="AD406" s="40">
        <v>0</v>
      </c>
      <c r="AE406" s="40">
        <v>0</v>
      </c>
      <c r="AF406" s="40">
        <v>0</v>
      </c>
      <c r="AG406" s="40">
        <v>0</v>
      </c>
      <c r="AH406" s="40">
        <v>0</v>
      </c>
      <c r="AI406" s="40">
        <v>0</v>
      </c>
      <c r="AJ406" s="40">
        <v>0</v>
      </c>
      <c r="AK406" s="40">
        <v>0</v>
      </c>
      <c r="AL406" s="40">
        <v>0</v>
      </c>
      <c r="AM406" s="81">
        <f t="shared" si="17"/>
        <v>0</v>
      </c>
    </row>
    <row r="407" spans="1:39" x14ac:dyDescent="0.2">
      <c r="A407" s="33">
        <v>6197</v>
      </c>
      <c r="B407" s="33" t="s">
        <v>295</v>
      </c>
      <c r="C407" s="33" t="s">
        <v>550</v>
      </c>
      <c r="D407" s="35" t="s">
        <v>85</v>
      </c>
      <c r="E407" s="63" t="s">
        <v>132</v>
      </c>
      <c r="F407" s="68">
        <v>2011</v>
      </c>
      <c r="G407" s="52">
        <v>2013</v>
      </c>
      <c r="H407" s="34">
        <v>36881.269373267103</v>
      </c>
      <c r="I407" s="34">
        <v>2825.3199700094001</v>
      </c>
      <c r="J407" s="34">
        <v>-40029.278033092203</v>
      </c>
      <c r="K407" s="34">
        <v>0</v>
      </c>
      <c r="L407" s="49">
        <v>0</v>
      </c>
      <c r="M407" s="311">
        <v>0</v>
      </c>
      <c r="N407" s="311">
        <v>0</v>
      </c>
      <c r="O407" s="311">
        <v>0</v>
      </c>
      <c r="P407" s="313">
        <v>0</v>
      </c>
      <c r="Q407" s="40">
        <v>0</v>
      </c>
      <c r="R407" s="40">
        <v>1</v>
      </c>
      <c r="S407" s="40">
        <v>0</v>
      </c>
      <c r="T407" s="40">
        <v>0</v>
      </c>
      <c r="U407" s="40">
        <v>0</v>
      </c>
      <c r="V407" s="40">
        <v>0</v>
      </c>
      <c r="W407" s="40">
        <v>0</v>
      </c>
      <c r="X407" s="40">
        <v>0</v>
      </c>
      <c r="Y407" s="40">
        <v>0</v>
      </c>
      <c r="Z407" s="81">
        <f t="shared" si="16"/>
        <v>0</v>
      </c>
      <c r="AA407" s="40">
        <v>1</v>
      </c>
      <c r="AB407" s="40">
        <v>0</v>
      </c>
      <c r="AC407" s="40">
        <v>0</v>
      </c>
      <c r="AD407" s="40">
        <v>0</v>
      </c>
      <c r="AE407" s="40">
        <v>0</v>
      </c>
      <c r="AF407" s="40">
        <v>0</v>
      </c>
      <c r="AG407" s="40">
        <v>0</v>
      </c>
      <c r="AH407" s="40">
        <v>0</v>
      </c>
      <c r="AI407" s="40">
        <v>0</v>
      </c>
      <c r="AJ407" s="40">
        <v>0</v>
      </c>
      <c r="AK407" s="40">
        <v>0</v>
      </c>
      <c r="AL407" s="40">
        <v>0</v>
      </c>
      <c r="AM407" s="81">
        <f t="shared" si="17"/>
        <v>0</v>
      </c>
    </row>
    <row r="408" spans="1:39" x14ac:dyDescent="0.2">
      <c r="A408" s="33">
        <v>6147</v>
      </c>
      <c r="B408" s="33" t="s">
        <v>295</v>
      </c>
      <c r="C408" s="33" t="s">
        <v>551</v>
      </c>
      <c r="D408" s="35" t="s">
        <v>85</v>
      </c>
      <c r="E408" s="63" t="s">
        <v>132</v>
      </c>
      <c r="F408" s="68">
        <v>2013</v>
      </c>
      <c r="G408" s="52">
        <v>2013</v>
      </c>
      <c r="H408" s="34">
        <v>-25631.332811160799</v>
      </c>
      <c r="I408" s="34">
        <v>-822.33840985244694</v>
      </c>
      <c r="J408" s="34">
        <v>0</v>
      </c>
      <c r="K408" s="34">
        <v>0</v>
      </c>
      <c r="L408" s="49">
        <v>0</v>
      </c>
      <c r="M408" s="311">
        <v>0</v>
      </c>
      <c r="N408" s="311">
        <v>0</v>
      </c>
      <c r="O408" s="311">
        <v>0</v>
      </c>
      <c r="P408" s="313">
        <v>0</v>
      </c>
      <c r="Q408" s="40">
        <v>0</v>
      </c>
      <c r="R408" s="79">
        <v>1</v>
      </c>
      <c r="S408" s="40">
        <v>0</v>
      </c>
      <c r="T408" s="40">
        <v>0</v>
      </c>
      <c r="U408" s="40">
        <v>0</v>
      </c>
      <c r="V408" s="40">
        <v>0</v>
      </c>
      <c r="W408" s="40">
        <v>0</v>
      </c>
      <c r="X408" s="40">
        <v>0</v>
      </c>
      <c r="Y408" s="40">
        <v>0</v>
      </c>
      <c r="Z408" s="81">
        <f t="shared" si="16"/>
        <v>0</v>
      </c>
      <c r="AA408" s="40">
        <v>1</v>
      </c>
      <c r="AB408" s="40">
        <v>0</v>
      </c>
      <c r="AC408" s="40">
        <v>0</v>
      </c>
      <c r="AD408" s="40">
        <v>0</v>
      </c>
      <c r="AE408" s="40">
        <v>0</v>
      </c>
      <c r="AF408" s="40">
        <v>0</v>
      </c>
      <c r="AG408" s="40">
        <v>0</v>
      </c>
      <c r="AH408" s="40">
        <v>0</v>
      </c>
      <c r="AI408" s="40">
        <v>0</v>
      </c>
      <c r="AJ408" s="40">
        <v>0</v>
      </c>
      <c r="AK408" s="40">
        <v>0</v>
      </c>
      <c r="AL408" s="40">
        <v>0</v>
      </c>
      <c r="AM408" s="81">
        <f t="shared" si="17"/>
        <v>0</v>
      </c>
    </row>
    <row r="409" spans="1:39" x14ac:dyDescent="0.2">
      <c r="A409" s="33">
        <v>6201</v>
      </c>
      <c r="B409" s="33" t="s">
        <v>295</v>
      </c>
      <c r="C409" s="33" t="s">
        <v>552</v>
      </c>
      <c r="D409" s="35" t="s">
        <v>85</v>
      </c>
      <c r="E409" s="63" t="s">
        <v>132</v>
      </c>
      <c r="F409" s="68">
        <v>2013</v>
      </c>
      <c r="G409" s="52">
        <v>2013</v>
      </c>
      <c r="H409" s="34">
        <v>3998.11122673511</v>
      </c>
      <c r="I409" s="34">
        <v>-6292.8548520977101</v>
      </c>
      <c r="J409" s="34">
        <v>0</v>
      </c>
      <c r="K409" s="34">
        <v>0</v>
      </c>
      <c r="L409" s="49">
        <v>0</v>
      </c>
      <c r="M409" s="311">
        <v>0</v>
      </c>
      <c r="N409" s="311">
        <v>0</v>
      </c>
      <c r="O409" s="311">
        <v>0</v>
      </c>
      <c r="P409" s="313">
        <v>0</v>
      </c>
      <c r="Q409" s="40">
        <v>0</v>
      </c>
      <c r="R409" s="79">
        <v>1</v>
      </c>
      <c r="S409" s="40">
        <v>0</v>
      </c>
      <c r="T409" s="40">
        <v>0</v>
      </c>
      <c r="U409" s="40">
        <v>0</v>
      </c>
      <c r="V409" s="40">
        <v>0</v>
      </c>
      <c r="W409" s="40">
        <v>0</v>
      </c>
      <c r="X409" s="40">
        <v>0</v>
      </c>
      <c r="Y409" s="40">
        <v>0</v>
      </c>
      <c r="Z409" s="81">
        <f t="shared" si="16"/>
        <v>0</v>
      </c>
      <c r="AA409" s="40">
        <v>1</v>
      </c>
      <c r="AB409" s="40">
        <v>0</v>
      </c>
      <c r="AC409" s="40">
        <v>0</v>
      </c>
      <c r="AD409" s="40">
        <v>0</v>
      </c>
      <c r="AE409" s="40">
        <v>0</v>
      </c>
      <c r="AF409" s="40">
        <v>0</v>
      </c>
      <c r="AG409" s="40">
        <v>0</v>
      </c>
      <c r="AH409" s="40">
        <v>0</v>
      </c>
      <c r="AI409" s="40">
        <v>0</v>
      </c>
      <c r="AJ409" s="40">
        <v>0</v>
      </c>
      <c r="AK409" s="40">
        <v>0</v>
      </c>
      <c r="AL409" s="40">
        <v>0</v>
      </c>
      <c r="AM409" s="81">
        <f t="shared" si="17"/>
        <v>0</v>
      </c>
    </row>
    <row r="410" spans="1:39" x14ac:dyDescent="0.2">
      <c r="A410" s="33">
        <v>6858</v>
      </c>
      <c r="B410" s="33" t="s">
        <v>295</v>
      </c>
      <c r="C410" s="33" t="s">
        <v>551</v>
      </c>
      <c r="D410" s="35" t="s">
        <v>85</v>
      </c>
      <c r="E410" s="63" t="s">
        <v>132</v>
      </c>
      <c r="F410" s="68">
        <v>2013</v>
      </c>
      <c r="G410" s="52">
        <v>2013</v>
      </c>
      <c r="H410" s="34">
        <v>679364.66704963695</v>
      </c>
      <c r="I410" s="34">
        <v>338015.67511987803</v>
      </c>
      <c r="J410" s="34">
        <v>1067682.9133918299</v>
      </c>
      <c r="K410" s="34">
        <v>717585.33706698206</v>
      </c>
      <c r="L410" s="49">
        <v>0</v>
      </c>
      <c r="M410" s="311">
        <v>0</v>
      </c>
      <c r="N410" s="311">
        <v>0</v>
      </c>
      <c r="O410" s="311">
        <v>0</v>
      </c>
      <c r="P410" s="313">
        <v>0</v>
      </c>
      <c r="Q410" s="40">
        <v>0</v>
      </c>
      <c r="R410" s="40">
        <v>0.95000000000000007</v>
      </c>
      <c r="S410" s="40">
        <v>4.9999999999999885E-2</v>
      </c>
      <c r="T410" s="40">
        <v>0</v>
      </c>
      <c r="U410" s="40">
        <v>0</v>
      </c>
      <c r="V410" s="40">
        <v>0</v>
      </c>
      <c r="W410" s="40">
        <v>0</v>
      </c>
      <c r="X410" s="40">
        <v>0</v>
      </c>
      <c r="Y410" s="40">
        <v>0</v>
      </c>
      <c r="Z410" s="81">
        <f t="shared" ref="Z410:Z462" si="18">ABS(1-SUM(Q410:Y410))</f>
        <v>0</v>
      </c>
      <c r="AA410" s="40">
        <v>1</v>
      </c>
      <c r="AB410" s="40">
        <v>0</v>
      </c>
      <c r="AC410" s="40">
        <v>0</v>
      </c>
      <c r="AD410" s="40">
        <v>0</v>
      </c>
      <c r="AE410" s="40">
        <v>0</v>
      </c>
      <c r="AF410" s="40">
        <v>0</v>
      </c>
      <c r="AG410" s="40">
        <v>0</v>
      </c>
      <c r="AH410" s="40">
        <v>0</v>
      </c>
      <c r="AI410" s="40">
        <v>0</v>
      </c>
      <c r="AJ410" s="40">
        <v>0</v>
      </c>
      <c r="AK410" s="40">
        <v>0</v>
      </c>
      <c r="AL410" s="40">
        <v>0</v>
      </c>
      <c r="AM410" s="81">
        <f t="shared" si="17"/>
        <v>0</v>
      </c>
    </row>
    <row r="411" spans="1:39" x14ac:dyDescent="0.2">
      <c r="A411" s="33">
        <v>7273</v>
      </c>
      <c r="B411" s="33" t="s">
        <v>295</v>
      </c>
      <c r="C411" s="33" t="s">
        <v>552</v>
      </c>
      <c r="D411" s="35" t="s">
        <v>85</v>
      </c>
      <c r="E411" s="63" t="s">
        <v>132</v>
      </c>
      <c r="F411" s="68">
        <v>2013</v>
      </c>
      <c r="G411" s="52">
        <v>2013</v>
      </c>
      <c r="H411" s="34">
        <v>0</v>
      </c>
      <c r="I411" s="34">
        <v>33905.141364272196</v>
      </c>
      <c r="J411" s="34">
        <v>43298.5426471342</v>
      </c>
      <c r="K411" s="34">
        <v>2219328.18258041</v>
      </c>
      <c r="L411" s="49">
        <v>0</v>
      </c>
      <c r="M411" s="311">
        <v>0</v>
      </c>
      <c r="N411" s="311">
        <v>0</v>
      </c>
      <c r="O411" s="311">
        <v>0</v>
      </c>
      <c r="P411" s="313">
        <v>0</v>
      </c>
      <c r="Q411" s="40">
        <v>0</v>
      </c>
      <c r="R411" s="40">
        <v>0.94999999999999973</v>
      </c>
      <c r="S411" s="40">
        <v>5.0000000000000197E-2</v>
      </c>
      <c r="T411" s="40">
        <v>0</v>
      </c>
      <c r="U411" s="40">
        <v>0</v>
      </c>
      <c r="V411" s="40">
        <v>0</v>
      </c>
      <c r="W411" s="40">
        <v>0</v>
      </c>
      <c r="X411" s="40">
        <v>0</v>
      </c>
      <c r="Y411" s="40">
        <v>0</v>
      </c>
      <c r="Z411" s="81">
        <f t="shared" si="18"/>
        <v>1.1102230246251565E-16</v>
      </c>
      <c r="AA411" s="40">
        <v>1</v>
      </c>
      <c r="AB411" s="40">
        <v>0</v>
      </c>
      <c r="AC411" s="40">
        <v>0</v>
      </c>
      <c r="AD411" s="40">
        <v>0</v>
      </c>
      <c r="AE411" s="40">
        <v>0</v>
      </c>
      <c r="AF411" s="40">
        <v>0</v>
      </c>
      <c r="AG411" s="40">
        <v>0</v>
      </c>
      <c r="AH411" s="40">
        <v>0</v>
      </c>
      <c r="AI411" s="40">
        <v>0</v>
      </c>
      <c r="AJ411" s="40">
        <v>0</v>
      </c>
      <c r="AK411" s="40">
        <v>0</v>
      </c>
      <c r="AL411" s="40">
        <v>0</v>
      </c>
      <c r="AM411" s="81">
        <f t="shared" si="17"/>
        <v>0</v>
      </c>
    </row>
    <row r="412" spans="1:39" x14ac:dyDescent="0.2">
      <c r="A412" s="33">
        <v>6193</v>
      </c>
      <c r="B412" s="33" t="s">
        <v>295</v>
      </c>
      <c r="C412" s="33" t="s">
        <v>553</v>
      </c>
      <c r="D412" s="35" t="s">
        <v>85</v>
      </c>
      <c r="E412" s="63" t="s">
        <v>132</v>
      </c>
      <c r="F412" s="68">
        <v>2014</v>
      </c>
      <c r="G412" s="52">
        <v>2013</v>
      </c>
      <c r="H412" s="34">
        <v>13276.3327097786</v>
      </c>
      <c r="I412" s="34">
        <v>-37217.864051686804</v>
      </c>
      <c r="J412" s="34">
        <v>0</v>
      </c>
      <c r="K412" s="34">
        <v>0</v>
      </c>
      <c r="L412" s="49">
        <v>0</v>
      </c>
      <c r="M412" s="311">
        <v>0</v>
      </c>
      <c r="N412" s="311">
        <v>0</v>
      </c>
      <c r="O412" s="311">
        <v>0</v>
      </c>
      <c r="P412" s="313">
        <v>0</v>
      </c>
      <c r="Q412" s="40">
        <v>0</v>
      </c>
      <c r="R412" s="40">
        <v>0.95000000000000007</v>
      </c>
      <c r="S412" s="40">
        <v>4.9999999999999926E-2</v>
      </c>
      <c r="T412" s="40">
        <v>0</v>
      </c>
      <c r="U412" s="40">
        <v>0</v>
      </c>
      <c r="V412" s="40">
        <v>0</v>
      </c>
      <c r="W412" s="40">
        <v>0</v>
      </c>
      <c r="X412" s="40">
        <v>0</v>
      </c>
      <c r="Y412" s="40">
        <v>0</v>
      </c>
      <c r="Z412" s="81">
        <f t="shared" si="18"/>
        <v>0</v>
      </c>
      <c r="AA412" s="40">
        <v>1</v>
      </c>
      <c r="AB412" s="40">
        <v>0</v>
      </c>
      <c r="AC412" s="40">
        <v>0</v>
      </c>
      <c r="AD412" s="40">
        <v>0</v>
      </c>
      <c r="AE412" s="40">
        <v>0</v>
      </c>
      <c r="AF412" s="40">
        <v>0</v>
      </c>
      <c r="AG412" s="40">
        <v>0</v>
      </c>
      <c r="AH412" s="40">
        <v>0</v>
      </c>
      <c r="AI412" s="40">
        <v>0</v>
      </c>
      <c r="AJ412" s="40">
        <v>0</v>
      </c>
      <c r="AK412" s="40">
        <v>0</v>
      </c>
      <c r="AL412" s="40">
        <v>0</v>
      </c>
      <c r="AM412" s="81">
        <f t="shared" si="17"/>
        <v>0</v>
      </c>
    </row>
    <row r="413" spans="1:39" x14ac:dyDescent="0.2">
      <c r="A413" s="33">
        <v>7026</v>
      </c>
      <c r="B413" s="33" t="s">
        <v>295</v>
      </c>
      <c r="C413" s="33" t="s">
        <v>554</v>
      </c>
      <c r="D413" s="35" t="s">
        <v>85</v>
      </c>
      <c r="E413" s="63" t="s">
        <v>132</v>
      </c>
      <c r="F413" s="68">
        <v>2014</v>
      </c>
      <c r="G413" s="52">
        <v>2013</v>
      </c>
      <c r="H413" s="34">
        <v>0</v>
      </c>
      <c r="I413" s="34">
        <v>243539.03576614699</v>
      </c>
      <c r="J413" s="34">
        <v>413909.78060118499</v>
      </c>
      <c r="K413" s="34">
        <v>1504821.8485193599</v>
      </c>
      <c r="L413" s="49">
        <v>432318</v>
      </c>
      <c r="M413" s="311">
        <v>0</v>
      </c>
      <c r="N413" s="311">
        <v>0</v>
      </c>
      <c r="O413" s="311">
        <v>0</v>
      </c>
      <c r="P413" s="313">
        <v>0</v>
      </c>
      <c r="Q413" s="40">
        <v>0</v>
      </c>
      <c r="R413" s="40">
        <v>0.94166885283492741</v>
      </c>
      <c r="S413" s="40">
        <v>5.00000000000001E-2</v>
      </c>
      <c r="T413" s="40">
        <v>8.3311471650724892E-3</v>
      </c>
      <c r="U413" s="40">
        <v>0</v>
      </c>
      <c r="V413" s="40">
        <v>0</v>
      </c>
      <c r="W413" s="40">
        <v>0</v>
      </c>
      <c r="X413" s="40">
        <v>0</v>
      </c>
      <c r="Y413" s="40">
        <v>0</v>
      </c>
      <c r="Z413" s="81">
        <f t="shared" si="18"/>
        <v>0</v>
      </c>
      <c r="AA413" s="40">
        <v>1</v>
      </c>
      <c r="AB413" s="40">
        <v>0</v>
      </c>
      <c r="AC413" s="40">
        <v>0</v>
      </c>
      <c r="AD413" s="40">
        <v>0</v>
      </c>
      <c r="AE413" s="40">
        <v>0</v>
      </c>
      <c r="AF413" s="40">
        <v>0</v>
      </c>
      <c r="AG413" s="40">
        <v>0</v>
      </c>
      <c r="AH413" s="40">
        <v>0</v>
      </c>
      <c r="AI413" s="40">
        <v>0</v>
      </c>
      <c r="AJ413" s="40">
        <v>0</v>
      </c>
      <c r="AK413" s="40">
        <v>0</v>
      </c>
      <c r="AL413" s="40">
        <v>0</v>
      </c>
      <c r="AM413" s="81">
        <f t="shared" si="17"/>
        <v>0</v>
      </c>
    </row>
    <row r="414" spans="1:39" x14ac:dyDescent="0.2">
      <c r="A414" s="33">
        <v>7474</v>
      </c>
      <c r="B414" s="33" t="s">
        <v>295</v>
      </c>
      <c r="C414" s="33" t="s">
        <v>555</v>
      </c>
      <c r="D414" s="35" t="s">
        <v>85</v>
      </c>
      <c r="E414" s="63" t="s">
        <v>132</v>
      </c>
      <c r="F414" s="68">
        <v>2015</v>
      </c>
      <c r="G414" s="52">
        <v>2013</v>
      </c>
      <c r="H414" s="34">
        <v>0</v>
      </c>
      <c r="I414" s="34">
        <v>10809.0525183272</v>
      </c>
      <c r="J414" s="34">
        <v>5818.4751927142097</v>
      </c>
      <c r="K414" s="34">
        <v>102044.57708932699</v>
      </c>
      <c r="L414" s="49">
        <v>1781799.13</v>
      </c>
      <c r="M414" s="311">
        <v>1815284.45</v>
      </c>
      <c r="N414" s="311">
        <v>0</v>
      </c>
      <c r="O414" s="311">
        <v>0</v>
      </c>
      <c r="P414" s="313">
        <v>0</v>
      </c>
      <c r="Q414" s="40">
        <v>0</v>
      </c>
      <c r="R414" s="40">
        <v>0.95000000000000007</v>
      </c>
      <c r="S414" s="40">
        <v>4.9999999999999996E-2</v>
      </c>
      <c r="T414" s="40">
        <v>0</v>
      </c>
      <c r="U414" s="40">
        <v>0</v>
      </c>
      <c r="V414" s="40">
        <v>0</v>
      </c>
      <c r="W414" s="40">
        <v>0</v>
      </c>
      <c r="X414" s="40">
        <v>0</v>
      </c>
      <c r="Y414" s="40">
        <v>0</v>
      </c>
      <c r="Z414" s="81">
        <f t="shared" si="18"/>
        <v>0</v>
      </c>
      <c r="AA414" s="40">
        <v>1</v>
      </c>
      <c r="AB414" s="40">
        <v>0</v>
      </c>
      <c r="AC414" s="40">
        <v>0</v>
      </c>
      <c r="AD414" s="40">
        <v>0</v>
      </c>
      <c r="AE414" s="40">
        <v>0</v>
      </c>
      <c r="AF414" s="40">
        <v>0</v>
      </c>
      <c r="AG414" s="40">
        <v>0</v>
      </c>
      <c r="AH414" s="40">
        <v>0</v>
      </c>
      <c r="AI414" s="40">
        <v>0</v>
      </c>
      <c r="AJ414" s="40">
        <v>0</v>
      </c>
      <c r="AK414" s="40">
        <v>0</v>
      </c>
      <c r="AL414" s="40">
        <v>0</v>
      </c>
      <c r="AM414" s="81">
        <f t="shared" si="17"/>
        <v>0</v>
      </c>
    </row>
    <row r="415" spans="1:39" x14ac:dyDescent="0.2">
      <c r="A415" s="33">
        <v>7272</v>
      </c>
      <c r="B415" s="33" t="s">
        <v>295</v>
      </c>
      <c r="C415" s="33" t="s">
        <v>556</v>
      </c>
      <c r="D415" s="35" t="s">
        <v>85</v>
      </c>
      <c r="E415" s="63" t="s">
        <v>132</v>
      </c>
      <c r="F415" s="68">
        <v>2016</v>
      </c>
      <c r="G415" s="52">
        <v>2013</v>
      </c>
      <c r="H415" s="34">
        <v>0</v>
      </c>
      <c r="I415" s="34">
        <v>-191.353451434546</v>
      </c>
      <c r="J415" s="34">
        <v>-2532.8091285056298</v>
      </c>
      <c r="K415" s="34">
        <v>0</v>
      </c>
      <c r="L415" s="49">
        <v>0</v>
      </c>
      <c r="M415" s="311">
        <v>0</v>
      </c>
      <c r="N415" s="311">
        <v>0</v>
      </c>
      <c r="O415" s="311">
        <v>0</v>
      </c>
      <c r="P415" s="313">
        <v>0</v>
      </c>
      <c r="Q415" s="40">
        <v>0</v>
      </c>
      <c r="R415" s="40">
        <v>0.95</v>
      </c>
      <c r="S415" s="40">
        <v>4.9999999999999961E-2</v>
      </c>
      <c r="T415" s="40">
        <v>0</v>
      </c>
      <c r="U415" s="40">
        <v>0</v>
      </c>
      <c r="V415" s="40">
        <v>0</v>
      </c>
      <c r="W415" s="40">
        <v>0</v>
      </c>
      <c r="X415" s="40">
        <v>0</v>
      </c>
      <c r="Y415" s="40">
        <v>0</v>
      </c>
      <c r="Z415" s="81">
        <f t="shared" si="18"/>
        <v>1.1102230246251565E-16</v>
      </c>
      <c r="AA415" s="40">
        <v>1</v>
      </c>
      <c r="AB415" s="40">
        <v>0</v>
      </c>
      <c r="AC415" s="40">
        <v>0</v>
      </c>
      <c r="AD415" s="40">
        <v>0</v>
      </c>
      <c r="AE415" s="40">
        <v>0</v>
      </c>
      <c r="AF415" s="40">
        <v>0</v>
      </c>
      <c r="AG415" s="40">
        <v>0</v>
      </c>
      <c r="AH415" s="40">
        <v>0</v>
      </c>
      <c r="AI415" s="40">
        <v>0</v>
      </c>
      <c r="AJ415" s="40">
        <v>0</v>
      </c>
      <c r="AK415" s="40">
        <v>0</v>
      </c>
      <c r="AL415" s="40">
        <v>0</v>
      </c>
      <c r="AM415" s="81">
        <f t="shared" si="17"/>
        <v>0</v>
      </c>
    </row>
    <row r="416" spans="1:39" x14ac:dyDescent="0.2">
      <c r="A416" s="33">
        <v>6712</v>
      </c>
      <c r="B416" s="33" t="s">
        <v>295</v>
      </c>
      <c r="C416" s="33" t="s">
        <v>557</v>
      </c>
      <c r="D416" s="35" t="s">
        <v>85</v>
      </c>
      <c r="E416" s="63" t="s">
        <v>132</v>
      </c>
      <c r="F416" s="68">
        <v>2017</v>
      </c>
      <c r="G416" s="52">
        <v>2013</v>
      </c>
      <c r="H416" s="34">
        <v>-1.7147373431547199</v>
      </c>
      <c r="I416" s="34">
        <v>-2669.24737575274</v>
      </c>
      <c r="J416" s="34">
        <v>0</v>
      </c>
      <c r="K416" s="34">
        <v>0</v>
      </c>
      <c r="L416" s="49">
        <v>0</v>
      </c>
      <c r="M416" s="311">
        <v>0</v>
      </c>
      <c r="N416" s="311">
        <v>0</v>
      </c>
      <c r="O416" s="311">
        <v>0</v>
      </c>
      <c r="P416" s="313">
        <v>0</v>
      </c>
      <c r="Q416" s="40">
        <v>0</v>
      </c>
      <c r="R416" s="40">
        <v>1</v>
      </c>
      <c r="S416" s="40">
        <v>0</v>
      </c>
      <c r="T416" s="40">
        <v>0</v>
      </c>
      <c r="U416" s="40">
        <v>0</v>
      </c>
      <c r="V416" s="40">
        <v>0</v>
      </c>
      <c r="W416" s="40">
        <v>0</v>
      </c>
      <c r="X416" s="40">
        <v>0</v>
      </c>
      <c r="Y416" s="40">
        <v>0</v>
      </c>
      <c r="Z416" s="81">
        <f t="shared" si="18"/>
        <v>0</v>
      </c>
      <c r="AA416" s="40">
        <v>1</v>
      </c>
      <c r="AB416" s="40">
        <v>0</v>
      </c>
      <c r="AC416" s="40">
        <v>0</v>
      </c>
      <c r="AD416" s="40">
        <v>0</v>
      </c>
      <c r="AE416" s="40">
        <v>0</v>
      </c>
      <c r="AF416" s="40">
        <v>0</v>
      </c>
      <c r="AG416" s="40">
        <v>0</v>
      </c>
      <c r="AH416" s="40">
        <v>0</v>
      </c>
      <c r="AI416" s="40">
        <v>0</v>
      </c>
      <c r="AJ416" s="40">
        <v>0</v>
      </c>
      <c r="AK416" s="40">
        <v>0</v>
      </c>
      <c r="AL416" s="40">
        <v>0</v>
      </c>
      <c r="AM416" s="81">
        <f t="shared" si="17"/>
        <v>0</v>
      </c>
    </row>
    <row r="417" spans="1:39" x14ac:dyDescent="0.2">
      <c r="A417" s="33">
        <v>6196</v>
      </c>
      <c r="B417" s="33" t="s">
        <v>295</v>
      </c>
      <c r="C417" s="33" t="s">
        <v>558</v>
      </c>
      <c r="D417" s="35" t="s">
        <v>85</v>
      </c>
      <c r="E417" s="63" t="s">
        <v>132</v>
      </c>
      <c r="F417" s="68">
        <v>2018</v>
      </c>
      <c r="G417" s="52">
        <v>2013</v>
      </c>
      <c r="H417" s="34">
        <v>49.208727829174599</v>
      </c>
      <c r="I417" s="34">
        <v>-2376.1838104334602</v>
      </c>
      <c r="J417" s="34">
        <v>0</v>
      </c>
      <c r="K417" s="34">
        <v>0</v>
      </c>
      <c r="L417" s="49">
        <v>0</v>
      </c>
      <c r="M417" s="311">
        <v>0</v>
      </c>
      <c r="N417" s="311">
        <v>0</v>
      </c>
      <c r="O417" s="311">
        <v>0</v>
      </c>
      <c r="P417" s="313">
        <v>0</v>
      </c>
      <c r="Q417" s="40">
        <v>0</v>
      </c>
      <c r="R417" s="40">
        <v>0.95000000000000007</v>
      </c>
      <c r="S417" s="40">
        <v>5.0000000000000017E-2</v>
      </c>
      <c r="T417" s="40">
        <v>0</v>
      </c>
      <c r="U417" s="40">
        <v>0</v>
      </c>
      <c r="V417" s="40">
        <v>0</v>
      </c>
      <c r="W417" s="40">
        <v>0</v>
      </c>
      <c r="X417" s="40">
        <v>0</v>
      </c>
      <c r="Y417" s="40">
        <v>0</v>
      </c>
      <c r="Z417" s="81">
        <f t="shared" si="18"/>
        <v>0</v>
      </c>
      <c r="AA417" s="40">
        <v>1</v>
      </c>
      <c r="AB417" s="40">
        <v>0</v>
      </c>
      <c r="AC417" s="40">
        <v>0</v>
      </c>
      <c r="AD417" s="40">
        <v>0</v>
      </c>
      <c r="AE417" s="40">
        <v>0</v>
      </c>
      <c r="AF417" s="40">
        <v>0</v>
      </c>
      <c r="AG417" s="40">
        <v>0</v>
      </c>
      <c r="AH417" s="40">
        <v>0</v>
      </c>
      <c r="AI417" s="40">
        <v>0</v>
      </c>
      <c r="AJ417" s="40">
        <v>0</v>
      </c>
      <c r="AK417" s="40">
        <v>0</v>
      </c>
      <c r="AL417" s="40">
        <v>0</v>
      </c>
      <c r="AM417" s="81">
        <f t="shared" si="17"/>
        <v>0</v>
      </c>
    </row>
    <row r="418" spans="1:39" x14ac:dyDescent="0.2">
      <c r="A418" s="33">
        <v>7643</v>
      </c>
      <c r="B418" s="33" t="s">
        <v>295</v>
      </c>
      <c r="C418" s="33" t="s">
        <v>559</v>
      </c>
      <c r="D418" s="35" t="s">
        <v>85</v>
      </c>
      <c r="E418" s="63" t="s">
        <v>132</v>
      </c>
      <c r="F418" s="68">
        <v>2018</v>
      </c>
      <c r="G418" s="52">
        <v>2013</v>
      </c>
      <c r="H418" s="34">
        <v>0</v>
      </c>
      <c r="I418" s="34">
        <v>0</v>
      </c>
      <c r="J418" s="34">
        <v>7103.4984402116997</v>
      </c>
      <c r="K418" s="34">
        <v>0</v>
      </c>
      <c r="L418" s="49">
        <v>0</v>
      </c>
      <c r="M418" s="311">
        <v>0</v>
      </c>
      <c r="N418" s="311">
        <v>0</v>
      </c>
      <c r="O418" s="311">
        <v>0</v>
      </c>
      <c r="P418" s="313">
        <v>0</v>
      </c>
      <c r="Q418" s="40">
        <v>0</v>
      </c>
      <c r="R418" s="40">
        <v>0.95000000000000007</v>
      </c>
      <c r="S418" s="40">
        <v>4.9999999999999968E-2</v>
      </c>
      <c r="T418" s="40">
        <v>0</v>
      </c>
      <c r="U418" s="40">
        <v>0</v>
      </c>
      <c r="V418" s="40">
        <v>0</v>
      </c>
      <c r="W418" s="40">
        <v>0</v>
      </c>
      <c r="X418" s="40">
        <v>0</v>
      </c>
      <c r="Y418" s="40">
        <v>0</v>
      </c>
      <c r="Z418" s="81">
        <f t="shared" si="18"/>
        <v>0</v>
      </c>
      <c r="AA418" s="40">
        <v>1</v>
      </c>
      <c r="AB418" s="40">
        <v>0</v>
      </c>
      <c r="AC418" s="40">
        <v>0</v>
      </c>
      <c r="AD418" s="40">
        <v>0</v>
      </c>
      <c r="AE418" s="40">
        <v>0</v>
      </c>
      <c r="AF418" s="40">
        <v>0</v>
      </c>
      <c r="AG418" s="40">
        <v>0</v>
      </c>
      <c r="AH418" s="40">
        <v>0</v>
      </c>
      <c r="AI418" s="40">
        <v>0</v>
      </c>
      <c r="AJ418" s="40">
        <v>0</v>
      </c>
      <c r="AK418" s="40">
        <v>0</v>
      </c>
      <c r="AL418" s="40">
        <v>0</v>
      </c>
      <c r="AM418" s="81">
        <f t="shared" si="17"/>
        <v>0</v>
      </c>
    </row>
    <row r="419" spans="1:39" x14ac:dyDescent="0.2">
      <c r="A419" s="33">
        <v>7757</v>
      </c>
      <c r="B419" s="33" t="s">
        <v>295</v>
      </c>
      <c r="C419" s="33" t="s">
        <v>558</v>
      </c>
      <c r="D419" s="35" t="s">
        <v>85</v>
      </c>
      <c r="E419" s="63" t="s">
        <v>132</v>
      </c>
      <c r="F419" s="68">
        <v>2018</v>
      </c>
      <c r="G419" s="52">
        <v>2013</v>
      </c>
      <c r="H419" s="34">
        <v>0</v>
      </c>
      <c r="I419" s="34">
        <v>0</v>
      </c>
      <c r="J419" s="34">
        <v>1774.3736748756401</v>
      </c>
      <c r="K419" s="34">
        <v>0</v>
      </c>
      <c r="L419" s="49">
        <v>0</v>
      </c>
      <c r="M419" s="311">
        <v>0</v>
      </c>
      <c r="N419" s="311">
        <v>0</v>
      </c>
      <c r="O419" s="311">
        <v>0</v>
      </c>
      <c r="P419" s="313">
        <v>0</v>
      </c>
      <c r="Q419" s="40">
        <v>0</v>
      </c>
      <c r="R419" s="40">
        <v>0.99</v>
      </c>
      <c r="S419" s="40">
        <v>9.9999999999999638E-3</v>
      </c>
      <c r="T419" s="40">
        <v>0</v>
      </c>
      <c r="U419" s="40">
        <v>0</v>
      </c>
      <c r="V419" s="40">
        <v>0</v>
      </c>
      <c r="W419" s="40">
        <v>0</v>
      </c>
      <c r="X419" s="40">
        <v>0</v>
      </c>
      <c r="Y419" s="40">
        <v>0</v>
      </c>
      <c r="Z419" s="81">
        <f t="shared" si="18"/>
        <v>0</v>
      </c>
      <c r="AA419" s="40">
        <v>1</v>
      </c>
      <c r="AB419" s="40">
        <v>0</v>
      </c>
      <c r="AC419" s="40">
        <v>0</v>
      </c>
      <c r="AD419" s="40">
        <v>0</v>
      </c>
      <c r="AE419" s="40">
        <v>0</v>
      </c>
      <c r="AF419" s="40">
        <v>0</v>
      </c>
      <c r="AG419" s="40">
        <v>0</v>
      </c>
      <c r="AH419" s="40">
        <v>0</v>
      </c>
      <c r="AI419" s="40">
        <v>0</v>
      </c>
      <c r="AJ419" s="40">
        <v>0</v>
      </c>
      <c r="AK419" s="40">
        <v>0</v>
      </c>
      <c r="AL419" s="40">
        <v>0</v>
      </c>
      <c r="AM419" s="81">
        <f t="shared" si="17"/>
        <v>0</v>
      </c>
    </row>
    <row r="420" spans="1:39" x14ac:dyDescent="0.2">
      <c r="A420" s="33">
        <v>6152</v>
      </c>
      <c r="B420" s="33" t="s">
        <v>295</v>
      </c>
      <c r="C420" s="33" t="s">
        <v>555</v>
      </c>
      <c r="D420" s="35" t="s">
        <v>85</v>
      </c>
      <c r="E420" s="63" t="s">
        <v>132</v>
      </c>
      <c r="F420" s="68">
        <v>2019</v>
      </c>
      <c r="G420" s="52">
        <v>2013</v>
      </c>
      <c r="H420" s="34">
        <v>48.785335892593203</v>
      </c>
      <c r="I420" s="34">
        <v>-3576.9726917765802</v>
      </c>
      <c r="J420" s="34">
        <v>0</v>
      </c>
      <c r="K420" s="34">
        <v>0</v>
      </c>
      <c r="L420" s="49">
        <v>0</v>
      </c>
      <c r="M420" s="311">
        <v>0</v>
      </c>
      <c r="N420" s="311">
        <v>0</v>
      </c>
      <c r="O420" s="311">
        <v>0</v>
      </c>
      <c r="P420" s="313">
        <v>0</v>
      </c>
      <c r="Q420" s="40">
        <v>0</v>
      </c>
      <c r="R420" s="40">
        <v>1</v>
      </c>
      <c r="S420" s="40">
        <v>0</v>
      </c>
      <c r="T420" s="40">
        <v>0</v>
      </c>
      <c r="U420" s="40">
        <v>0</v>
      </c>
      <c r="V420" s="40">
        <v>0</v>
      </c>
      <c r="W420" s="40">
        <v>0</v>
      </c>
      <c r="X420" s="40">
        <v>0</v>
      </c>
      <c r="Y420" s="40">
        <v>0</v>
      </c>
      <c r="Z420" s="81">
        <f t="shared" si="18"/>
        <v>0</v>
      </c>
      <c r="AA420" s="40">
        <v>1</v>
      </c>
      <c r="AB420" s="40">
        <v>0</v>
      </c>
      <c r="AC420" s="40">
        <v>0</v>
      </c>
      <c r="AD420" s="40">
        <v>0</v>
      </c>
      <c r="AE420" s="40">
        <v>0</v>
      </c>
      <c r="AF420" s="40">
        <v>0</v>
      </c>
      <c r="AG420" s="40">
        <v>0</v>
      </c>
      <c r="AH420" s="40">
        <v>0</v>
      </c>
      <c r="AI420" s="40">
        <v>0</v>
      </c>
      <c r="AJ420" s="40">
        <v>0</v>
      </c>
      <c r="AK420" s="40">
        <v>0</v>
      </c>
      <c r="AL420" s="40">
        <v>0</v>
      </c>
      <c r="AM420" s="81">
        <f t="shared" si="17"/>
        <v>0</v>
      </c>
    </row>
    <row r="421" spans="1:39" x14ac:dyDescent="0.2">
      <c r="A421" s="33">
        <v>7344</v>
      </c>
      <c r="B421" s="33" t="s">
        <v>295</v>
      </c>
      <c r="C421" s="33" t="s">
        <v>560</v>
      </c>
      <c r="D421" s="35" t="s">
        <v>85</v>
      </c>
      <c r="E421" s="63" t="s">
        <v>132</v>
      </c>
      <c r="F421" s="68">
        <v>2020</v>
      </c>
      <c r="G421" s="52">
        <v>2013</v>
      </c>
      <c r="H421" s="34">
        <v>0</v>
      </c>
      <c r="I421" s="34">
        <v>0</v>
      </c>
      <c r="J421" s="34">
        <v>0</v>
      </c>
      <c r="K421" s="34">
        <v>5813.8903797074299</v>
      </c>
      <c r="L421" s="49">
        <v>0</v>
      </c>
      <c r="M421" s="311">
        <v>0</v>
      </c>
      <c r="N421" s="311">
        <v>0</v>
      </c>
      <c r="O421" s="311">
        <v>0</v>
      </c>
      <c r="P421" s="313">
        <v>0</v>
      </c>
      <c r="Q421" s="40">
        <v>0</v>
      </c>
      <c r="R421" s="40">
        <v>0.9900000000000001</v>
      </c>
      <c r="S421" s="40">
        <v>9.9999999999999933E-3</v>
      </c>
      <c r="T421" s="40">
        <v>0</v>
      </c>
      <c r="U421" s="40">
        <v>0</v>
      </c>
      <c r="V421" s="40">
        <v>0</v>
      </c>
      <c r="W421" s="40">
        <v>0</v>
      </c>
      <c r="X421" s="40">
        <v>0</v>
      </c>
      <c r="Y421" s="40">
        <v>0</v>
      </c>
      <c r="Z421" s="81">
        <f t="shared" si="18"/>
        <v>0</v>
      </c>
      <c r="AA421" s="40">
        <v>1</v>
      </c>
      <c r="AB421" s="40">
        <v>0</v>
      </c>
      <c r="AC421" s="40">
        <v>0</v>
      </c>
      <c r="AD421" s="40">
        <v>0</v>
      </c>
      <c r="AE421" s="40">
        <v>0</v>
      </c>
      <c r="AF421" s="40">
        <v>0</v>
      </c>
      <c r="AG421" s="40">
        <v>0</v>
      </c>
      <c r="AH421" s="40">
        <v>0</v>
      </c>
      <c r="AI421" s="40">
        <v>0</v>
      </c>
      <c r="AJ421" s="40">
        <v>0</v>
      </c>
      <c r="AK421" s="40">
        <v>0</v>
      </c>
      <c r="AL421" s="40">
        <v>0</v>
      </c>
      <c r="AM421" s="81">
        <f t="shared" si="17"/>
        <v>0</v>
      </c>
    </row>
    <row r="422" spans="1:39" x14ac:dyDescent="0.2">
      <c r="A422" s="33">
        <v>7333</v>
      </c>
      <c r="B422" s="33" t="s">
        <v>295</v>
      </c>
      <c r="C422" s="33" t="s">
        <v>561</v>
      </c>
      <c r="D422" s="35" t="s">
        <v>85</v>
      </c>
      <c r="E422" s="63" t="s">
        <v>132</v>
      </c>
      <c r="F422" s="68">
        <v>2021</v>
      </c>
      <c r="G422" s="52">
        <v>2013</v>
      </c>
      <c r="H422" s="34">
        <v>0</v>
      </c>
      <c r="I422" s="34">
        <v>0</v>
      </c>
      <c r="J422" s="34">
        <v>2420.7123036632602</v>
      </c>
      <c r="K422" s="34">
        <v>0</v>
      </c>
      <c r="L422" s="49">
        <v>0</v>
      </c>
      <c r="M422" s="311">
        <v>0</v>
      </c>
      <c r="N422" s="311">
        <v>0</v>
      </c>
      <c r="O422" s="311">
        <v>0</v>
      </c>
      <c r="P422" s="313">
        <v>0</v>
      </c>
      <c r="Q422" s="40">
        <v>0</v>
      </c>
      <c r="R422" s="40">
        <v>0.99</v>
      </c>
      <c r="S422" s="40">
        <v>9.9999999999999881E-3</v>
      </c>
      <c r="T422" s="40">
        <v>0</v>
      </c>
      <c r="U422" s="40">
        <v>0</v>
      </c>
      <c r="V422" s="40">
        <v>0</v>
      </c>
      <c r="W422" s="40">
        <v>0</v>
      </c>
      <c r="X422" s="40">
        <v>0</v>
      </c>
      <c r="Y422" s="40">
        <v>0</v>
      </c>
      <c r="Z422" s="81">
        <f t="shared" si="18"/>
        <v>0</v>
      </c>
      <c r="AA422" s="40">
        <v>1</v>
      </c>
      <c r="AB422" s="40">
        <v>0</v>
      </c>
      <c r="AC422" s="40">
        <v>0</v>
      </c>
      <c r="AD422" s="40">
        <v>0</v>
      </c>
      <c r="AE422" s="40">
        <v>0</v>
      </c>
      <c r="AF422" s="40">
        <v>0</v>
      </c>
      <c r="AG422" s="40">
        <v>0</v>
      </c>
      <c r="AH422" s="40">
        <v>0</v>
      </c>
      <c r="AI422" s="40">
        <v>0</v>
      </c>
      <c r="AJ422" s="40">
        <v>0</v>
      </c>
      <c r="AK422" s="40">
        <v>0</v>
      </c>
      <c r="AL422" s="40">
        <v>0</v>
      </c>
      <c r="AM422" s="81">
        <f t="shared" si="17"/>
        <v>0</v>
      </c>
    </row>
    <row r="423" spans="1:39" x14ac:dyDescent="0.2">
      <c r="A423" s="33">
        <v>7334</v>
      </c>
      <c r="B423" s="33" t="s">
        <v>295</v>
      </c>
      <c r="C423" s="33" t="s">
        <v>562</v>
      </c>
      <c r="D423" s="35" t="s">
        <v>85</v>
      </c>
      <c r="E423" s="63" t="s">
        <v>132</v>
      </c>
      <c r="F423" s="68">
        <v>2021</v>
      </c>
      <c r="G423" s="52">
        <v>2013</v>
      </c>
      <c r="H423" s="34">
        <v>0</v>
      </c>
      <c r="I423" s="34">
        <v>0</v>
      </c>
      <c r="J423" s="34">
        <v>457.468843072818</v>
      </c>
      <c r="K423" s="34">
        <v>0</v>
      </c>
      <c r="L423" s="49">
        <v>0</v>
      </c>
      <c r="M423" s="311">
        <v>0</v>
      </c>
      <c r="N423" s="311">
        <v>0</v>
      </c>
      <c r="O423" s="311">
        <v>0</v>
      </c>
      <c r="P423" s="313">
        <v>0</v>
      </c>
      <c r="Q423" s="40">
        <v>0</v>
      </c>
      <c r="R423" s="40">
        <v>0.99</v>
      </c>
      <c r="S423" s="40">
        <v>9.9999999999999967E-3</v>
      </c>
      <c r="T423" s="40">
        <v>0</v>
      </c>
      <c r="U423" s="40">
        <v>0</v>
      </c>
      <c r="V423" s="40">
        <v>0</v>
      </c>
      <c r="W423" s="40">
        <v>0</v>
      </c>
      <c r="X423" s="40">
        <v>0</v>
      </c>
      <c r="Y423" s="40">
        <v>0</v>
      </c>
      <c r="Z423" s="81">
        <f t="shared" si="18"/>
        <v>0</v>
      </c>
      <c r="AA423" s="40">
        <v>1</v>
      </c>
      <c r="AB423" s="40">
        <v>0</v>
      </c>
      <c r="AC423" s="40">
        <v>0</v>
      </c>
      <c r="AD423" s="40">
        <v>0</v>
      </c>
      <c r="AE423" s="40">
        <v>0</v>
      </c>
      <c r="AF423" s="40">
        <v>0</v>
      </c>
      <c r="AG423" s="40">
        <v>0</v>
      </c>
      <c r="AH423" s="40">
        <v>0</v>
      </c>
      <c r="AI423" s="40">
        <v>0</v>
      </c>
      <c r="AJ423" s="40">
        <v>0</v>
      </c>
      <c r="AK423" s="40">
        <v>0</v>
      </c>
      <c r="AL423" s="40">
        <v>0</v>
      </c>
      <c r="AM423" s="81">
        <f t="shared" si="17"/>
        <v>0</v>
      </c>
    </row>
    <row r="424" spans="1:39" x14ac:dyDescent="0.2">
      <c r="A424" s="33">
        <v>5642</v>
      </c>
      <c r="B424" s="33" t="s">
        <v>31</v>
      </c>
      <c r="C424" s="33" t="s">
        <v>563</v>
      </c>
      <c r="D424" s="35" t="s">
        <v>85</v>
      </c>
      <c r="E424" s="63" t="s">
        <v>132</v>
      </c>
      <c r="F424" s="68">
        <v>2009</v>
      </c>
      <c r="G424" s="52">
        <v>2013</v>
      </c>
      <c r="H424" s="34">
        <v>-31.690886453118701</v>
      </c>
      <c r="I424" s="34">
        <v>0</v>
      </c>
      <c r="J424" s="34">
        <v>0</v>
      </c>
      <c r="K424" s="34">
        <v>0</v>
      </c>
      <c r="L424" s="49">
        <v>0</v>
      </c>
      <c r="M424" s="311">
        <v>0</v>
      </c>
      <c r="N424" s="311">
        <v>0</v>
      </c>
      <c r="O424" s="311">
        <v>0</v>
      </c>
      <c r="P424" s="313">
        <v>0</v>
      </c>
      <c r="Q424" s="40">
        <v>0</v>
      </c>
      <c r="R424" s="40">
        <v>0</v>
      </c>
      <c r="S424" s="40">
        <v>0</v>
      </c>
      <c r="T424" s="40">
        <v>1</v>
      </c>
      <c r="U424" s="40">
        <v>0</v>
      </c>
      <c r="V424" s="40">
        <v>0</v>
      </c>
      <c r="W424" s="40">
        <v>0</v>
      </c>
      <c r="X424" s="40">
        <v>0</v>
      </c>
      <c r="Y424" s="40">
        <v>0</v>
      </c>
      <c r="Z424" s="81">
        <f t="shared" si="18"/>
        <v>0</v>
      </c>
      <c r="AA424" s="40">
        <v>1</v>
      </c>
      <c r="AB424" s="40">
        <v>0</v>
      </c>
      <c r="AC424" s="40">
        <v>0</v>
      </c>
      <c r="AD424" s="40">
        <v>0</v>
      </c>
      <c r="AE424" s="40">
        <v>0</v>
      </c>
      <c r="AF424" s="40">
        <v>0</v>
      </c>
      <c r="AG424" s="40">
        <v>0</v>
      </c>
      <c r="AH424" s="40">
        <v>0</v>
      </c>
      <c r="AI424" s="40">
        <v>0</v>
      </c>
      <c r="AJ424" s="40">
        <v>0</v>
      </c>
      <c r="AK424" s="40">
        <v>0</v>
      </c>
      <c r="AL424" s="40">
        <v>0</v>
      </c>
      <c r="AM424" s="81">
        <f t="shared" si="17"/>
        <v>0</v>
      </c>
    </row>
    <row r="425" spans="1:39" x14ac:dyDescent="0.2">
      <c r="A425" s="33">
        <v>5946</v>
      </c>
      <c r="B425" s="33" t="s">
        <v>31</v>
      </c>
      <c r="C425" s="33" t="s">
        <v>564</v>
      </c>
      <c r="D425" s="35" t="s">
        <v>85</v>
      </c>
      <c r="E425" s="63" t="s">
        <v>132</v>
      </c>
      <c r="F425" s="68">
        <v>2009</v>
      </c>
      <c r="G425" s="52">
        <v>2013</v>
      </c>
      <c r="H425" s="34">
        <v>-29.732698746429701</v>
      </c>
      <c r="I425" s="34">
        <v>0</v>
      </c>
      <c r="J425" s="34">
        <v>0</v>
      </c>
      <c r="K425" s="34">
        <v>0</v>
      </c>
      <c r="L425" s="49">
        <v>0</v>
      </c>
      <c r="M425" s="311">
        <v>0</v>
      </c>
      <c r="N425" s="311">
        <v>0</v>
      </c>
      <c r="O425" s="311">
        <v>0</v>
      </c>
      <c r="P425" s="313">
        <v>0</v>
      </c>
      <c r="Q425" s="40">
        <v>0</v>
      </c>
      <c r="R425" s="40">
        <v>0</v>
      </c>
      <c r="S425" s="40">
        <v>0</v>
      </c>
      <c r="T425" s="40">
        <v>1</v>
      </c>
      <c r="U425" s="40">
        <v>0</v>
      </c>
      <c r="V425" s="40">
        <v>0</v>
      </c>
      <c r="W425" s="40">
        <v>0</v>
      </c>
      <c r="X425" s="40">
        <v>0</v>
      </c>
      <c r="Y425" s="40">
        <v>0</v>
      </c>
      <c r="Z425" s="81">
        <f t="shared" si="18"/>
        <v>0</v>
      </c>
      <c r="AA425" s="40">
        <v>1</v>
      </c>
      <c r="AB425" s="40">
        <v>0</v>
      </c>
      <c r="AC425" s="40">
        <v>0</v>
      </c>
      <c r="AD425" s="40">
        <v>0</v>
      </c>
      <c r="AE425" s="40">
        <v>0</v>
      </c>
      <c r="AF425" s="40">
        <v>0</v>
      </c>
      <c r="AG425" s="40">
        <v>0</v>
      </c>
      <c r="AH425" s="40">
        <v>0</v>
      </c>
      <c r="AI425" s="40">
        <v>0</v>
      </c>
      <c r="AJ425" s="40">
        <v>0</v>
      </c>
      <c r="AK425" s="40">
        <v>0</v>
      </c>
      <c r="AL425" s="40">
        <v>0</v>
      </c>
      <c r="AM425" s="81">
        <f t="shared" si="17"/>
        <v>0</v>
      </c>
    </row>
    <row r="426" spans="1:39" x14ac:dyDescent="0.2">
      <c r="A426" s="33">
        <v>5947</v>
      </c>
      <c r="B426" s="33" t="s">
        <v>31</v>
      </c>
      <c r="C426" s="33" t="s">
        <v>565</v>
      </c>
      <c r="D426" s="35" t="s">
        <v>85</v>
      </c>
      <c r="E426" s="63" t="s">
        <v>132</v>
      </c>
      <c r="F426" s="68">
        <v>2009</v>
      </c>
      <c r="G426" s="52">
        <v>2013</v>
      </c>
      <c r="H426" s="34">
        <v>-1.01614064779539</v>
      </c>
      <c r="I426" s="34">
        <v>0</v>
      </c>
      <c r="J426" s="34">
        <v>0</v>
      </c>
      <c r="K426" s="34">
        <v>0</v>
      </c>
      <c r="L426" s="49">
        <v>0</v>
      </c>
      <c r="M426" s="311">
        <v>0</v>
      </c>
      <c r="N426" s="311">
        <v>0</v>
      </c>
      <c r="O426" s="311">
        <v>0</v>
      </c>
      <c r="P426" s="313">
        <v>0</v>
      </c>
      <c r="Q426" s="40">
        <v>0</v>
      </c>
      <c r="R426" s="40">
        <v>0</v>
      </c>
      <c r="S426" s="40">
        <v>0</v>
      </c>
      <c r="T426" s="40">
        <v>1</v>
      </c>
      <c r="U426" s="40">
        <v>0</v>
      </c>
      <c r="V426" s="40">
        <v>0</v>
      </c>
      <c r="W426" s="40">
        <v>0</v>
      </c>
      <c r="X426" s="40">
        <v>0</v>
      </c>
      <c r="Y426" s="40">
        <v>0</v>
      </c>
      <c r="Z426" s="81">
        <f t="shared" si="18"/>
        <v>0</v>
      </c>
      <c r="AA426" s="40">
        <v>1</v>
      </c>
      <c r="AB426" s="40">
        <v>0</v>
      </c>
      <c r="AC426" s="40">
        <v>0</v>
      </c>
      <c r="AD426" s="40">
        <v>0</v>
      </c>
      <c r="AE426" s="40">
        <v>0</v>
      </c>
      <c r="AF426" s="40">
        <v>0</v>
      </c>
      <c r="AG426" s="40">
        <v>0</v>
      </c>
      <c r="AH426" s="40">
        <v>0</v>
      </c>
      <c r="AI426" s="40">
        <v>0</v>
      </c>
      <c r="AJ426" s="40">
        <v>0</v>
      </c>
      <c r="AK426" s="40">
        <v>0</v>
      </c>
      <c r="AL426" s="40">
        <v>0</v>
      </c>
      <c r="AM426" s="81">
        <f t="shared" si="17"/>
        <v>0</v>
      </c>
    </row>
    <row r="427" spans="1:39" x14ac:dyDescent="0.2">
      <c r="A427" s="33">
        <v>5948</v>
      </c>
      <c r="B427" s="33" t="s">
        <v>31</v>
      </c>
      <c r="C427" s="33" t="s">
        <v>566</v>
      </c>
      <c r="D427" s="35" t="s">
        <v>85</v>
      </c>
      <c r="E427" s="63" t="s">
        <v>132</v>
      </c>
      <c r="F427" s="68">
        <v>2009</v>
      </c>
      <c r="G427" s="52">
        <v>2013</v>
      </c>
      <c r="H427" s="34">
        <v>-0.35988314609420102</v>
      </c>
      <c r="I427" s="34">
        <v>0</v>
      </c>
      <c r="J427" s="34">
        <v>0</v>
      </c>
      <c r="K427" s="34">
        <v>0</v>
      </c>
      <c r="L427" s="49">
        <v>0</v>
      </c>
      <c r="M427" s="311">
        <v>0</v>
      </c>
      <c r="N427" s="311">
        <v>0</v>
      </c>
      <c r="O427" s="311">
        <v>0</v>
      </c>
      <c r="P427" s="313">
        <v>0</v>
      </c>
      <c r="Q427" s="40">
        <v>0</v>
      </c>
      <c r="R427" s="40">
        <v>0</v>
      </c>
      <c r="S427" s="40">
        <v>0</v>
      </c>
      <c r="T427" s="40">
        <v>1</v>
      </c>
      <c r="U427" s="40">
        <v>0</v>
      </c>
      <c r="V427" s="40">
        <v>0</v>
      </c>
      <c r="W427" s="40">
        <v>0</v>
      </c>
      <c r="X427" s="40">
        <v>0</v>
      </c>
      <c r="Y427" s="40">
        <v>0</v>
      </c>
      <c r="Z427" s="81">
        <f t="shared" si="18"/>
        <v>0</v>
      </c>
      <c r="AA427" s="40">
        <v>1</v>
      </c>
      <c r="AB427" s="40">
        <v>0</v>
      </c>
      <c r="AC427" s="40">
        <v>0</v>
      </c>
      <c r="AD427" s="40">
        <v>0</v>
      </c>
      <c r="AE427" s="40">
        <v>0</v>
      </c>
      <c r="AF427" s="40">
        <v>0</v>
      </c>
      <c r="AG427" s="40">
        <v>0</v>
      </c>
      <c r="AH427" s="40">
        <v>0</v>
      </c>
      <c r="AI427" s="40">
        <v>0</v>
      </c>
      <c r="AJ427" s="40">
        <v>0</v>
      </c>
      <c r="AK427" s="40">
        <v>0</v>
      </c>
      <c r="AL427" s="40">
        <v>0</v>
      </c>
      <c r="AM427" s="81">
        <f t="shared" si="17"/>
        <v>0</v>
      </c>
    </row>
    <row r="428" spans="1:39" x14ac:dyDescent="0.2">
      <c r="A428" s="33">
        <v>4167</v>
      </c>
      <c r="B428" s="33" t="s">
        <v>31</v>
      </c>
      <c r="C428" s="33" t="s">
        <v>567</v>
      </c>
      <c r="D428" s="35" t="s">
        <v>85</v>
      </c>
      <c r="E428" s="63" t="s">
        <v>132</v>
      </c>
      <c r="F428" s="68">
        <v>2011</v>
      </c>
      <c r="G428" s="52">
        <v>2013</v>
      </c>
      <c r="H428" s="34">
        <v>-77073.495444996006</v>
      </c>
      <c r="I428" s="34">
        <v>0</v>
      </c>
      <c r="J428" s="34">
        <v>0</v>
      </c>
      <c r="K428" s="34">
        <v>0</v>
      </c>
      <c r="L428" s="49">
        <v>0</v>
      </c>
      <c r="M428" s="311">
        <v>0</v>
      </c>
      <c r="N428" s="311">
        <v>0</v>
      </c>
      <c r="O428" s="311">
        <v>0</v>
      </c>
      <c r="P428" s="313">
        <v>0</v>
      </c>
      <c r="Q428" s="40">
        <v>0</v>
      </c>
      <c r="R428" s="40">
        <v>0</v>
      </c>
      <c r="S428" s="40">
        <v>0</v>
      </c>
      <c r="T428" s="40">
        <v>0.74999999993338662</v>
      </c>
      <c r="U428" s="40">
        <v>0.25000000006661344</v>
      </c>
      <c r="V428" s="40">
        <v>0</v>
      </c>
      <c r="W428" s="40">
        <v>0</v>
      </c>
      <c r="X428" s="40">
        <v>0</v>
      </c>
      <c r="Y428" s="40">
        <v>0</v>
      </c>
      <c r="Z428" s="81">
        <f t="shared" si="18"/>
        <v>0</v>
      </c>
      <c r="AA428" s="40">
        <v>1</v>
      </c>
      <c r="AB428" s="40">
        <v>0</v>
      </c>
      <c r="AC428" s="40">
        <v>0</v>
      </c>
      <c r="AD428" s="40">
        <v>0</v>
      </c>
      <c r="AE428" s="40">
        <v>0</v>
      </c>
      <c r="AF428" s="40">
        <v>0</v>
      </c>
      <c r="AG428" s="40">
        <v>0</v>
      </c>
      <c r="AH428" s="40">
        <v>0</v>
      </c>
      <c r="AI428" s="40">
        <v>0</v>
      </c>
      <c r="AJ428" s="40">
        <v>0</v>
      </c>
      <c r="AK428" s="40">
        <v>0</v>
      </c>
      <c r="AL428" s="40">
        <v>0</v>
      </c>
      <c r="AM428" s="81">
        <f t="shared" si="17"/>
        <v>0</v>
      </c>
    </row>
    <row r="429" spans="1:39" x14ac:dyDescent="0.2">
      <c r="A429" s="33">
        <v>4339</v>
      </c>
      <c r="B429" s="33" t="s">
        <v>31</v>
      </c>
      <c r="C429" s="33" t="s">
        <v>568</v>
      </c>
      <c r="D429" s="35" t="s">
        <v>85</v>
      </c>
      <c r="E429" s="63" t="s">
        <v>132</v>
      </c>
      <c r="F429" s="68">
        <v>2011</v>
      </c>
      <c r="G429" s="52">
        <v>2013</v>
      </c>
      <c r="H429" s="34">
        <v>-78344.084061878399</v>
      </c>
      <c r="I429" s="34">
        <v>900.43152827344602</v>
      </c>
      <c r="J429" s="34">
        <v>0</v>
      </c>
      <c r="K429" s="34">
        <v>0</v>
      </c>
      <c r="L429" s="49">
        <v>0</v>
      </c>
      <c r="M429" s="311">
        <v>0</v>
      </c>
      <c r="N429" s="311">
        <v>0</v>
      </c>
      <c r="O429" s="311">
        <v>0</v>
      </c>
      <c r="P429" s="313">
        <v>0</v>
      </c>
      <c r="Q429" s="40">
        <v>0</v>
      </c>
      <c r="R429" s="40">
        <v>0</v>
      </c>
      <c r="S429" s="40">
        <v>0</v>
      </c>
      <c r="T429" s="40">
        <v>4.5894190945120051E-5</v>
      </c>
      <c r="U429" s="40">
        <v>0.99995410580905486</v>
      </c>
      <c r="V429" s="40">
        <v>0</v>
      </c>
      <c r="W429" s="40">
        <v>0</v>
      </c>
      <c r="X429" s="40">
        <v>0</v>
      </c>
      <c r="Y429" s="40">
        <v>0</v>
      </c>
      <c r="Z429" s="81">
        <f t="shared" si="18"/>
        <v>0</v>
      </c>
      <c r="AA429" s="40">
        <v>1</v>
      </c>
      <c r="AB429" s="40">
        <v>0</v>
      </c>
      <c r="AC429" s="40">
        <v>0</v>
      </c>
      <c r="AD429" s="40">
        <v>0</v>
      </c>
      <c r="AE429" s="40">
        <v>0</v>
      </c>
      <c r="AF429" s="40">
        <v>0</v>
      </c>
      <c r="AG429" s="40">
        <v>0</v>
      </c>
      <c r="AH429" s="40">
        <v>0</v>
      </c>
      <c r="AI429" s="40">
        <v>0</v>
      </c>
      <c r="AJ429" s="40">
        <v>0</v>
      </c>
      <c r="AK429" s="40">
        <v>0</v>
      </c>
      <c r="AL429" s="40">
        <v>0</v>
      </c>
      <c r="AM429" s="81">
        <f t="shared" si="17"/>
        <v>0</v>
      </c>
    </row>
    <row r="430" spans="1:39" x14ac:dyDescent="0.2">
      <c r="A430" s="33">
        <v>5488</v>
      </c>
      <c r="B430" s="33" t="s">
        <v>31</v>
      </c>
      <c r="C430" s="33" t="s">
        <v>569</v>
      </c>
      <c r="D430" s="35" t="s">
        <v>85</v>
      </c>
      <c r="E430" s="63" t="s">
        <v>132</v>
      </c>
      <c r="F430" s="68">
        <v>2011</v>
      </c>
      <c r="G430" s="52">
        <v>2013</v>
      </c>
      <c r="H430" s="34">
        <v>1108.1013764208701</v>
      </c>
      <c r="I430" s="34">
        <v>101388.061129011</v>
      </c>
      <c r="J430" s="34">
        <v>71325.684919792096</v>
      </c>
      <c r="K430" s="34">
        <v>0</v>
      </c>
      <c r="L430" s="49">
        <v>0</v>
      </c>
      <c r="M430" s="311">
        <v>0</v>
      </c>
      <c r="N430" s="311">
        <v>0</v>
      </c>
      <c r="O430" s="311">
        <v>0</v>
      </c>
      <c r="P430" s="313">
        <v>0</v>
      </c>
      <c r="Q430" s="40">
        <v>0</v>
      </c>
      <c r="R430" s="40">
        <v>0</v>
      </c>
      <c r="S430" s="40">
        <v>0</v>
      </c>
      <c r="T430" s="40">
        <v>1</v>
      </c>
      <c r="U430" s="40">
        <v>0</v>
      </c>
      <c r="V430" s="40">
        <v>0</v>
      </c>
      <c r="W430" s="40">
        <v>0</v>
      </c>
      <c r="X430" s="40">
        <v>0</v>
      </c>
      <c r="Y430" s="40">
        <v>0</v>
      </c>
      <c r="Z430" s="81">
        <f t="shared" si="18"/>
        <v>0</v>
      </c>
      <c r="AA430" s="40">
        <v>1</v>
      </c>
      <c r="AB430" s="40">
        <v>0</v>
      </c>
      <c r="AC430" s="40">
        <v>0</v>
      </c>
      <c r="AD430" s="40">
        <v>0</v>
      </c>
      <c r="AE430" s="40">
        <v>0</v>
      </c>
      <c r="AF430" s="40">
        <v>0</v>
      </c>
      <c r="AG430" s="40">
        <v>0</v>
      </c>
      <c r="AH430" s="40">
        <v>0</v>
      </c>
      <c r="AI430" s="40">
        <v>0</v>
      </c>
      <c r="AJ430" s="40">
        <v>0</v>
      </c>
      <c r="AK430" s="40">
        <v>0</v>
      </c>
      <c r="AL430" s="40">
        <v>0</v>
      </c>
      <c r="AM430" s="81">
        <f t="shared" si="17"/>
        <v>0</v>
      </c>
    </row>
    <row r="431" spans="1:39" x14ac:dyDescent="0.2">
      <c r="A431" s="33">
        <v>5607</v>
      </c>
      <c r="B431" s="33" t="s">
        <v>31</v>
      </c>
      <c r="C431" s="33" t="s">
        <v>570</v>
      </c>
      <c r="D431" s="35" t="s">
        <v>85</v>
      </c>
      <c r="E431" s="63" t="s">
        <v>132</v>
      </c>
      <c r="F431" s="68">
        <v>2011</v>
      </c>
      <c r="G431" s="52">
        <v>2013</v>
      </c>
      <c r="H431" s="34">
        <v>-20.375736947980499</v>
      </c>
      <c r="I431" s="34">
        <v>-116072.532430522</v>
      </c>
      <c r="J431" s="34">
        <v>0</v>
      </c>
      <c r="K431" s="34">
        <v>0</v>
      </c>
      <c r="L431" s="49">
        <v>0</v>
      </c>
      <c r="M431" s="311">
        <v>0</v>
      </c>
      <c r="N431" s="311">
        <v>0</v>
      </c>
      <c r="O431" s="311">
        <v>0</v>
      </c>
      <c r="P431" s="313">
        <v>0</v>
      </c>
      <c r="Q431" s="40">
        <v>0</v>
      </c>
      <c r="R431" s="40">
        <v>0</v>
      </c>
      <c r="S431" s="40">
        <v>0</v>
      </c>
      <c r="T431" s="79">
        <v>1</v>
      </c>
      <c r="U431" s="40">
        <v>0</v>
      </c>
      <c r="V431" s="40">
        <v>0</v>
      </c>
      <c r="W431" s="40">
        <v>0</v>
      </c>
      <c r="X431" s="40">
        <v>0</v>
      </c>
      <c r="Y431" s="40">
        <v>0</v>
      </c>
      <c r="Z431" s="81">
        <f t="shared" si="18"/>
        <v>0</v>
      </c>
      <c r="AA431" s="40">
        <v>1</v>
      </c>
      <c r="AB431" s="40">
        <v>0</v>
      </c>
      <c r="AC431" s="40">
        <v>0</v>
      </c>
      <c r="AD431" s="40">
        <v>0</v>
      </c>
      <c r="AE431" s="40">
        <v>0</v>
      </c>
      <c r="AF431" s="40">
        <v>0</v>
      </c>
      <c r="AG431" s="40">
        <v>0</v>
      </c>
      <c r="AH431" s="40">
        <v>0</v>
      </c>
      <c r="AI431" s="40">
        <v>0</v>
      </c>
      <c r="AJ431" s="40">
        <v>0</v>
      </c>
      <c r="AK431" s="40">
        <v>0</v>
      </c>
      <c r="AL431" s="40">
        <v>0</v>
      </c>
      <c r="AM431" s="81">
        <f t="shared" si="17"/>
        <v>0</v>
      </c>
    </row>
    <row r="432" spans="1:39" x14ac:dyDescent="0.2">
      <c r="A432" s="33">
        <v>5731</v>
      </c>
      <c r="B432" s="33" t="s">
        <v>31</v>
      </c>
      <c r="C432" s="33" t="s">
        <v>571</v>
      </c>
      <c r="D432" s="35" t="s">
        <v>85</v>
      </c>
      <c r="E432" s="63" t="s">
        <v>132</v>
      </c>
      <c r="F432" s="68">
        <v>2011</v>
      </c>
      <c r="G432" s="52">
        <v>2013</v>
      </c>
      <c r="H432" s="34">
        <v>-40478.957675980302</v>
      </c>
      <c r="I432" s="34">
        <v>0</v>
      </c>
      <c r="J432" s="34">
        <v>0</v>
      </c>
      <c r="K432" s="34">
        <v>0</v>
      </c>
      <c r="L432" s="49">
        <v>0</v>
      </c>
      <c r="M432" s="311">
        <v>0</v>
      </c>
      <c r="N432" s="311">
        <v>0</v>
      </c>
      <c r="O432" s="311">
        <v>0</v>
      </c>
      <c r="P432" s="313">
        <v>0</v>
      </c>
      <c r="Q432" s="40">
        <v>0</v>
      </c>
      <c r="R432" s="40">
        <v>0</v>
      </c>
      <c r="S432" s="40">
        <v>0</v>
      </c>
      <c r="T432" s="79">
        <v>1</v>
      </c>
      <c r="U432" s="40">
        <v>0</v>
      </c>
      <c r="V432" s="40">
        <v>0</v>
      </c>
      <c r="W432" s="40">
        <v>0</v>
      </c>
      <c r="X432" s="40">
        <v>0</v>
      </c>
      <c r="Y432" s="40">
        <v>0</v>
      </c>
      <c r="Z432" s="81">
        <f t="shared" si="18"/>
        <v>0</v>
      </c>
      <c r="AA432" s="40">
        <v>1</v>
      </c>
      <c r="AB432" s="40">
        <v>0</v>
      </c>
      <c r="AC432" s="40">
        <v>0</v>
      </c>
      <c r="AD432" s="40">
        <v>0</v>
      </c>
      <c r="AE432" s="40">
        <v>0</v>
      </c>
      <c r="AF432" s="40">
        <v>0</v>
      </c>
      <c r="AG432" s="40">
        <v>0</v>
      </c>
      <c r="AH432" s="40">
        <v>0</v>
      </c>
      <c r="AI432" s="40">
        <v>0</v>
      </c>
      <c r="AJ432" s="40">
        <v>0</v>
      </c>
      <c r="AK432" s="40">
        <v>0</v>
      </c>
      <c r="AL432" s="40">
        <v>0</v>
      </c>
      <c r="AM432" s="81">
        <f t="shared" si="17"/>
        <v>0</v>
      </c>
    </row>
    <row r="433" spans="1:39" x14ac:dyDescent="0.2">
      <c r="A433" s="33">
        <v>6037</v>
      </c>
      <c r="B433" s="33" t="s">
        <v>31</v>
      </c>
      <c r="C433" s="33" t="s">
        <v>572</v>
      </c>
      <c r="D433" s="35" t="s">
        <v>85</v>
      </c>
      <c r="E433" s="63" t="s">
        <v>132</v>
      </c>
      <c r="F433" s="68">
        <v>2011</v>
      </c>
      <c r="G433" s="52">
        <v>2013</v>
      </c>
      <c r="H433" s="34">
        <v>-0.69859669535933</v>
      </c>
      <c r="I433" s="34">
        <v>0</v>
      </c>
      <c r="J433" s="34">
        <v>-10026.7329531462</v>
      </c>
      <c r="K433" s="34">
        <v>-4172.7371663119502</v>
      </c>
      <c r="L433" s="49">
        <v>0</v>
      </c>
      <c r="M433" s="311">
        <v>0</v>
      </c>
      <c r="N433" s="311">
        <v>0</v>
      </c>
      <c r="O433" s="311">
        <v>0</v>
      </c>
      <c r="P433" s="313">
        <v>0</v>
      </c>
      <c r="Q433" s="40">
        <v>0</v>
      </c>
      <c r="R433" s="40">
        <v>0</v>
      </c>
      <c r="S433" s="40">
        <v>0</v>
      </c>
      <c r="T433" s="40">
        <v>1</v>
      </c>
      <c r="U433" s="40">
        <v>0</v>
      </c>
      <c r="V433" s="40">
        <v>0</v>
      </c>
      <c r="W433" s="40">
        <v>0</v>
      </c>
      <c r="X433" s="40">
        <v>0</v>
      </c>
      <c r="Y433" s="40">
        <v>0</v>
      </c>
      <c r="Z433" s="81">
        <f t="shared" si="18"/>
        <v>0</v>
      </c>
      <c r="AA433" s="40">
        <v>1</v>
      </c>
      <c r="AB433" s="40">
        <v>0</v>
      </c>
      <c r="AC433" s="40">
        <v>0</v>
      </c>
      <c r="AD433" s="40">
        <v>0</v>
      </c>
      <c r="AE433" s="40">
        <v>0</v>
      </c>
      <c r="AF433" s="40">
        <v>0</v>
      </c>
      <c r="AG433" s="40">
        <v>0</v>
      </c>
      <c r="AH433" s="40">
        <v>0</v>
      </c>
      <c r="AI433" s="40">
        <v>0</v>
      </c>
      <c r="AJ433" s="40">
        <v>0</v>
      </c>
      <c r="AK433" s="40">
        <v>0</v>
      </c>
      <c r="AL433" s="40">
        <v>0</v>
      </c>
      <c r="AM433" s="81">
        <f t="shared" si="17"/>
        <v>0</v>
      </c>
    </row>
    <row r="434" spans="1:39" x14ac:dyDescent="0.2">
      <c r="A434" s="33">
        <v>6154</v>
      </c>
      <c r="B434" s="33" t="s">
        <v>31</v>
      </c>
      <c r="C434" s="33" t="s">
        <v>573</v>
      </c>
      <c r="D434" s="35" t="s">
        <v>85</v>
      </c>
      <c r="E434" s="63" t="s">
        <v>132</v>
      </c>
      <c r="F434" s="68">
        <v>2011</v>
      </c>
      <c r="G434" s="52">
        <v>2013</v>
      </c>
      <c r="H434" s="34">
        <v>0</v>
      </c>
      <c r="I434" s="34">
        <v>-1832.4763575613499</v>
      </c>
      <c r="J434" s="34">
        <v>0</v>
      </c>
      <c r="K434" s="34">
        <v>0</v>
      </c>
      <c r="L434" s="49">
        <v>0</v>
      </c>
      <c r="M434" s="311">
        <v>0</v>
      </c>
      <c r="N434" s="311">
        <v>0</v>
      </c>
      <c r="O434" s="311">
        <v>0</v>
      </c>
      <c r="P434" s="313">
        <v>0</v>
      </c>
      <c r="Q434" s="40">
        <v>0</v>
      </c>
      <c r="R434" s="40">
        <v>0</v>
      </c>
      <c r="S434" s="40">
        <v>0</v>
      </c>
      <c r="T434" s="79">
        <v>1</v>
      </c>
      <c r="U434" s="40">
        <v>0</v>
      </c>
      <c r="V434" s="40">
        <v>0</v>
      </c>
      <c r="W434" s="40">
        <v>0</v>
      </c>
      <c r="X434" s="40">
        <v>0</v>
      </c>
      <c r="Y434" s="40">
        <v>0</v>
      </c>
      <c r="Z434" s="81">
        <f t="shared" si="18"/>
        <v>0</v>
      </c>
      <c r="AA434" s="40">
        <v>1</v>
      </c>
      <c r="AB434" s="40">
        <v>0</v>
      </c>
      <c r="AC434" s="40">
        <v>0</v>
      </c>
      <c r="AD434" s="40">
        <v>0</v>
      </c>
      <c r="AE434" s="40">
        <v>0</v>
      </c>
      <c r="AF434" s="40">
        <v>0</v>
      </c>
      <c r="AG434" s="40">
        <v>0</v>
      </c>
      <c r="AH434" s="40">
        <v>0</v>
      </c>
      <c r="AI434" s="40">
        <v>0</v>
      </c>
      <c r="AJ434" s="40">
        <v>0</v>
      </c>
      <c r="AK434" s="40">
        <v>0</v>
      </c>
      <c r="AL434" s="40">
        <v>0</v>
      </c>
      <c r="AM434" s="81">
        <f t="shared" si="17"/>
        <v>0</v>
      </c>
    </row>
    <row r="435" spans="1:39" x14ac:dyDescent="0.2">
      <c r="A435" s="33">
        <v>6243</v>
      </c>
      <c r="B435" s="33" t="s">
        <v>31</v>
      </c>
      <c r="C435" s="33" t="s">
        <v>574</v>
      </c>
      <c r="D435" s="35" t="s">
        <v>85</v>
      </c>
      <c r="E435" s="63" t="s">
        <v>132</v>
      </c>
      <c r="F435" s="68">
        <v>2011</v>
      </c>
      <c r="G435" s="52">
        <v>2013</v>
      </c>
      <c r="H435" s="34">
        <v>46886.423057025597</v>
      </c>
      <c r="I435" s="34">
        <v>3299.3955114967298</v>
      </c>
      <c r="J435" s="34">
        <v>0</v>
      </c>
      <c r="K435" s="34">
        <v>-92639.157218777706</v>
      </c>
      <c r="L435" s="49">
        <v>0</v>
      </c>
      <c r="M435" s="311">
        <v>0</v>
      </c>
      <c r="N435" s="311">
        <v>0</v>
      </c>
      <c r="O435" s="311">
        <v>0</v>
      </c>
      <c r="P435" s="313">
        <v>0</v>
      </c>
      <c r="Q435" s="40">
        <v>0</v>
      </c>
      <c r="R435" s="40">
        <v>1</v>
      </c>
      <c r="S435" s="40">
        <v>0</v>
      </c>
      <c r="T435" s="40">
        <v>0</v>
      </c>
      <c r="U435" s="40">
        <v>0</v>
      </c>
      <c r="V435" s="40">
        <v>0</v>
      </c>
      <c r="W435" s="40">
        <v>0</v>
      </c>
      <c r="X435" s="40">
        <v>0</v>
      </c>
      <c r="Y435" s="40">
        <v>0</v>
      </c>
      <c r="Z435" s="81">
        <f t="shared" si="18"/>
        <v>0</v>
      </c>
      <c r="AA435" s="40">
        <v>1</v>
      </c>
      <c r="AB435" s="40">
        <v>0</v>
      </c>
      <c r="AC435" s="40">
        <v>0</v>
      </c>
      <c r="AD435" s="40">
        <v>0</v>
      </c>
      <c r="AE435" s="40">
        <v>0</v>
      </c>
      <c r="AF435" s="40">
        <v>0</v>
      </c>
      <c r="AG435" s="40">
        <v>0</v>
      </c>
      <c r="AH435" s="40">
        <v>0</v>
      </c>
      <c r="AI435" s="40">
        <v>0</v>
      </c>
      <c r="AJ435" s="40">
        <v>0</v>
      </c>
      <c r="AK435" s="40">
        <v>0</v>
      </c>
      <c r="AL435" s="40">
        <v>0</v>
      </c>
      <c r="AM435" s="81">
        <f t="shared" si="17"/>
        <v>0</v>
      </c>
    </row>
    <row r="436" spans="1:39" x14ac:dyDescent="0.2">
      <c r="A436" s="33">
        <v>6245</v>
      </c>
      <c r="B436" s="33" t="s">
        <v>31</v>
      </c>
      <c r="C436" s="33" t="s">
        <v>575</v>
      </c>
      <c r="D436" s="35" t="s">
        <v>85</v>
      </c>
      <c r="E436" s="63" t="s">
        <v>132</v>
      </c>
      <c r="F436" s="68">
        <v>2011</v>
      </c>
      <c r="G436" s="52">
        <v>2013</v>
      </c>
      <c r="H436" s="34">
        <v>1355.61630254637</v>
      </c>
      <c r="I436" s="34">
        <v>1404.8806334805499</v>
      </c>
      <c r="J436" s="34">
        <v>-8001.8423135036001</v>
      </c>
      <c r="K436" s="34">
        <v>0</v>
      </c>
      <c r="L436" s="49">
        <v>0</v>
      </c>
      <c r="M436" s="311">
        <v>0</v>
      </c>
      <c r="N436" s="311">
        <v>0</v>
      </c>
      <c r="O436" s="311">
        <v>0</v>
      </c>
      <c r="P436" s="313">
        <v>0</v>
      </c>
      <c r="Q436" s="40">
        <v>0</v>
      </c>
      <c r="R436" s="40">
        <v>0</v>
      </c>
      <c r="S436" s="40">
        <v>0</v>
      </c>
      <c r="T436" s="40">
        <v>1</v>
      </c>
      <c r="U436" s="40">
        <v>0</v>
      </c>
      <c r="V436" s="40">
        <v>0</v>
      </c>
      <c r="W436" s="40">
        <v>0</v>
      </c>
      <c r="X436" s="40">
        <v>0</v>
      </c>
      <c r="Y436" s="40">
        <v>0</v>
      </c>
      <c r="Z436" s="81">
        <f t="shared" si="18"/>
        <v>0</v>
      </c>
      <c r="AA436" s="40">
        <v>1</v>
      </c>
      <c r="AB436" s="40">
        <v>0</v>
      </c>
      <c r="AC436" s="40">
        <v>0</v>
      </c>
      <c r="AD436" s="40">
        <v>0</v>
      </c>
      <c r="AE436" s="40">
        <v>0</v>
      </c>
      <c r="AF436" s="40">
        <v>0</v>
      </c>
      <c r="AG436" s="40">
        <v>0</v>
      </c>
      <c r="AH436" s="40">
        <v>0</v>
      </c>
      <c r="AI436" s="40">
        <v>0</v>
      </c>
      <c r="AJ436" s="40">
        <v>0</v>
      </c>
      <c r="AK436" s="40">
        <v>0</v>
      </c>
      <c r="AL436" s="40">
        <v>0</v>
      </c>
      <c r="AM436" s="81">
        <f t="shared" si="17"/>
        <v>0</v>
      </c>
    </row>
    <row r="437" spans="1:39" x14ac:dyDescent="0.2">
      <c r="A437" s="33">
        <v>6281</v>
      </c>
      <c r="B437" s="33" t="s">
        <v>31</v>
      </c>
      <c r="C437" s="33" t="s">
        <v>576</v>
      </c>
      <c r="D437" s="35" t="s">
        <v>85</v>
      </c>
      <c r="E437" s="63" t="s">
        <v>132</v>
      </c>
      <c r="F437" s="68">
        <v>2011</v>
      </c>
      <c r="G437" s="52">
        <v>2013</v>
      </c>
      <c r="H437" s="34">
        <v>18207130.826414999</v>
      </c>
      <c r="I437" s="34">
        <v>5884812.5435695704</v>
      </c>
      <c r="J437" s="34">
        <v>0</v>
      </c>
      <c r="K437" s="34">
        <v>0</v>
      </c>
      <c r="L437" s="49">
        <v>0</v>
      </c>
      <c r="M437" s="311">
        <v>0</v>
      </c>
      <c r="N437" s="311">
        <v>0</v>
      </c>
      <c r="O437" s="311">
        <v>0</v>
      </c>
      <c r="P437" s="313">
        <v>0</v>
      </c>
      <c r="Q437" s="40">
        <v>0</v>
      </c>
      <c r="R437" s="40">
        <v>0</v>
      </c>
      <c r="S437" s="40">
        <v>0</v>
      </c>
      <c r="T437" s="40">
        <v>1.0000000001871818</v>
      </c>
      <c r="U437" s="40">
        <v>-1.8718177616721369E-10</v>
      </c>
      <c r="V437" s="40">
        <v>0</v>
      </c>
      <c r="W437" s="40">
        <v>0</v>
      </c>
      <c r="X437" s="40">
        <v>0</v>
      </c>
      <c r="Y437" s="40">
        <v>0</v>
      </c>
      <c r="Z437" s="81">
        <f t="shared" si="18"/>
        <v>0</v>
      </c>
      <c r="AA437" s="40">
        <v>1</v>
      </c>
      <c r="AB437" s="40">
        <v>0</v>
      </c>
      <c r="AC437" s="40">
        <v>0</v>
      </c>
      <c r="AD437" s="40">
        <v>0</v>
      </c>
      <c r="AE437" s="40">
        <v>0</v>
      </c>
      <c r="AF437" s="40">
        <v>0</v>
      </c>
      <c r="AG437" s="40">
        <v>0</v>
      </c>
      <c r="AH437" s="40">
        <v>0</v>
      </c>
      <c r="AI437" s="40">
        <v>0</v>
      </c>
      <c r="AJ437" s="40">
        <v>0</v>
      </c>
      <c r="AK437" s="40">
        <v>0</v>
      </c>
      <c r="AL437" s="40">
        <v>0</v>
      </c>
      <c r="AM437" s="81">
        <f t="shared" si="17"/>
        <v>0</v>
      </c>
    </row>
    <row r="438" spans="1:39" x14ac:dyDescent="0.2">
      <c r="A438" s="33">
        <v>6589</v>
      </c>
      <c r="B438" s="33" t="s">
        <v>31</v>
      </c>
      <c r="C438" s="33" t="s">
        <v>577</v>
      </c>
      <c r="D438" s="35" t="s">
        <v>85</v>
      </c>
      <c r="E438" s="63" t="s">
        <v>132</v>
      </c>
      <c r="F438" s="68">
        <v>2011</v>
      </c>
      <c r="G438" s="52">
        <v>2013</v>
      </c>
      <c r="H438" s="34">
        <v>-11.3469039003819</v>
      </c>
      <c r="I438" s="34">
        <v>-16393.428499945101</v>
      </c>
      <c r="J438" s="34">
        <v>0</v>
      </c>
      <c r="K438" s="34">
        <v>0</v>
      </c>
      <c r="L438" s="49">
        <v>0</v>
      </c>
      <c r="M438" s="311">
        <v>0</v>
      </c>
      <c r="N438" s="311">
        <v>0</v>
      </c>
      <c r="O438" s="311">
        <v>0</v>
      </c>
      <c r="P438" s="313">
        <v>0</v>
      </c>
      <c r="Q438" s="40">
        <v>0</v>
      </c>
      <c r="R438" s="40">
        <v>0</v>
      </c>
      <c r="S438" s="40">
        <v>0</v>
      </c>
      <c r="T438" s="79">
        <v>1</v>
      </c>
      <c r="U438" s="40">
        <v>0</v>
      </c>
      <c r="V438" s="40">
        <v>0</v>
      </c>
      <c r="W438" s="40">
        <v>0</v>
      </c>
      <c r="X438" s="40">
        <v>0</v>
      </c>
      <c r="Y438" s="40">
        <v>0</v>
      </c>
      <c r="Z438" s="81">
        <f t="shared" si="18"/>
        <v>0</v>
      </c>
      <c r="AA438" s="40">
        <v>1</v>
      </c>
      <c r="AB438" s="40">
        <v>0</v>
      </c>
      <c r="AC438" s="40">
        <v>0</v>
      </c>
      <c r="AD438" s="40">
        <v>0</v>
      </c>
      <c r="AE438" s="40">
        <v>0</v>
      </c>
      <c r="AF438" s="40">
        <v>0</v>
      </c>
      <c r="AG438" s="40">
        <v>0</v>
      </c>
      <c r="AH438" s="40">
        <v>0</v>
      </c>
      <c r="AI438" s="40">
        <v>0</v>
      </c>
      <c r="AJ438" s="40">
        <v>0</v>
      </c>
      <c r="AK438" s="40">
        <v>0</v>
      </c>
      <c r="AL438" s="40">
        <v>0</v>
      </c>
      <c r="AM438" s="81">
        <f t="shared" si="17"/>
        <v>0</v>
      </c>
    </row>
    <row r="439" spans="1:39" x14ac:dyDescent="0.2">
      <c r="A439" s="33">
        <v>6642</v>
      </c>
      <c r="B439" s="33" t="s">
        <v>31</v>
      </c>
      <c r="C439" s="33" t="s">
        <v>578</v>
      </c>
      <c r="D439" s="35" t="s">
        <v>85</v>
      </c>
      <c r="E439" s="63" t="s">
        <v>132</v>
      </c>
      <c r="F439" s="68">
        <v>2011</v>
      </c>
      <c r="G439" s="52">
        <v>2013</v>
      </c>
      <c r="H439" s="34">
        <v>-1.2701758097442399</v>
      </c>
      <c r="I439" s="34">
        <v>0</v>
      </c>
      <c r="J439" s="34">
        <v>0</v>
      </c>
      <c r="K439" s="34">
        <v>-1817.9717951248399</v>
      </c>
      <c r="L439" s="49">
        <v>0</v>
      </c>
      <c r="M439" s="311">
        <v>0</v>
      </c>
      <c r="N439" s="311">
        <v>0</v>
      </c>
      <c r="O439" s="311">
        <v>0</v>
      </c>
      <c r="P439" s="313">
        <v>0</v>
      </c>
      <c r="Q439" s="40">
        <v>0</v>
      </c>
      <c r="R439" s="40">
        <v>0</v>
      </c>
      <c r="S439" s="40">
        <v>0</v>
      </c>
      <c r="T439" s="40">
        <v>1</v>
      </c>
      <c r="U439" s="40">
        <v>0</v>
      </c>
      <c r="V439" s="40">
        <v>0</v>
      </c>
      <c r="W439" s="40">
        <v>0</v>
      </c>
      <c r="X439" s="40">
        <v>0</v>
      </c>
      <c r="Y439" s="40">
        <v>0</v>
      </c>
      <c r="Z439" s="81">
        <f t="shared" si="18"/>
        <v>0</v>
      </c>
      <c r="AA439" s="40">
        <v>1</v>
      </c>
      <c r="AB439" s="40">
        <v>0</v>
      </c>
      <c r="AC439" s="40">
        <v>0</v>
      </c>
      <c r="AD439" s="40">
        <v>0</v>
      </c>
      <c r="AE439" s="40">
        <v>0</v>
      </c>
      <c r="AF439" s="40">
        <v>0</v>
      </c>
      <c r="AG439" s="40">
        <v>0</v>
      </c>
      <c r="AH439" s="40">
        <v>0</v>
      </c>
      <c r="AI439" s="40">
        <v>0</v>
      </c>
      <c r="AJ439" s="40">
        <v>0</v>
      </c>
      <c r="AK439" s="40">
        <v>0</v>
      </c>
      <c r="AL439" s="40">
        <v>0</v>
      </c>
      <c r="AM439" s="81">
        <f t="shared" si="17"/>
        <v>0</v>
      </c>
    </row>
    <row r="440" spans="1:39" x14ac:dyDescent="0.2">
      <c r="A440" s="33">
        <v>6772</v>
      </c>
      <c r="B440" s="33" t="s">
        <v>31</v>
      </c>
      <c r="C440" s="33" t="s">
        <v>579</v>
      </c>
      <c r="D440" s="35" t="s">
        <v>85</v>
      </c>
      <c r="E440" s="63" t="s">
        <v>132</v>
      </c>
      <c r="F440" s="68">
        <v>2011</v>
      </c>
      <c r="G440" s="52">
        <v>2013</v>
      </c>
      <c r="H440" s="34">
        <v>12255.439487495099</v>
      </c>
      <c r="I440" s="34">
        <v>-13166.5266267551</v>
      </c>
      <c r="J440" s="34">
        <v>0</v>
      </c>
      <c r="K440" s="34">
        <v>0</v>
      </c>
      <c r="L440" s="49">
        <v>0</v>
      </c>
      <c r="M440" s="311">
        <v>0</v>
      </c>
      <c r="N440" s="311">
        <v>0</v>
      </c>
      <c r="O440" s="311">
        <v>0</v>
      </c>
      <c r="P440" s="313">
        <v>0</v>
      </c>
      <c r="Q440" s="40">
        <v>0</v>
      </c>
      <c r="R440" s="40">
        <v>1</v>
      </c>
      <c r="S440" s="40">
        <v>0</v>
      </c>
      <c r="T440" s="40">
        <v>0</v>
      </c>
      <c r="U440" s="40">
        <v>0</v>
      </c>
      <c r="V440" s="40">
        <v>0</v>
      </c>
      <c r="W440" s="40">
        <v>0</v>
      </c>
      <c r="X440" s="40">
        <v>0</v>
      </c>
      <c r="Y440" s="40">
        <v>0</v>
      </c>
      <c r="Z440" s="81">
        <f t="shared" si="18"/>
        <v>0</v>
      </c>
      <c r="AA440" s="40">
        <v>1</v>
      </c>
      <c r="AB440" s="40">
        <v>0</v>
      </c>
      <c r="AC440" s="40">
        <v>0</v>
      </c>
      <c r="AD440" s="40">
        <v>0</v>
      </c>
      <c r="AE440" s="40">
        <v>0</v>
      </c>
      <c r="AF440" s="40">
        <v>0</v>
      </c>
      <c r="AG440" s="40">
        <v>0</v>
      </c>
      <c r="AH440" s="40">
        <v>0</v>
      </c>
      <c r="AI440" s="40">
        <v>0</v>
      </c>
      <c r="AJ440" s="40">
        <v>0</v>
      </c>
      <c r="AK440" s="40">
        <v>0</v>
      </c>
      <c r="AL440" s="40">
        <v>0</v>
      </c>
      <c r="AM440" s="81">
        <f t="shared" si="17"/>
        <v>0</v>
      </c>
    </row>
    <row r="441" spans="1:39" x14ac:dyDescent="0.2">
      <c r="A441" s="33">
        <v>6842</v>
      </c>
      <c r="B441" s="33" t="s">
        <v>31</v>
      </c>
      <c r="C441" s="33" t="s">
        <v>580</v>
      </c>
      <c r="D441" s="35" t="s">
        <v>85</v>
      </c>
      <c r="E441" s="63" t="s">
        <v>132</v>
      </c>
      <c r="F441" s="68">
        <v>2011</v>
      </c>
      <c r="G441" s="52">
        <v>2013</v>
      </c>
      <c r="H441" s="34">
        <v>699.70809919285603</v>
      </c>
      <c r="I441" s="34">
        <v>0</v>
      </c>
      <c r="J441" s="34">
        <v>0</v>
      </c>
      <c r="K441" s="34">
        <v>0</v>
      </c>
      <c r="L441" s="49">
        <v>0</v>
      </c>
      <c r="M441" s="311">
        <v>0</v>
      </c>
      <c r="N441" s="311">
        <v>0</v>
      </c>
      <c r="O441" s="311">
        <v>0</v>
      </c>
      <c r="P441" s="313">
        <v>0</v>
      </c>
      <c r="Q441" s="40">
        <v>0</v>
      </c>
      <c r="R441" s="40">
        <v>0</v>
      </c>
      <c r="S441" s="40">
        <v>0</v>
      </c>
      <c r="T441" s="40">
        <v>1</v>
      </c>
      <c r="U441" s="40">
        <v>0</v>
      </c>
      <c r="V441" s="40">
        <v>0</v>
      </c>
      <c r="W441" s="40">
        <v>0</v>
      </c>
      <c r="X441" s="40">
        <v>0</v>
      </c>
      <c r="Y441" s="40">
        <v>0</v>
      </c>
      <c r="Z441" s="81">
        <f t="shared" si="18"/>
        <v>0</v>
      </c>
      <c r="AA441" s="40">
        <v>1</v>
      </c>
      <c r="AB441" s="40">
        <v>0</v>
      </c>
      <c r="AC441" s="40">
        <v>0</v>
      </c>
      <c r="AD441" s="40">
        <v>0</v>
      </c>
      <c r="AE441" s="40">
        <v>0</v>
      </c>
      <c r="AF441" s="40">
        <v>0</v>
      </c>
      <c r="AG441" s="40">
        <v>0</v>
      </c>
      <c r="AH441" s="40">
        <v>0</v>
      </c>
      <c r="AI441" s="40">
        <v>0</v>
      </c>
      <c r="AJ441" s="40">
        <v>0</v>
      </c>
      <c r="AK441" s="40">
        <v>0</v>
      </c>
      <c r="AL441" s="40">
        <v>0</v>
      </c>
      <c r="AM441" s="81">
        <f t="shared" si="17"/>
        <v>0</v>
      </c>
    </row>
    <row r="442" spans="1:39" x14ac:dyDescent="0.2">
      <c r="A442" s="33">
        <v>6848</v>
      </c>
      <c r="B442" s="33" t="s">
        <v>31</v>
      </c>
      <c r="C442" s="33" t="s">
        <v>581</v>
      </c>
      <c r="D442" s="35" t="s">
        <v>85</v>
      </c>
      <c r="E442" s="63" t="s">
        <v>132</v>
      </c>
      <c r="F442" s="68">
        <v>2011</v>
      </c>
      <c r="G442" s="52">
        <v>2013</v>
      </c>
      <c r="H442" s="34">
        <v>2512415.01284581</v>
      </c>
      <c r="I442" s="34">
        <v>2428506.7266638801</v>
      </c>
      <c r="J442" s="34">
        <v>1207637.67221263</v>
      </c>
      <c r="K442" s="34">
        <v>0</v>
      </c>
      <c r="L442" s="49">
        <v>0</v>
      </c>
      <c r="M442" s="311">
        <v>0</v>
      </c>
      <c r="N442" s="311">
        <v>0</v>
      </c>
      <c r="O442" s="311">
        <v>0</v>
      </c>
      <c r="P442" s="313">
        <v>0</v>
      </c>
      <c r="Q442" s="40">
        <v>0</v>
      </c>
      <c r="R442" s="40">
        <v>0</v>
      </c>
      <c r="S442" s="40">
        <v>0</v>
      </c>
      <c r="T442" s="40">
        <v>1</v>
      </c>
      <c r="U442" s="40">
        <v>0</v>
      </c>
      <c r="V442" s="40">
        <v>0</v>
      </c>
      <c r="W442" s="40">
        <v>0</v>
      </c>
      <c r="X442" s="40">
        <v>0</v>
      </c>
      <c r="Y442" s="40">
        <v>0</v>
      </c>
      <c r="Z442" s="81">
        <f t="shared" si="18"/>
        <v>0</v>
      </c>
      <c r="AA442" s="40">
        <v>1</v>
      </c>
      <c r="AB442" s="40">
        <v>0</v>
      </c>
      <c r="AC442" s="40">
        <v>0</v>
      </c>
      <c r="AD442" s="40">
        <v>0</v>
      </c>
      <c r="AE442" s="40">
        <v>0</v>
      </c>
      <c r="AF442" s="40">
        <v>0</v>
      </c>
      <c r="AG442" s="40">
        <v>0</v>
      </c>
      <c r="AH442" s="40">
        <v>0</v>
      </c>
      <c r="AI442" s="40">
        <v>0</v>
      </c>
      <c r="AJ442" s="40">
        <v>0</v>
      </c>
      <c r="AK442" s="40">
        <v>0</v>
      </c>
      <c r="AL442" s="40">
        <v>0</v>
      </c>
      <c r="AM442" s="81">
        <f t="shared" si="17"/>
        <v>0</v>
      </c>
    </row>
    <row r="443" spans="1:39" x14ac:dyDescent="0.2">
      <c r="A443" s="33">
        <v>6960</v>
      </c>
      <c r="B443" s="33" t="s">
        <v>31</v>
      </c>
      <c r="C443" s="33" t="s">
        <v>582</v>
      </c>
      <c r="D443" s="35" t="s">
        <v>85</v>
      </c>
      <c r="E443" s="63" t="s">
        <v>132</v>
      </c>
      <c r="F443" s="68">
        <v>2011</v>
      </c>
      <c r="G443" s="52">
        <v>2013</v>
      </c>
      <c r="H443" s="34">
        <v>3245701.7761194198</v>
      </c>
      <c r="I443" s="34">
        <v>6365107.4854742996</v>
      </c>
      <c r="J443" s="34">
        <v>1826806.87357649</v>
      </c>
      <c r="K443" s="34">
        <v>0</v>
      </c>
      <c r="L443" s="49">
        <v>0</v>
      </c>
      <c r="M443" s="311">
        <v>0</v>
      </c>
      <c r="N443" s="311">
        <v>0</v>
      </c>
      <c r="O443" s="311">
        <v>0</v>
      </c>
      <c r="P443" s="313">
        <v>0</v>
      </c>
      <c r="Q443" s="40">
        <v>0</v>
      </c>
      <c r="R443" s="40">
        <v>0</v>
      </c>
      <c r="S443" s="40">
        <v>0</v>
      </c>
      <c r="T443" s="40">
        <v>1</v>
      </c>
      <c r="U443" s="40">
        <v>0</v>
      </c>
      <c r="V443" s="40">
        <v>0</v>
      </c>
      <c r="W443" s="40">
        <v>0</v>
      </c>
      <c r="X443" s="40">
        <v>0</v>
      </c>
      <c r="Y443" s="40">
        <v>0</v>
      </c>
      <c r="Z443" s="81">
        <f t="shared" si="18"/>
        <v>0</v>
      </c>
      <c r="AA443" s="40">
        <v>1</v>
      </c>
      <c r="AB443" s="40">
        <v>0</v>
      </c>
      <c r="AC443" s="40">
        <v>0</v>
      </c>
      <c r="AD443" s="40">
        <v>0</v>
      </c>
      <c r="AE443" s="40">
        <v>0</v>
      </c>
      <c r="AF443" s="40">
        <v>0</v>
      </c>
      <c r="AG443" s="40">
        <v>0</v>
      </c>
      <c r="AH443" s="40">
        <v>0</v>
      </c>
      <c r="AI443" s="40">
        <v>0</v>
      </c>
      <c r="AJ443" s="40">
        <v>0</v>
      </c>
      <c r="AK443" s="40">
        <v>0</v>
      </c>
      <c r="AL443" s="40">
        <v>0</v>
      </c>
      <c r="AM443" s="81">
        <f t="shared" si="17"/>
        <v>0</v>
      </c>
    </row>
    <row r="444" spans="1:39" x14ac:dyDescent="0.2">
      <c r="A444" s="33">
        <v>7287</v>
      </c>
      <c r="B444" s="33" t="s">
        <v>31</v>
      </c>
      <c r="C444" s="33" t="s">
        <v>583</v>
      </c>
      <c r="D444" s="35" t="s">
        <v>85</v>
      </c>
      <c r="E444" s="63" t="s">
        <v>132</v>
      </c>
      <c r="F444" s="68">
        <v>2011</v>
      </c>
      <c r="G444" s="52">
        <v>2013</v>
      </c>
      <c r="H444" s="34">
        <v>0</v>
      </c>
      <c r="I444" s="34">
        <v>2736.1002093686002</v>
      </c>
      <c r="J444" s="34">
        <v>-3162.8779237020599</v>
      </c>
      <c r="K444" s="34">
        <v>0</v>
      </c>
      <c r="L444" s="49">
        <v>0</v>
      </c>
      <c r="M444" s="311">
        <v>0</v>
      </c>
      <c r="N444" s="311">
        <v>0</v>
      </c>
      <c r="O444" s="311">
        <v>0</v>
      </c>
      <c r="P444" s="313">
        <v>0</v>
      </c>
      <c r="Q444" s="40">
        <v>0</v>
      </c>
      <c r="R444" s="40">
        <v>0.30000000000000027</v>
      </c>
      <c r="S444" s="40">
        <v>0.24999999999999944</v>
      </c>
      <c r="T444" s="40">
        <v>0.45000000000000034</v>
      </c>
      <c r="U444" s="40">
        <v>0</v>
      </c>
      <c r="V444" s="40">
        <v>0</v>
      </c>
      <c r="W444" s="40">
        <v>0</v>
      </c>
      <c r="X444" s="40">
        <v>0</v>
      </c>
      <c r="Y444" s="40">
        <v>0</v>
      </c>
      <c r="Z444" s="81">
        <f t="shared" si="18"/>
        <v>0</v>
      </c>
      <c r="AA444" s="40">
        <v>1</v>
      </c>
      <c r="AB444" s="40">
        <v>0</v>
      </c>
      <c r="AC444" s="40">
        <v>0</v>
      </c>
      <c r="AD444" s="40">
        <v>0</v>
      </c>
      <c r="AE444" s="40">
        <v>0</v>
      </c>
      <c r="AF444" s="40">
        <v>0</v>
      </c>
      <c r="AG444" s="40">
        <v>0</v>
      </c>
      <c r="AH444" s="40">
        <v>0</v>
      </c>
      <c r="AI444" s="40">
        <v>0</v>
      </c>
      <c r="AJ444" s="40">
        <v>0</v>
      </c>
      <c r="AK444" s="40">
        <v>0</v>
      </c>
      <c r="AL444" s="40">
        <v>0</v>
      </c>
      <c r="AM444" s="81">
        <f t="shared" si="17"/>
        <v>0</v>
      </c>
    </row>
    <row r="445" spans="1:39" x14ac:dyDescent="0.2">
      <c r="A445" s="33">
        <v>7288</v>
      </c>
      <c r="B445" s="33" t="s">
        <v>31</v>
      </c>
      <c r="C445" s="33" t="s">
        <v>584</v>
      </c>
      <c r="D445" s="35" t="s">
        <v>85</v>
      </c>
      <c r="E445" s="63" t="s">
        <v>132</v>
      </c>
      <c r="F445" s="68">
        <v>2011</v>
      </c>
      <c r="G445" s="52">
        <v>2013</v>
      </c>
      <c r="H445" s="34">
        <v>0</v>
      </c>
      <c r="I445" s="34">
        <v>1834.3153012151299</v>
      </c>
      <c r="J445" s="34">
        <v>0</v>
      </c>
      <c r="K445" s="34">
        <v>0</v>
      </c>
      <c r="L445" s="49">
        <v>0</v>
      </c>
      <c r="M445" s="311">
        <v>0</v>
      </c>
      <c r="N445" s="311">
        <v>0</v>
      </c>
      <c r="O445" s="311">
        <v>0</v>
      </c>
      <c r="P445" s="313">
        <v>0</v>
      </c>
      <c r="Q445" s="40">
        <v>0</v>
      </c>
      <c r="R445" s="40">
        <v>0</v>
      </c>
      <c r="S445" s="40">
        <v>0</v>
      </c>
      <c r="T445" s="40">
        <v>1</v>
      </c>
      <c r="U445" s="40">
        <v>0</v>
      </c>
      <c r="V445" s="40">
        <v>0</v>
      </c>
      <c r="W445" s="40">
        <v>0</v>
      </c>
      <c r="X445" s="40">
        <v>0</v>
      </c>
      <c r="Y445" s="40">
        <v>0</v>
      </c>
      <c r="Z445" s="81">
        <f t="shared" si="18"/>
        <v>0</v>
      </c>
      <c r="AA445" s="40">
        <v>1</v>
      </c>
      <c r="AB445" s="40">
        <v>0</v>
      </c>
      <c r="AC445" s="40">
        <v>0</v>
      </c>
      <c r="AD445" s="40">
        <v>0</v>
      </c>
      <c r="AE445" s="40">
        <v>0</v>
      </c>
      <c r="AF445" s="40">
        <v>0</v>
      </c>
      <c r="AG445" s="40">
        <v>0</v>
      </c>
      <c r="AH445" s="40">
        <v>0</v>
      </c>
      <c r="AI445" s="40">
        <v>0</v>
      </c>
      <c r="AJ445" s="40">
        <v>0</v>
      </c>
      <c r="AK445" s="40">
        <v>0</v>
      </c>
      <c r="AL445" s="40">
        <v>0</v>
      </c>
      <c r="AM445" s="81">
        <f t="shared" si="17"/>
        <v>0</v>
      </c>
    </row>
    <row r="446" spans="1:39" x14ac:dyDescent="0.2">
      <c r="A446" s="33">
        <v>8022</v>
      </c>
      <c r="B446" s="33" t="s">
        <v>31</v>
      </c>
      <c r="C446" s="33" t="s">
        <v>585</v>
      </c>
      <c r="D446" s="35" t="s">
        <v>85</v>
      </c>
      <c r="E446" s="63" t="s">
        <v>132</v>
      </c>
      <c r="F446" s="68">
        <v>2014</v>
      </c>
      <c r="G446" s="52">
        <v>2013</v>
      </c>
      <c r="H446" s="34">
        <v>0</v>
      </c>
      <c r="I446" s="34">
        <v>0</v>
      </c>
      <c r="J446" s="34">
        <v>0</v>
      </c>
      <c r="K446" s="34">
        <v>8722.5013447053698</v>
      </c>
      <c r="L446" s="49">
        <v>0</v>
      </c>
      <c r="M446" s="311">
        <v>0</v>
      </c>
      <c r="N446" s="311">
        <v>0</v>
      </c>
      <c r="O446" s="311">
        <v>0</v>
      </c>
      <c r="P446" s="313">
        <v>0</v>
      </c>
      <c r="Q446" s="40">
        <v>0</v>
      </c>
      <c r="R446" s="40">
        <v>0.29999999999999988</v>
      </c>
      <c r="S446" s="40">
        <v>0.24999999999999975</v>
      </c>
      <c r="T446" s="40">
        <v>0.4500000000000004</v>
      </c>
      <c r="U446" s="40">
        <v>0</v>
      </c>
      <c r="V446" s="40">
        <v>0</v>
      </c>
      <c r="W446" s="40">
        <v>0</v>
      </c>
      <c r="X446" s="40">
        <v>0</v>
      </c>
      <c r="Y446" s="40">
        <v>0</v>
      </c>
      <c r="Z446" s="81">
        <f t="shared" si="18"/>
        <v>0</v>
      </c>
      <c r="AA446" s="40">
        <v>1</v>
      </c>
      <c r="AB446" s="40">
        <v>0</v>
      </c>
      <c r="AC446" s="40">
        <v>0</v>
      </c>
      <c r="AD446" s="40">
        <v>0</v>
      </c>
      <c r="AE446" s="40">
        <v>0</v>
      </c>
      <c r="AF446" s="40">
        <v>0</v>
      </c>
      <c r="AG446" s="40">
        <v>0</v>
      </c>
      <c r="AH446" s="40">
        <v>0</v>
      </c>
      <c r="AI446" s="40">
        <v>0</v>
      </c>
      <c r="AJ446" s="40">
        <v>0</v>
      </c>
      <c r="AK446" s="40">
        <v>0</v>
      </c>
      <c r="AL446" s="40">
        <v>0</v>
      </c>
      <c r="AM446" s="81">
        <f t="shared" si="17"/>
        <v>0</v>
      </c>
    </row>
    <row r="447" spans="1:39" x14ac:dyDescent="0.2">
      <c r="A447" s="33">
        <v>7462</v>
      </c>
      <c r="B447" s="33" t="s">
        <v>31</v>
      </c>
      <c r="C447" s="33" t="s">
        <v>586</v>
      </c>
      <c r="D447" s="35" t="s">
        <v>85</v>
      </c>
      <c r="E447" s="63" t="s">
        <v>132</v>
      </c>
      <c r="F447" s="68">
        <v>2015</v>
      </c>
      <c r="G447" s="52">
        <v>2013</v>
      </c>
      <c r="H447" s="34">
        <v>13362.6411560507</v>
      </c>
      <c r="I447" s="34">
        <v>-1837.0737166957999</v>
      </c>
      <c r="J447" s="34">
        <v>29355.517995225498</v>
      </c>
      <c r="K447" s="34">
        <v>421885.67631941102</v>
      </c>
      <c r="L447" s="49">
        <v>0</v>
      </c>
      <c r="M447" s="311">
        <v>0</v>
      </c>
      <c r="N447" s="311">
        <v>0</v>
      </c>
      <c r="O447" s="311">
        <v>0</v>
      </c>
      <c r="P447" s="313">
        <v>0</v>
      </c>
      <c r="Q447" s="40">
        <v>0</v>
      </c>
      <c r="R447" s="40">
        <v>0.45</v>
      </c>
      <c r="S447" s="40">
        <v>0.05</v>
      </c>
      <c r="T447" s="40">
        <v>0.5</v>
      </c>
      <c r="U447" s="40">
        <v>0</v>
      </c>
      <c r="V447" s="40">
        <v>0</v>
      </c>
      <c r="W447" s="40">
        <v>0</v>
      </c>
      <c r="X447" s="40">
        <v>0</v>
      </c>
      <c r="Y447" s="40">
        <v>0</v>
      </c>
      <c r="Z447" s="81">
        <f t="shared" si="18"/>
        <v>0</v>
      </c>
      <c r="AA447" s="40">
        <v>1</v>
      </c>
      <c r="AB447" s="40">
        <v>0</v>
      </c>
      <c r="AC447" s="40">
        <v>0</v>
      </c>
      <c r="AD447" s="40">
        <v>0</v>
      </c>
      <c r="AE447" s="40">
        <v>0</v>
      </c>
      <c r="AF447" s="40">
        <v>0</v>
      </c>
      <c r="AG447" s="40">
        <v>0</v>
      </c>
      <c r="AH447" s="40">
        <v>0</v>
      </c>
      <c r="AI447" s="40">
        <v>0</v>
      </c>
      <c r="AJ447" s="40">
        <v>0</v>
      </c>
      <c r="AK447" s="40">
        <v>0</v>
      </c>
      <c r="AL447" s="40">
        <v>0</v>
      </c>
      <c r="AM447" s="81">
        <f t="shared" si="17"/>
        <v>0</v>
      </c>
    </row>
    <row r="448" spans="1:39" x14ac:dyDescent="0.2">
      <c r="A448" s="33">
        <v>7466</v>
      </c>
      <c r="B448" s="33" t="s">
        <v>31</v>
      </c>
      <c r="C448" s="33" t="s">
        <v>587</v>
      </c>
      <c r="D448" s="35" t="s">
        <v>85</v>
      </c>
      <c r="E448" s="63" t="s">
        <v>132</v>
      </c>
      <c r="F448" s="68">
        <v>2017</v>
      </c>
      <c r="G448" s="52">
        <v>2013</v>
      </c>
      <c r="H448" s="34">
        <v>0</v>
      </c>
      <c r="I448" s="34">
        <v>0</v>
      </c>
      <c r="J448" s="34">
        <v>0</v>
      </c>
      <c r="K448" s="34">
        <v>69820.383627410702</v>
      </c>
      <c r="L448" s="49">
        <v>0</v>
      </c>
      <c r="M448" s="311">
        <v>0</v>
      </c>
      <c r="N448" s="311">
        <v>0</v>
      </c>
      <c r="O448" s="311">
        <v>0</v>
      </c>
      <c r="P448" s="313">
        <v>0</v>
      </c>
      <c r="Q448" s="40">
        <v>0</v>
      </c>
      <c r="R448" s="40">
        <v>0.44999999999999951</v>
      </c>
      <c r="S448" s="40">
        <v>5.0000000000000037E-2</v>
      </c>
      <c r="T448" s="40">
        <v>0.50000000000000044</v>
      </c>
      <c r="U448" s="40">
        <v>0</v>
      </c>
      <c r="V448" s="40">
        <v>0</v>
      </c>
      <c r="W448" s="40">
        <v>0</v>
      </c>
      <c r="X448" s="40">
        <v>0</v>
      </c>
      <c r="Y448" s="40">
        <v>0</v>
      </c>
      <c r="Z448" s="81">
        <f t="shared" si="18"/>
        <v>0</v>
      </c>
      <c r="AA448" s="40">
        <v>1</v>
      </c>
      <c r="AB448" s="40">
        <v>0</v>
      </c>
      <c r="AC448" s="40">
        <v>0</v>
      </c>
      <c r="AD448" s="40">
        <v>0</v>
      </c>
      <c r="AE448" s="40">
        <v>0</v>
      </c>
      <c r="AF448" s="40">
        <v>0</v>
      </c>
      <c r="AG448" s="40">
        <v>0</v>
      </c>
      <c r="AH448" s="40">
        <v>0</v>
      </c>
      <c r="AI448" s="40">
        <v>0</v>
      </c>
      <c r="AJ448" s="40">
        <v>0</v>
      </c>
      <c r="AK448" s="40">
        <v>0</v>
      </c>
      <c r="AL448" s="40">
        <v>0</v>
      </c>
      <c r="AM448" s="81">
        <f t="shared" si="17"/>
        <v>0</v>
      </c>
    </row>
    <row r="449" spans="1:39" x14ac:dyDescent="0.2">
      <c r="A449" s="33">
        <v>6056</v>
      </c>
      <c r="B449" s="33" t="s">
        <v>341</v>
      </c>
      <c r="C449" s="33" t="s">
        <v>588</v>
      </c>
      <c r="D449" s="35" t="s">
        <v>85</v>
      </c>
      <c r="E449" s="63" t="s">
        <v>132</v>
      </c>
      <c r="F449" s="68">
        <v>2009</v>
      </c>
      <c r="G449" s="52">
        <v>2013</v>
      </c>
      <c r="H449" s="34">
        <v>-7.4093588901747207E-2</v>
      </c>
      <c r="I449" s="34">
        <v>0</v>
      </c>
      <c r="J449" s="34">
        <v>0</v>
      </c>
      <c r="K449" s="34">
        <v>-2263.6602844529202</v>
      </c>
      <c r="L449" s="49">
        <v>0</v>
      </c>
      <c r="M449" s="311">
        <v>0</v>
      </c>
      <c r="N449" s="311">
        <v>0</v>
      </c>
      <c r="O449" s="311">
        <v>0</v>
      </c>
      <c r="P449" s="313">
        <v>0</v>
      </c>
      <c r="Q449" s="40">
        <v>0</v>
      </c>
      <c r="R449" s="40">
        <v>1</v>
      </c>
      <c r="S449" s="40">
        <v>0</v>
      </c>
      <c r="T449" s="40">
        <v>0</v>
      </c>
      <c r="U449" s="40">
        <v>0</v>
      </c>
      <c r="V449" s="40">
        <v>0</v>
      </c>
      <c r="W449" s="40">
        <v>0</v>
      </c>
      <c r="X449" s="40">
        <v>0</v>
      </c>
      <c r="Y449" s="40">
        <v>0</v>
      </c>
      <c r="Z449" s="81">
        <f t="shared" si="18"/>
        <v>0</v>
      </c>
      <c r="AA449" s="40">
        <v>1</v>
      </c>
      <c r="AB449" s="40">
        <v>0</v>
      </c>
      <c r="AC449" s="40">
        <v>0</v>
      </c>
      <c r="AD449" s="40">
        <v>0</v>
      </c>
      <c r="AE449" s="40">
        <v>0</v>
      </c>
      <c r="AF449" s="40">
        <v>0</v>
      </c>
      <c r="AG449" s="40">
        <v>0</v>
      </c>
      <c r="AH449" s="40">
        <v>0</v>
      </c>
      <c r="AI449" s="40">
        <v>0</v>
      </c>
      <c r="AJ449" s="40">
        <v>0</v>
      </c>
      <c r="AK449" s="40">
        <v>0</v>
      </c>
      <c r="AL449" s="40">
        <v>0</v>
      </c>
      <c r="AM449" s="81">
        <f t="shared" si="17"/>
        <v>0</v>
      </c>
    </row>
    <row r="450" spans="1:39" x14ac:dyDescent="0.2">
      <c r="A450" s="33">
        <v>6380</v>
      </c>
      <c r="B450" s="33" t="s">
        <v>341</v>
      </c>
      <c r="C450" s="33" t="s">
        <v>589</v>
      </c>
      <c r="D450" s="35" t="s">
        <v>85</v>
      </c>
      <c r="E450" s="63" t="s">
        <v>132</v>
      </c>
      <c r="F450" s="68">
        <v>2016</v>
      </c>
      <c r="G450" s="52">
        <v>2013</v>
      </c>
      <c r="H450" s="34">
        <v>47985.643787576701</v>
      </c>
      <c r="I450" s="34">
        <v>-70032.119245789596</v>
      </c>
      <c r="J450" s="34">
        <v>0</v>
      </c>
      <c r="K450" s="34">
        <v>0</v>
      </c>
      <c r="L450" s="49">
        <v>0</v>
      </c>
      <c r="M450" s="311">
        <v>0</v>
      </c>
      <c r="N450" s="311">
        <v>0</v>
      </c>
      <c r="O450" s="311">
        <v>0</v>
      </c>
      <c r="P450" s="313">
        <v>0</v>
      </c>
      <c r="Q450" s="40">
        <v>1</v>
      </c>
      <c r="R450" s="40">
        <v>0</v>
      </c>
      <c r="S450" s="40">
        <v>0</v>
      </c>
      <c r="T450" s="40">
        <v>0</v>
      </c>
      <c r="U450" s="40">
        <v>0</v>
      </c>
      <c r="V450" s="40">
        <v>0</v>
      </c>
      <c r="W450" s="40">
        <v>0</v>
      </c>
      <c r="X450" s="40">
        <v>0</v>
      </c>
      <c r="Y450" s="40">
        <v>0</v>
      </c>
      <c r="Z450" s="81">
        <f t="shared" si="18"/>
        <v>0</v>
      </c>
      <c r="AA450" s="40">
        <v>1</v>
      </c>
      <c r="AB450" s="40">
        <v>0</v>
      </c>
      <c r="AC450" s="40">
        <v>0</v>
      </c>
      <c r="AD450" s="40">
        <v>0</v>
      </c>
      <c r="AE450" s="40">
        <v>0</v>
      </c>
      <c r="AF450" s="40">
        <v>0</v>
      </c>
      <c r="AG450" s="40">
        <v>0</v>
      </c>
      <c r="AH450" s="40">
        <v>0</v>
      </c>
      <c r="AI450" s="40">
        <v>0</v>
      </c>
      <c r="AJ450" s="40">
        <v>0</v>
      </c>
      <c r="AK450" s="40">
        <v>0</v>
      </c>
      <c r="AL450" s="40">
        <v>0</v>
      </c>
      <c r="AM450" s="81">
        <f t="shared" si="17"/>
        <v>0</v>
      </c>
    </row>
    <row r="451" spans="1:39" x14ac:dyDescent="0.2">
      <c r="A451" s="33">
        <v>7670</v>
      </c>
      <c r="B451" s="33" t="s">
        <v>341</v>
      </c>
      <c r="C451" s="33" t="s">
        <v>590</v>
      </c>
      <c r="D451" s="35" t="s">
        <v>85</v>
      </c>
      <c r="E451" s="63" t="s">
        <v>132</v>
      </c>
      <c r="F451" s="68">
        <v>2017</v>
      </c>
      <c r="G451" s="52">
        <v>2013</v>
      </c>
      <c r="H451" s="34">
        <v>0</v>
      </c>
      <c r="I451" s="34">
        <v>0</v>
      </c>
      <c r="J451" s="34">
        <v>396.61136347315602</v>
      </c>
      <c r="K451" s="34">
        <v>-386.12470709994301</v>
      </c>
      <c r="L451" s="49">
        <v>0</v>
      </c>
      <c r="M451" s="311">
        <v>0</v>
      </c>
      <c r="N451" s="311">
        <v>0</v>
      </c>
      <c r="O451" s="311">
        <v>0</v>
      </c>
      <c r="P451" s="313">
        <v>0</v>
      </c>
      <c r="Q451" s="40">
        <v>0</v>
      </c>
      <c r="R451" s="40">
        <v>0</v>
      </c>
      <c r="S451" s="40">
        <v>0</v>
      </c>
      <c r="T451" s="79">
        <v>1</v>
      </c>
      <c r="U451" s="40">
        <v>0</v>
      </c>
      <c r="V451" s="40">
        <v>0</v>
      </c>
      <c r="W451" s="40">
        <v>0</v>
      </c>
      <c r="X451" s="40">
        <v>0</v>
      </c>
      <c r="Y451" s="40">
        <v>0</v>
      </c>
      <c r="Z451" s="81">
        <f t="shared" si="18"/>
        <v>0</v>
      </c>
      <c r="AA451" s="40">
        <v>1</v>
      </c>
      <c r="AB451" s="40">
        <v>0</v>
      </c>
      <c r="AC451" s="40">
        <v>0</v>
      </c>
      <c r="AD451" s="40">
        <v>0</v>
      </c>
      <c r="AE451" s="40">
        <v>0</v>
      </c>
      <c r="AF451" s="40">
        <v>0</v>
      </c>
      <c r="AG451" s="40">
        <v>0</v>
      </c>
      <c r="AH451" s="40">
        <v>0</v>
      </c>
      <c r="AI451" s="40">
        <v>0</v>
      </c>
      <c r="AJ451" s="40">
        <v>0</v>
      </c>
      <c r="AK451" s="40">
        <v>0</v>
      </c>
      <c r="AL451" s="40">
        <v>0</v>
      </c>
      <c r="AM451" s="81">
        <f t="shared" si="17"/>
        <v>0</v>
      </c>
    </row>
    <row r="452" spans="1:39" x14ac:dyDescent="0.2">
      <c r="A452" s="33">
        <v>6847</v>
      </c>
      <c r="B452" s="33" t="s">
        <v>591</v>
      </c>
      <c r="C452" s="33" t="s">
        <v>592</v>
      </c>
      <c r="D452" s="35" t="s">
        <v>85</v>
      </c>
      <c r="E452" s="63" t="s">
        <v>132</v>
      </c>
      <c r="F452" s="68">
        <v>2011</v>
      </c>
      <c r="G452" s="52">
        <v>2013</v>
      </c>
      <c r="H452" s="34">
        <v>94262.022572778995</v>
      </c>
      <c r="I452" s="34">
        <v>54488.613310503599</v>
      </c>
      <c r="J452" s="34">
        <v>0</v>
      </c>
      <c r="K452" s="34">
        <v>0</v>
      </c>
      <c r="L452" s="49">
        <v>0</v>
      </c>
      <c r="M452" s="311">
        <v>0</v>
      </c>
      <c r="N452" s="311">
        <v>0</v>
      </c>
      <c r="O452" s="311">
        <v>0</v>
      </c>
      <c r="P452" s="313">
        <v>0</v>
      </c>
      <c r="Q452" s="40">
        <v>0</v>
      </c>
      <c r="R452" s="40">
        <v>0</v>
      </c>
      <c r="S452" s="40">
        <v>0</v>
      </c>
      <c r="T452" s="40">
        <v>1</v>
      </c>
      <c r="U452" s="40">
        <v>0</v>
      </c>
      <c r="V452" s="40">
        <v>0</v>
      </c>
      <c r="W452" s="40">
        <v>0</v>
      </c>
      <c r="X452" s="40">
        <v>0</v>
      </c>
      <c r="Y452" s="40">
        <v>0</v>
      </c>
      <c r="Z452" s="81">
        <f t="shared" si="18"/>
        <v>0</v>
      </c>
      <c r="AA452" s="40">
        <v>1</v>
      </c>
      <c r="AB452" s="40">
        <v>0</v>
      </c>
      <c r="AC452" s="40">
        <v>0</v>
      </c>
      <c r="AD452" s="40">
        <v>0</v>
      </c>
      <c r="AE452" s="40">
        <v>0</v>
      </c>
      <c r="AF452" s="40">
        <v>0</v>
      </c>
      <c r="AG452" s="40">
        <v>0</v>
      </c>
      <c r="AH452" s="40">
        <v>0</v>
      </c>
      <c r="AI452" s="40">
        <v>0</v>
      </c>
      <c r="AJ452" s="40">
        <v>0</v>
      </c>
      <c r="AK452" s="40">
        <v>0</v>
      </c>
      <c r="AL452" s="40">
        <v>0</v>
      </c>
      <c r="AM452" s="81">
        <f t="shared" si="17"/>
        <v>0</v>
      </c>
    </row>
    <row r="453" spans="1:39" x14ac:dyDescent="0.2">
      <c r="A453" s="33">
        <v>7788</v>
      </c>
      <c r="B453" s="33" t="s">
        <v>593</v>
      </c>
      <c r="C453" s="33" t="s">
        <v>594</v>
      </c>
      <c r="D453" s="35" t="s">
        <v>85</v>
      </c>
      <c r="E453" s="63" t="s">
        <v>132</v>
      </c>
      <c r="F453" s="68">
        <v>2014</v>
      </c>
      <c r="G453" s="52">
        <v>2013</v>
      </c>
      <c r="H453" s="34">
        <v>0</v>
      </c>
      <c r="I453" s="34">
        <v>0</v>
      </c>
      <c r="J453" s="34">
        <v>319.200568427571</v>
      </c>
      <c r="K453" s="34">
        <v>83410.368653462006</v>
      </c>
      <c r="L453" s="49">
        <v>2862531.45</v>
      </c>
      <c r="M453" s="311">
        <v>0</v>
      </c>
      <c r="N453" s="311">
        <v>0</v>
      </c>
      <c r="O453" s="311">
        <v>0</v>
      </c>
      <c r="P453" s="313">
        <v>0</v>
      </c>
      <c r="Q453" s="40">
        <v>0</v>
      </c>
      <c r="R453" s="40">
        <v>0.9</v>
      </c>
      <c r="S453" s="40">
        <v>0.05</v>
      </c>
      <c r="T453" s="40">
        <v>0.05</v>
      </c>
      <c r="U453" s="40">
        <v>0</v>
      </c>
      <c r="V453" s="40">
        <v>0</v>
      </c>
      <c r="W453" s="40">
        <v>0</v>
      </c>
      <c r="X453" s="40">
        <v>0</v>
      </c>
      <c r="Y453" s="40">
        <v>0</v>
      </c>
      <c r="Z453" s="81">
        <f t="shared" si="18"/>
        <v>0</v>
      </c>
      <c r="AA453" s="40">
        <v>1</v>
      </c>
      <c r="AB453" s="40">
        <v>0</v>
      </c>
      <c r="AC453" s="40">
        <v>0</v>
      </c>
      <c r="AD453" s="40">
        <v>0</v>
      </c>
      <c r="AE453" s="40">
        <v>0</v>
      </c>
      <c r="AF453" s="40">
        <v>0</v>
      </c>
      <c r="AG453" s="40">
        <v>0</v>
      </c>
      <c r="AH453" s="40">
        <v>0</v>
      </c>
      <c r="AI453" s="40">
        <v>0</v>
      </c>
      <c r="AJ453" s="40">
        <v>0</v>
      </c>
      <c r="AK453" s="40">
        <v>0</v>
      </c>
      <c r="AL453" s="40">
        <v>0</v>
      </c>
      <c r="AM453" s="81">
        <f t="shared" ref="AM453:AM516" si="19">ABS(1-SUM(AA453:AL453))</f>
        <v>0</v>
      </c>
    </row>
    <row r="454" spans="1:39" x14ac:dyDescent="0.2">
      <c r="A454" s="33">
        <v>8023</v>
      </c>
      <c r="B454" s="33" t="s">
        <v>593</v>
      </c>
      <c r="C454" s="33" t="s">
        <v>595</v>
      </c>
      <c r="D454" s="35" t="s">
        <v>85</v>
      </c>
      <c r="E454" s="63" t="s">
        <v>132</v>
      </c>
      <c r="F454" s="68">
        <v>2016</v>
      </c>
      <c r="G454" s="52">
        <v>2013</v>
      </c>
      <c r="H454" s="34">
        <v>0</v>
      </c>
      <c r="I454" s="34">
        <v>0</v>
      </c>
      <c r="J454" s="34">
        <v>0</v>
      </c>
      <c r="K454" s="34">
        <v>1987.90057315116</v>
      </c>
      <c r="L454" s="49">
        <v>0</v>
      </c>
      <c r="M454" s="311">
        <v>0</v>
      </c>
      <c r="N454" s="311">
        <v>0</v>
      </c>
      <c r="O454" s="311">
        <v>0</v>
      </c>
      <c r="P454" s="313">
        <v>0</v>
      </c>
      <c r="Q454" s="40">
        <v>0</v>
      </c>
      <c r="R454" s="40">
        <v>0.90000000000000013</v>
      </c>
      <c r="S454" s="40">
        <v>4.999999999999994E-2</v>
      </c>
      <c r="T454" s="40">
        <v>4.999999999999994E-2</v>
      </c>
      <c r="U454" s="40">
        <v>0</v>
      </c>
      <c r="V454" s="40">
        <v>0</v>
      </c>
      <c r="W454" s="40">
        <v>0</v>
      </c>
      <c r="X454" s="40">
        <v>0</v>
      </c>
      <c r="Y454" s="40">
        <v>0</v>
      </c>
      <c r="Z454" s="81">
        <f t="shared" si="18"/>
        <v>0</v>
      </c>
      <c r="AA454" s="40">
        <v>1</v>
      </c>
      <c r="AB454" s="40">
        <v>0</v>
      </c>
      <c r="AC454" s="40">
        <v>0</v>
      </c>
      <c r="AD454" s="40">
        <v>0</v>
      </c>
      <c r="AE454" s="40">
        <v>0</v>
      </c>
      <c r="AF454" s="40">
        <v>0</v>
      </c>
      <c r="AG454" s="40">
        <v>0</v>
      </c>
      <c r="AH454" s="40">
        <v>0</v>
      </c>
      <c r="AI454" s="40">
        <v>0</v>
      </c>
      <c r="AJ454" s="40">
        <v>0</v>
      </c>
      <c r="AK454" s="40">
        <v>0</v>
      </c>
      <c r="AL454" s="40">
        <v>0</v>
      </c>
      <c r="AM454" s="81">
        <f t="shared" si="19"/>
        <v>0</v>
      </c>
    </row>
    <row r="455" spans="1:39" x14ac:dyDescent="0.2">
      <c r="A455" s="33">
        <v>8027</v>
      </c>
      <c r="B455" s="33" t="s">
        <v>593</v>
      </c>
      <c r="C455" s="33" t="s">
        <v>596</v>
      </c>
      <c r="D455" s="35" t="s">
        <v>85</v>
      </c>
      <c r="E455" s="63" t="s">
        <v>132</v>
      </c>
      <c r="F455" s="68">
        <v>2016</v>
      </c>
      <c r="G455" s="52">
        <v>2013</v>
      </c>
      <c r="H455" s="34">
        <v>0</v>
      </c>
      <c r="I455" s="34">
        <v>0</v>
      </c>
      <c r="J455" s="34">
        <v>0</v>
      </c>
      <c r="K455" s="34">
        <v>9743.6806480615705</v>
      </c>
      <c r="L455" s="49">
        <v>0</v>
      </c>
      <c r="M455" s="311">
        <v>0</v>
      </c>
      <c r="N455" s="311">
        <v>0</v>
      </c>
      <c r="O455" s="311">
        <v>0</v>
      </c>
      <c r="P455" s="313">
        <v>0</v>
      </c>
      <c r="Q455" s="40">
        <v>0</v>
      </c>
      <c r="R455" s="40">
        <v>0.9</v>
      </c>
      <c r="S455" s="40">
        <v>4.9999999999999961E-2</v>
      </c>
      <c r="T455" s="40">
        <v>4.9999999999999961E-2</v>
      </c>
      <c r="U455" s="40">
        <v>0</v>
      </c>
      <c r="V455" s="40">
        <v>0</v>
      </c>
      <c r="W455" s="40">
        <v>0</v>
      </c>
      <c r="X455" s="40">
        <v>0</v>
      </c>
      <c r="Y455" s="40">
        <v>0</v>
      </c>
      <c r="Z455" s="81">
        <f t="shared" si="18"/>
        <v>1.1102230246251565E-16</v>
      </c>
      <c r="AA455" s="40">
        <v>1</v>
      </c>
      <c r="AB455" s="40">
        <v>0</v>
      </c>
      <c r="AC455" s="40">
        <v>0</v>
      </c>
      <c r="AD455" s="40">
        <v>0</v>
      </c>
      <c r="AE455" s="40">
        <v>0</v>
      </c>
      <c r="AF455" s="40">
        <v>0</v>
      </c>
      <c r="AG455" s="40">
        <v>0</v>
      </c>
      <c r="AH455" s="40">
        <v>0</v>
      </c>
      <c r="AI455" s="40">
        <v>0</v>
      </c>
      <c r="AJ455" s="40">
        <v>0</v>
      </c>
      <c r="AK455" s="40">
        <v>0</v>
      </c>
      <c r="AL455" s="40">
        <v>0</v>
      </c>
      <c r="AM455" s="81">
        <f t="shared" si="19"/>
        <v>0</v>
      </c>
    </row>
    <row r="456" spans="1:39" x14ac:dyDescent="0.2">
      <c r="A456" s="33">
        <v>8078</v>
      </c>
      <c r="B456" s="33" t="s">
        <v>593</v>
      </c>
      <c r="C456" s="33" t="s">
        <v>597</v>
      </c>
      <c r="D456" s="35" t="s">
        <v>85</v>
      </c>
      <c r="E456" s="63" t="s">
        <v>132</v>
      </c>
      <c r="F456" s="68">
        <v>2016</v>
      </c>
      <c r="G456" s="52">
        <v>2013</v>
      </c>
      <c r="H456" s="34">
        <v>0</v>
      </c>
      <c r="I456" s="34">
        <v>0</v>
      </c>
      <c r="J456" s="34">
        <v>0</v>
      </c>
      <c r="K456" s="34">
        <v>1228.6225204293901</v>
      </c>
      <c r="L456" s="49">
        <v>0</v>
      </c>
      <c r="M456" s="311">
        <v>0</v>
      </c>
      <c r="N456" s="311">
        <v>0</v>
      </c>
      <c r="O456" s="311">
        <v>0</v>
      </c>
      <c r="P456" s="313">
        <v>0</v>
      </c>
      <c r="Q456" s="40">
        <v>0</v>
      </c>
      <c r="R456" s="40">
        <v>0.89999999999999991</v>
      </c>
      <c r="S456" s="40">
        <v>4.9999999999999961E-2</v>
      </c>
      <c r="T456" s="40">
        <v>4.9999999999999961E-2</v>
      </c>
      <c r="U456" s="40">
        <v>0</v>
      </c>
      <c r="V456" s="40">
        <v>0</v>
      </c>
      <c r="W456" s="40">
        <v>0</v>
      </c>
      <c r="X456" s="40">
        <v>0</v>
      </c>
      <c r="Y456" s="40">
        <v>0</v>
      </c>
      <c r="Z456" s="81">
        <f t="shared" si="18"/>
        <v>2.2204460492503131E-16</v>
      </c>
      <c r="AA456" s="40">
        <v>1</v>
      </c>
      <c r="AB456" s="40">
        <v>0</v>
      </c>
      <c r="AC456" s="40">
        <v>0</v>
      </c>
      <c r="AD456" s="40">
        <v>0</v>
      </c>
      <c r="AE456" s="40">
        <v>0</v>
      </c>
      <c r="AF456" s="40">
        <v>0</v>
      </c>
      <c r="AG456" s="40">
        <v>0</v>
      </c>
      <c r="AH456" s="40">
        <v>0</v>
      </c>
      <c r="AI456" s="40">
        <v>0</v>
      </c>
      <c r="AJ456" s="40">
        <v>0</v>
      </c>
      <c r="AK456" s="40">
        <v>0</v>
      </c>
      <c r="AL456" s="40">
        <v>0</v>
      </c>
      <c r="AM456" s="81">
        <f t="shared" si="19"/>
        <v>0</v>
      </c>
    </row>
    <row r="457" spans="1:39" x14ac:dyDescent="0.2">
      <c r="A457" s="33">
        <v>5641</v>
      </c>
      <c r="B457" s="33" t="s">
        <v>593</v>
      </c>
      <c r="C457" s="33" t="s">
        <v>598</v>
      </c>
      <c r="D457" s="35" t="s">
        <v>85</v>
      </c>
      <c r="E457" s="63" t="s">
        <v>132</v>
      </c>
      <c r="F457" s="68">
        <v>2017</v>
      </c>
      <c r="G457" s="52">
        <v>2013</v>
      </c>
      <c r="H457" s="34">
        <v>-8839.2063840022201</v>
      </c>
      <c r="I457" s="34">
        <v>222.46052638700399</v>
      </c>
      <c r="J457" s="34">
        <v>0</v>
      </c>
      <c r="K457" s="34">
        <v>0</v>
      </c>
      <c r="L457" s="49">
        <v>0</v>
      </c>
      <c r="M457" s="311">
        <v>0</v>
      </c>
      <c r="N457" s="311">
        <v>0</v>
      </c>
      <c r="O457" s="311">
        <v>0</v>
      </c>
      <c r="P457" s="313">
        <v>0</v>
      </c>
      <c r="Q457" s="40">
        <v>0</v>
      </c>
      <c r="R457" s="40">
        <v>1</v>
      </c>
      <c r="S457" s="40">
        <v>0</v>
      </c>
      <c r="T457" s="40">
        <v>0</v>
      </c>
      <c r="U457" s="40">
        <v>0</v>
      </c>
      <c r="V457" s="40">
        <v>0</v>
      </c>
      <c r="W457" s="40">
        <v>0</v>
      </c>
      <c r="X457" s="40">
        <v>0</v>
      </c>
      <c r="Y457" s="40">
        <v>0</v>
      </c>
      <c r="Z457" s="81">
        <f t="shared" si="18"/>
        <v>0</v>
      </c>
      <c r="AA457" s="40">
        <v>1</v>
      </c>
      <c r="AB457" s="40">
        <v>0</v>
      </c>
      <c r="AC457" s="40">
        <v>0</v>
      </c>
      <c r="AD457" s="40">
        <v>0</v>
      </c>
      <c r="AE457" s="40">
        <v>0</v>
      </c>
      <c r="AF457" s="40">
        <v>0</v>
      </c>
      <c r="AG457" s="40">
        <v>0</v>
      </c>
      <c r="AH457" s="40">
        <v>0</v>
      </c>
      <c r="AI457" s="40">
        <v>0</v>
      </c>
      <c r="AJ457" s="40">
        <v>0</v>
      </c>
      <c r="AK457" s="40">
        <v>0</v>
      </c>
      <c r="AL457" s="40">
        <v>0</v>
      </c>
      <c r="AM457" s="81">
        <f t="shared" si="19"/>
        <v>0</v>
      </c>
    </row>
    <row r="458" spans="1:39" x14ac:dyDescent="0.2">
      <c r="A458" s="33">
        <v>8032</v>
      </c>
      <c r="B458" s="33" t="s">
        <v>593</v>
      </c>
      <c r="C458" s="33" t="s">
        <v>599</v>
      </c>
      <c r="D458" s="35" t="s">
        <v>85</v>
      </c>
      <c r="E458" s="63" t="s">
        <v>132</v>
      </c>
      <c r="F458" s="68">
        <v>2018</v>
      </c>
      <c r="G458" s="52">
        <v>2013</v>
      </c>
      <c r="H458" s="34">
        <v>0</v>
      </c>
      <c r="I458" s="34">
        <v>0</v>
      </c>
      <c r="J458" s="34">
        <v>0</v>
      </c>
      <c r="K458" s="34">
        <v>315.41304506045299</v>
      </c>
      <c r="L458" s="49">
        <v>0</v>
      </c>
      <c r="M458" s="311">
        <v>0</v>
      </c>
      <c r="N458" s="311">
        <v>0</v>
      </c>
      <c r="O458" s="311">
        <v>0</v>
      </c>
      <c r="P458" s="313">
        <v>0</v>
      </c>
      <c r="Q458" s="40">
        <v>0</v>
      </c>
      <c r="R458" s="40">
        <v>0.89999999999999969</v>
      </c>
      <c r="S458" s="40">
        <v>5.0000000000000086E-2</v>
      </c>
      <c r="T458" s="40">
        <v>5.0000000000000086E-2</v>
      </c>
      <c r="U458" s="40">
        <v>0</v>
      </c>
      <c r="V458" s="40">
        <v>0</v>
      </c>
      <c r="W458" s="40">
        <v>0</v>
      </c>
      <c r="X458" s="40">
        <v>0</v>
      </c>
      <c r="Y458" s="40">
        <v>0</v>
      </c>
      <c r="Z458" s="81">
        <f t="shared" si="18"/>
        <v>2.2204460492503131E-16</v>
      </c>
      <c r="AA458" s="40">
        <v>1</v>
      </c>
      <c r="AB458" s="40">
        <v>0</v>
      </c>
      <c r="AC458" s="40">
        <v>0</v>
      </c>
      <c r="AD458" s="40">
        <v>0</v>
      </c>
      <c r="AE458" s="40">
        <v>0</v>
      </c>
      <c r="AF458" s="40">
        <v>0</v>
      </c>
      <c r="AG458" s="40">
        <v>0</v>
      </c>
      <c r="AH458" s="40">
        <v>0</v>
      </c>
      <c r="AI458" s="40">
        <v>0</v>
      </c>
      <c r="AJ458" s="40">
        <v>0</v>
      </c>
      <c r="AK458" s="40">
        <v>0</v>
      </c>
      <c r="AL458" s="40">
        <v>0</v>
      </c>
      <c r="AM458" s="81">
        <f t="shared" si="19"/>
        <v>0</v>
      </c>
    </row>
    <row r="459" spans="1:39" x14ac:dyDescent="0.2">
      <c r="A459" s="33">
        <v>7680</v>
      </c>
      <c r="B459" s="33" t="s">
        <v>526</v>
      </c>
      <c r="C459" s="33" t="s">
        <v>600</v>
      </c>
      <c r="D459" s="35" t="s">
        <v>85</v>
      </c>
      <c r="E459" s="63" t="s">
        <v>132</v>
      </c>
      <c r="F459" s="68">
        <v>2014</v>
      </c>
      <c r="G459" s="52">
        <v>2013</v>
      </c>
      <c r="H459" s="34">
        <v>0</v>
      </c>
      <c r="I459" s="34">
        <v>0</v>
      </c>
      <c r="J459" s="34">
        <v>17051.879033580499</v>
      </c>
      <c r="K459" s="34">
        <v>-16601.0066641173</v>
      </c>
      <c r="L459" s="49">
        <v>0</v>
      </c>
      <c r="M459" s="311">
        <v>0</v>
      </c>
      <c r="N459" s="311">
        <v>0</v>
      </c>
      <c r="O459" s="311">
        <v>0</v>
      </c>
      <c r="P459" s="313">
        <v>0</v>
      </c>
      <c r="Q459" s="40">
        <v>0</v>
      </c>
      <c r="R459" s="40">
        <v>0</v>
      </c>
      <c r="S459" s="40">
        <v>0</v>
      </c>
      <c r="T459" s="40">
        <v>0</v>
      </c>
      <c r="U459" s="40">
        <v>1</v>
      </c>
      <c r="V459" s="40">
        <v>0</v>
      </c>
      <c r="W459" s="40">
        <v>0</v>
      </c>
      <c r="X459" s="40">
        <v>0</v>
      </c>
      <c r="Y459" s="40">
        <v>0</v>
      </c>
      <c r="Z459" s="81">
        <f t="shared" si="18"/>
        <v>0</v>
      </c>
      <c r="AA459" s="40">
        <v>1</v>
      </c>
      <c r="AB459" s="40">
        <v>0</v>
      </c>
      <c r="AC459" s="40">
        <v>0</v>
      </c>
      <c r="AD459" s="40">
        <v>0</v>
      </c>
      <c r="AE459" s="40">
        <v>0</v>
      </c>
      <c r="AF459" s="40">
        <v>0</v>
      </c>
      <c r="AG459" s="40">
        <v>0</v>
      </c>
      <c r="AH459" s="40">
        <v>0</v>
      </c>
      <c r="AI459" s="40">
        <v>0</v>
      </c>
      <c r="AJ459" s="40">
        <v>0</v>
      </c>
      <c r="AK459" s="40">
        <v>0</v>
      </c>
      <c r="AL459" s="40">
        <v>0</v>
      </c>
      <c r="AM459" s="81">
        <f t="shared" si="19"/>
        <v>0</v>
      </c>
    </row>
    <row r="460" spans="1:39" x14ac:dyDescent="0.2">
      <c r="A460" s="33">
        <v>6916</v>
      </c>
      <c r="B460" s="33" t="s">
        <v>355</v>
      </c>
      <c r="C460" s="33" t="s">
        <v>601</v>
      </c>
      <c r="D460" s="35" t="s">
        <v>85</v>
      </c>
      <c r="E460" s="63" t="s">
        <v>132</v>
      </c>
      <c r="F460" s="68">
        <v>2009</v>
      </c>
      <c r="G460" s="52">
        <v>2013</v>
      </c>
      <c r="H460" s="34">
        <v>0</v>
      </c>
      <c r="I460" s="34">
        <v>7025.4362818150003</v>
      </c>
      <c r="J460" s="34">
        <v>-6831.8013311555496</v>
      </c>
      <c r="K460" s="34">
        <v>-51.609459498016598</v>
      </c>
      <c r="L460" s="49">
        <v>0</v>
      </c>
      <c r="M460" s="311">
        <v>0</v>
      </c>
      <c r="N460" s="311">
        <v>0</v>
      </c>
      <c r="O460" s="311">
        <v>0</v>
      </c>
      <c r="P460" s="313">
        <v>0</v>
      </c>
      <c r="Q460" s="40">
        <v>0</v>
      </c>
      <c r="R460" s="40">
        <v>0.94999999999999984</v>
      </c>
      <c r="S460" s="40">
        <v>5.0000000000000107E-2</v>
      </c>
      <c r="T460" s="40">
        <v>0</v>
      </c>
      <c r="U460" s="40">
        <v>0</v>
      </c>
      <c r="V460" s="40">
        <v>0</v>
      </c>
      <c r="W460" s="40">
        <v>0</v>
      </c>
      <c r="X460" s="40">
        <v>0</v>
      </c>
      <c r="Y460" s="40">
        <v>0</v>
      </c>
      <c r="Z460" s="81">
        <f t="shared" si="18"/>
        <v>0</v>
      </c>
      <c r="AA460" s="40">
        <v>1</v>
      </c>
      <c r="AB460" s="40">
        <v>0</v>
      </c>
      <c r="AC460" s="40">
        <v>0</v>
      </c>
      <c r="AD460" s="40">
        <v>0</v>
      </c>
      <c r="AE460" s="40">
        <v>0</v>
      </c>
      <c r="AF460" s="40">
        <v>0</v>
      </c>
      <c r="AG460" s="40">
        <v>0</v>
      </c>
      <c r="AH460" s="40">
        <v>0</v>
      </c>
      <c r="AI460" s="40">
        <v>0</v>
      </c>
      <c r="AJ460" s="40">
        <v>0</v>
      </c>
      <c r="AK460" s="40">
        <v>0</v>
      </c>
      <c r="AL460" s="40">
        <v>0</v>
      </c>
      <c r="AM460" s="81">
        <f t="shared" si="19"/>
        <v>0</v>
      </c>
    </row>
    <row r="461" spans="1:39" x14ac:dyDescent="0.2">
      <c r="A461" s="33">
        <v>5577</v>
      </c>
      <c r="B461" s="33" t="s">
        <v>602</v>
      </c>
      <c r="C461" s="33" t="s">
        <v>603</v>
      </c>
      <c r="D461" s="35" t="s">
        <v>85</v>
      </c>
      <c r="E461" s="63" t="s">
        <v>132</v>
      </c>
      <c r="F461" s="68">
        <v>2009</v>
      </c>
      <c r="G461" s="52">
        <v>2013</v>
      </c>
      <c r="H461" s="34">
        <v>-527148.86204557901</v>
      </c>
      <c r="I461" s="34">
        <v>0</v>
      </c>
      <c r="J461" s="34">
        <v>0</v>
      </c>
      <c r="K461" s="34">
        <v>0</v>
      </c>
      <c r="L461" s="49">
        <v>0</v>
      </c>
      <c r="M461" s="311">
        <v>0</v>
      </c>
      <c r="N461" s="311">
        <v>0</v>
      </c>
      <c r="O461" s="311">
        <v>0</v>
      </c>
      <c r="P461" s="313">
        <v>0</v>
      </c>
      <c r="Q461" s="40">
        <v>0</v>
      </c>
      <c r="R461" s="40">
        <v>1</v>
      </c>
      <c r="S461" s="40">
        <v>0</v>
      </c>
      <c r="T461" s="40">
        <v>0</v>
      </c>
      <c r="U461" s="40">
        <v>0</v>
      </c>
      <c r="V461" s="40">
        <v>0</v>
      </c>
      <c r="W461" s="40">
        <v>0</v>
      </c>
      <c r="X461" s="40">
        <v>0</v>
      </c>
      <c r="Y461" s="40">
        <v>0</v>
      </c>
      <c r="Z461" s="81">
        <f t="shared" si="18"/>
        <v>0</v>
      </c>
      <c r="AA461" s="40">
        <v>1</v>
      </c>
      <c r="AB461" s="40">
        <v>0</v>
      </c>
      <c r="AC461" s="40">
        <v>0</v>
      </c>
      <c r="AD461" s="40">
        <v>0</v>
      </c>
      <c r="AE461" s="40">
        <v>0</v>
      </c>
      <c r="AF461" s="40">
        <v>0</v>
      </c>
      <c r="AG461" s="40">
        <v>0</v>
      </c>
      <c r="AH461" s="40">
        <v>0</v>
      </c>
      <c r="AI461" s="40">
        <v>0</v>
      </c>
      <c r="AJ461" s="40">
        <v>0</v>
      </c>
      <c r="AK461" s="40">
        <v>0</v>
      </c>
      <c r="AL461" s="40">
        <v>0</v>
      </c>
      <c r="AM461" s="81">
        <f t="shared" si="19"/>
        <v>0</v>
      </c>
    </row>
    <row r="462" spans="1:39" x14ac:dyDescent="0.2">
      <c r="A462" s="33">
        <v>5627</v>
      </c>
      <c r="B462" s="33" t="s">
        <v>602</v>
      </c>
      <c r="C462" s="33" t="s">
        <v>604</v>
      </c>
      <c r="D462" s="35" t="s">
        <v>85</v>
      </c>
      <c r="E462" s="63" t="s">
        <v>132</v>
      </c>
      <c r="F462" s="68">
        <v>2009</v>
      </c>
      <c r="G462" s="52">
        <v>2013</v>
      </c>
      <c r="H462" s="34">
        <v>48007.713092270998</v>
      </c>
      <c r="I462" s="34">
        <v>0</v>
      </c>
      <c r="J462" s="34">
        <v>0</v>
      </c>
      <c r="K462" s="34">
        <v>0</v>
      </c>
      <c r="L462" s="49">
        <v>0</v>
      </c>
      <c r="M462" s="311">
        <v>0</v>
      </c>
      <c r="N462" s="311">
        <v>0</v>
      </c>
      <c r="O462" s="311">
        <v>0</v>
      </c>
      <c r="P462" s="313">
        <v>0</v>
      </c>
      <c r="Q462" s="40">
        <v>0</v>
      </c>
      <c r="R462" s="40">
        <v>1</v>
      </c>
      <c r="S462" s="40">
        <v>0</v>
      </c>
      <c r="T462" s="40">
        <v>0</v>
      </c>
      <c r="U462" s="40">
        <v>0</v>
      </c>
      <c r="V462" s="40">
        <v>0</v>
      </c>
      <c r="W462" s="40">
        <v>0</v>
      </c>
      <c r="X462" s="40">
        <v>0</v>
      </c>
      <c r="Y462" s="40">
        <v>0</v>
      </c>
      <c r="Z462" s="81">
        <f t="shared" si="18"/>
        <v>0</v>
      </c>
      <c r="AA462" s="40">
        <v>1</v>
      </c>
      <c r="AB462" s="40">
        <v>0</v>
      </c>
      <c r="AC462" s="40">
        <v>0</v>
      </c>
      <c r="AD462" s="40">
        <v>0</v>
      </c>
      <c r="AE462" s="40">
        <v>0</v>
      </c>
      <c r="AF462" s="40">
        <v>0</v>
      </c>
      <c r="AG462" s="40">
        <v>0</v>
      </c>
      <c r="AH462" s="40">
        <v>0</v>
      </c>
      <c r="AI462" s="40">
        <v>0</v>
      </c>
      <c r="AJ462" s="40">
        <v>0</v>
      </c>
      <c r="AK462" s="40">
        <v>0</v>
      </c>
      <c r="AL462" s="40">
        <v>0</v>
      </c>
      <c r="AM462" s="81">
        <f t="shared" si="19"/>
        <v>0</v>
      </c>
    </row>
    <row r="463" spans="1:39" x14ac:dyDescent="0.2">
      <c r="A463" s="33">
        <v>6706</v>
      </c>
      <c r="B463" s="33" t="s">
        <v>602</v>
      </c>
      <c r="C463" s="33" t="s">
        <v>605</v>
      </c>
      <c r="D463" s="35" t="s">
        <v>85</v>
      </c>
      <c r="E463" s="63" t="s">
        <v>132</v>
      </c>
      <c r="F463" s="68">
        <v>2009</v>
      </c>
      <c r="G463" s="52">
        <v>2013</v>
      </c>
      <c r="H463" s="34">
        <v>-187.12865117057001</v>
      </c>
      <c r="I463" s="34">
        <v>0</v>
      </c>
      <c r="J463" s="34">
        <v>0</v>
      </c>
      <c r="K463" s="34">
        <v>0</v>
      </c>
      <c r="L463" s="49">
        <v>0</v>
      </c>
      <c r="M463" s="311">
        <v>0</v>
      </c>
      <c r="N463" s="311">
        <v>0</v>
      </c>
      <c r="O463" s="311">
        <v>0</v>
      </c>
      <c r="P463" s="313">
        <v>0</v>
      </c>
      <c r="Q463" s="40">
        <v>0</v>
      </c>
      <c r="R463" s="40">
        <v>1</v>
      </c>
      <c r="S463" s="40">
        <v>0</v>
      </c>
      <c r="T463" s="40">
        <v>0</v>
      </c>
      <c r="U463" s="40">
        <v>0</v>
      </c>
      <c r="V463" s="40">
        <v>0</v>
      </c>
      <c r="W463" s="40">
        <v>0</v>
      </c>
      <c r="X463" s="40">
        <v>0</v>
      </c>
      <c r="Y463" s="40">
        <v>0</v>
      </c>
      <c r="Z463" s="81">
        <f t="shared" ref="Z463:Z526" si="20">ABS(1-SUM(Q463:Y463))</f>
        <v>0</v>
      </c>
      <c r="AA463" s="40">
        <v>1</v>
      </c>
      <c r="AB463" s="40">
        <v>0</v>
      </c>
      <c r="AC463" s="40">
        <v>0</v>
      </c>
      <c r="AD463" s="40">
        <v>0</v>
      </c>
      <c r="AE463" s="40">
        <v>0</v>
      </c>
      <c r="AF463" s="40">
        <v>0</v>
      </c>
      <c r="AG463" s="40">
        <v>0</v>
      </c>
      <c r="AH463" s="40">
        <v>0</v>
      </c>
      <c r="AI463" s="40">
        <v>0</v>
      </c>
      <c r="AJ463" s="40">
        <v>0</v>
      </c>
      <c r="AK463" s="40">
        <v>0</v>
      </c>
      <c r="AL463" s="40">
        <v>0</v>
      </c>
      <c r="AM463" s="81">
        <f t="shared" si="19"/>
        <v>0</v>
      </c>
    </row>
    <row r="464" spans="1:39" x14ac:dyDescent="0.2">
      <c r="A464" s="33">
        <v>7849</v>
      </c>
      <c r="B464" s="33" t="s">
        <v>602</v>
      </c>
      <c r="C464" s="33" t="s">
        <v>606</v>
      </c>
      <c r="D464" s="35" t="s">
        <v>85</v>
      </c>
      <c r="E464" s="63" t="s">
        <v>132</v>
      </c>
      <c r="F464" s="68">
        <v>2014</v>
      </c>
      <c r="G464" s="52">
        <v>2013</v>
      </c>
      <c r="H464" s="34">
        <v>0</v>
      </c>
      <c r="I464" s="34">
        <v>0</v>
      </c>
      <c r="J464" s="34">
        <v>2459.03297581178</v>
      </c>
      <c r="K464" s="34">
        <v>1346380.0094711799</v>
      </c>
      <c r="L464" s="49">
        <v>3288058.17</v>
      </c>
      <c r="M464" s="311">
        <v>0</v>
      </c>
      <c r="N464" s="311">
        <v>0</v>
      </c>
      <c r="O464" s="311">
        <v>0</v>
      </c>
      <c r="P464" s="313">
        <v>0</v>
      </c>
      <c r="Q464" s="40">
        <v>0</v>
      </c>
      <c r="R464" s="40">
        <v>0.90000000000000013</v>
      </c>
      <c r="S464" s="40">
        <v>4.9999999999999989E-2</v>
      </c>
      <c r="T464" s="40">
        <v>4.9999999999999989E-2</v>
      </c>
      <c r="U464" s="40">
        <v>0</v>
      </c>
      <c r="V464" s="40">
        <v>0</v>
      </c>
      <c r="W464" s="40">
        <v>0</v>
      </c>
      <c r="X464" s="40">
        <v>0</v>
      </c>
      <c r="Y464" s="40">
        <v>0</v>
      </c>
      <c r="Z464" s="81">
        <f t="shared" si="20"/>
        <v>2.2204460492503131E-16</v>
      </c>
      <c r="AA464" s="40">
        <v>1</v>
      </c>
      <c r="AB464" s="40">
        <v>0</v>
      </c>
      <c r="AC464" s="40">
        <v>0</v>
      </c>
      <c r="AD464" s="40">
        <v>0</v>
      </c>
      <c r="AE464" s="40">
        <v>0</v>
      </c>
      <c r="AF464" s="40">
        <v>0</v>
      </c>
      <c r="AG464" s="40">
        <v>0</v>
      </c>
      <c r="AH464" s="40">
        <v>0</v>
      </c>
      <c r="AI464" s="40">
        <v>0</v>
      </c>
      <c r="AJ464" s="40">
        <v>0</v>
      </c>
      <c r="AK464" s="40">
        <v>0</v>
      </c>
      <c r="AL464" s="40">
        <v>0</v>
      </c>
      <c r="AM464" s="81">
        <f t="shared" si="19"/>
        <v>0</v>
      </c>
    </row>
    <row r="465" spans="1:39" x14ac:dyDescent="0.2">
      <c r="A465" s="33">
        <v>7346</v>
      </c>
      <c r="B465" s="33" t="s">
        <v>602</v>
      </c>
      <c r="C465" s="33" t="s">
        <v>607</v>
      </c>
      <c r="D465" s="35" t="s">
        <v>85</v>
      </c>
      <c r="E465" s="63" t="s">
        <v>132</v>
      </c>
      <c r="F465" s="68">
        <v>2016</v>
      </c>
      <c r="G465" s="52">
        <v>2013</v>
      </c>
      <c r="H465" s="34">
        <v>0</v>
      </c>
      <c r="I465" s="34">
        <v>0</v>
      </c>
      <c r="J465" s="34">
        <v>4079.8303558866801</v>
      </c>
      <c r="K465" s="34">
        <v>50489.585481529502</v>
      </c>
      <c r="L465" s="49">
        <v>0</v>
      </c>
      <c r="M465" s="311">
        <v>0</v>
      </c>
      <c r="N465" s="311">
        <v>0</v>
      </c>
      <c r="O465" s="311">
        <v>0</v>
      </c>
      <c r="P465" s="313">
        <v>0</v>
      </c>
      <c r="Q465" s="40">
        <v>0</v>
      </c>
      <c r="R465" s="40">
        <v>0.90000000000000013</v>
      </c>
      <c r="S465" s="40">
        <v>4.9999999999999989E-2</v>
      </c>
      <c r="T465" s="40">
        <v>4.9999999999999989E-2</v>
      </c>
      <c r="U465" s="40">
        <v>0</v>
      </c>
      <c r="V465" s="40">
        <v>0</v>
      </c>
      <c r="W465" s="40">
        <v>0</v>
      </c>
      <c r="X465" s="40">
        <v>0</v>
      </c>
      <c r="Y465" s="40">
        <v>0</v>
      </c>
      <c r="Z465" s="81">
        <f t="shared" si="20"/>
        <v>2.2204460492503131E-16</v>
      </c>
      <c r="AA465" s="40">
        <v>1</v>
      </c>
      <c r="AB465" s="40">
        <v>0</v>
      </c>
      <c r="AC465" s="40">
        <v>0</v>
      </c>
      <c r="AD465" s="40">
        <v>0</v>
      </c>
      <c r="AE465" s="40">
        <v>0</v>
      </c>
      <c r="AF465" s="40">
        <v>0</v>
      </c>
      <c r="AG465" s="40">
        <v>0</v>
      </c>
      <c r="AH465" s="40">
        <v>0</v>
      </c>
      <c r="AI465" s="40">
        <v>0</v>
      </c>
      <c r="AJ465" s="40">
        <v>0</v>
      </c>
      <c r="AK465" s="40">
        <v>0</v>
      </c>
      <c r="AL465" s="40">
        <v>0</v>
      </c>
      <c r="AM465" s="81">
        <f t="shared" si="19"/>
        <v>0</v>
      </c>
    </row>
    <row r="466" spans="1:39" x14ac:dyDescent="0.2">
      <c r="A466" s="33">
        <v>7342</v>
      </c>
      <c r="B466" s="33" t="s">
        <v>602</v>
      </c>
      <c r="C466" s="33" t="s">
        <v>608</v>
      </c>
      <c r="D466" s="35" t="s">
        <v>85</v>
      </c>
      <c r="E466" s="63" t="s">
        <v>132</v>
      </c>
      <c r="F466" s="68">
        <v>2018</v>
      </c>
      <c r="G466" s="52">
        <v>2013</v>
      </c>
      <c r="H466" s="34">
        <v>0</v>
      </c>
      <c r="I466" s="34">
        <v>0</v>
      </c>
      <c r="J466" s="34">
        <v>3294.8184783756201</v>
      </c>
      <c r="K466" s="34">
        <v>42280.073884641999</v>
      </c>
      <c r="L466" s="49">
        <v>0</v>
      </c>
      <c r="M466" s="311">
        <v>0</v>
      </c>
      <c r="N466" s="311">
        <v>0</v>
      </c>
      <c r="O466" s="311">
        <v>0</v>
      </c>
      <c r="P466" s="313">
        <v>0</v>
      </c>
      <c r="Q466" s="40">
        <v>0</v>
      </c>
      <c r="R466" s="40">
        <v>0.9</v>
      </c>
      <c r="S466" s="40">
        <v>5.0000000000000044E-2</v>
      </c>
      <c r="T466" s="40">
        <v>5.0000000000000044E-2</v>
      </c>
      <c r="U466" s="40">
        <v>0</v>
      </c>
      <c r="V466" s="40">
        <v>0</v>
      </c>
      <c r="W466" s="40">
        <v>0</v>
      </c>
      <c r="X466" s="40">
        <v>0</v>
      </c>
      <c r="Y466" s="40">
        <v>0</v>
      </c>
      <c r="Z466" s="81">
        <f t="shared" si="20"/>
        <v>0</v>
      </c>
      <c r="AA466" s="40">
        <v>1</v>
      </c>
      <c r="AB466" s="40">
        <v>0</v>
      </c>
      <c r="AC466" s="40">
        <v>0</v>
      </c>
      <c r="AD466" s="40">
        <v>0</v>
      </c>
      <c r="AE466" s="40">
        <v>0</v>
      </c>
      <c r="AF466" s="40">
        <v>0</v>
      </c>
      <c r="AG466" s="40">
        <v>0</v>
      </c>
      <c r="AH466" s="40">
        <v>0</v>
      </c>
      <c r="AI466" s="40">
        <v>0</v>
      </c>
      <c r="AJ466" s="40">
        <v>0</v>
      </c>
      <c r="AK466" s="40">
        <v>0</v>
      </c>
      <c r="AL466" s="40">
        <v>0</v>
      </c>
      <c r="AM466" s="81">
        <f t="shared" si="19"/>
        <v>0</v>
      </c>
    </row>
    <row r="467" spans="1:39" x14ac:dyDescent="0.2">
      <c r="A467" s="33">
        <v>7325</v>
      </c>
      <c r="B467" s="33" t="s">
        <v>602</v>
      </c>
      <c r="C467" s="33" t="s">
        <v>609</v>
      </c>
      <c r="D467" s="35" t="s">
        <v>85</v>
      </c>
      <c r="E467" s="63" t="s">
        <v>132</v>
      </c>
      <c r="F467" s="68">
        <v>2019</v>
      </c>
      <c r="G467" s="52">
        <v>2013</v>
      </c>
      <c r="H467" s="34">
        <v>0</v>
      </c>
      <c r="I467" s="34">
        <v>0</v>
      </c>
      <c r="J467" s="34">
        <v>95.877613010945794</v>
      </c>
      <c r="K467" s="34">
        <v>20665.567012631102</v>
      </c>
      <c r="L467" s="49">
        <v>0</v>
      </c>
      <c r="M467" s="311">
        <v>0</v>
      </c>
      <c r="N467" s="311">
        <v>0</v>
      </c>
      <c r="O467" s="311">
        <v>0</v>
      </c>
      <c r="P467" s="313">
        <v>0</v>
      </c>
      <c r="Q467" s="40">
        <v>0</v>
      </c>
      <c r="R467" s="40">
        <v>0.90000000000000047</v>
      </c>
      <c r="S467" s="40">
        <v>4.9999999999999753E-2</v>
      </c>
      <c r="T467" s="40">
        <v>4.9999999999999753E-2</v>
      </c>
      <c r="U467" s="40">
        <v>0</v>
      </c>
      <c r="V467" s="40">
        <v>0</v>
      </c>
      <c r="W467" s="40">
        <v>0</v>
      </c>
      <c r="X467" s="40">
        <v>0</v>
      </c>
      <c r="Y467" s="40">
        <v>0</v>
      </c>
      <c r="Z467" s="81">
        <f t="shared" si="20"/>
        <v>1.1102230246251565E-16</v>
      </c>
      <c r="AA467" s="40">
        <v>1</v>
      </c>
      <c r="AB467" s="40">
        <v>0</v>
      </c>
      <c r="AC467" s="40">
        <v>0</v>
      </c>
      <c r="AD467" s="40">
        <v>0</v>
      </c>
      <c r="AE467" s="40">
        <v>0</v>
      </c>
      <c r="AF467" s="40">
        <v>0</v>
      </c>
      <c r="AG467" s="40">
        <v>0</v>
      </c>
      <c r="AH467" s="40">
        <v>0</v>
      </c>
      <c r="AI467" s="40">
        <v>0</v>
      </c>
      <c r="AJ467" s="40">
        <v>0</v>
      </c>
      <c r="AK467" s="40">
        <v>0</v>
      </c>
      <c r="AL467" s="40">
        <v>0</v>
      </c>
      <c r="AM467" s="81">
        <f t="shared" si="19"/>
        <v>0</v>
      </c>
    </row>
    <row r="468" spans="1:39" x14ac:dyDescent="0.2">
      <c r="A468" s="33">
        <v>6922</v>
      </c>
      <c r="B468" s="33" t="s">
        <v>610</v>
      </c>
      <c r="C468" s="33" t="s">
        <v>611</v>
      </c>
      <c r="D468" s="35" t="s">
        <v>85</v>
      </c>
      <c r="E468" s="63" t="s">
        <v>132</v>
      </c>
      <c r="F468" s="68">
        <v>2014</v>
      </c>
      <c r="G468" s="52">
        <v>2013</v>
      </c>
      <c r="H468" s="34">
        <v>0</v>
      </c>
      <c r="I468" s="34">
        <v>18052.310642818298</v>
      </c>
      <c r="J468" s="34">
        <v>-17709.627807021101</v>
      </c>
      <c r="K468" s="34">
        <v>0</v>
      </c>
      <c r="L468" s="49">
        <v>0</v>
      </c>
      <c r="M468" s="311">
        <v>0</v>
      </c>
      <c r="N468" s="311">
        <v>0</v>
      </c>
      <c r="O468" s="311">
        <v>0</v>
      </c>
      <c r="P468" s="313">
        <v>0</v>
      </c>
      <c r="Q468" s="40">
        <v>0.85000000000000031</v>
      </c>
      <c r="R468" s="40">
        <v>4.9999999999999843E-2</v>
      </c>
      <c r="S468" s="40">
        <v>0</v>
      </c>
      <c r="T468" s="40">
        <v>0</v>
      </c>
      <c r="U468" s="40">
        <v>9.9999999999999978E-2</v>
      </c>
      <c r="V468" s="40">
        <v>0</v>
      </c>
      <c r="W468" s="40">
        <v>0</v>
      </c>
      <c r="X468" s="40">
        <v>0</v>
      </c>
      <c r="Y468" s="40">
        <v>0</v>
      </c>
      <c r="Z468" s="81">
        <f t="shared" si="20"/>
        <v>0</v>
      </c>
      <c r="AA468" s="40">
        <v>1</v>
      </c>
      <c r="AB468" s="40">
        <v>0</v>
      </c>
      <c r="AC468" s="40">
        <v>0</v>
      </c>
      <c r="AD468" s="40">
        <v>0</v>
      </c>
      <c r="AE468" s="40">
        <v>0</v>
      </c>
      <c r="AF468" s="40">
        <v>0</v>
      </c>
      <c r="AG468" s="40">
        <v>0</v>
      </c>
      <c r="AH468" s="40">
        <v>0</v>
      </c>
      <c r="AI468" s="40">
        <v>0</v>
      </c>
      <c r="AJ468" s="40">
        <v>0</v>
      </c>
      <c r="AK468" s="40">
        <v>0</v>
      </c>
      <c r="AL468" s="40">
        <v>0</v>
      </c>
      <c r="AM468" s="81">
        <f t="shared" si="19"/>
        <v>0</v>
      </c>
    </row>
    <row r="469" spans="1:39" x14ac:dyDescent="0.2">
      <c r="A469" s="33">
        <v>6251</v>
      </c>
      <c r="B469" s="33" t="s">
        <v>225</v>
      </c>
      <c r="C469" s="33" t="s">
        <v>612</v>
      </c>
      <c r="D469" s="35" t="s">
        <v>85</v>
      </c>
      <c r="E469" s="63" t="s">
        <v>132</v>
      </c>
      <c r="F469" s="68">
        <v>2015</v>
      </c>
      <c r="G469" s="52">
        <v>2013</v>
      </c>
      <c r="H469" s="34">
        <v>3842.0489589111999</v>
      </c>
      <c r="I469" s="34">
        <v>-6019.0692017107704</v>
      </c>
      <c r="J469" s="34">
        <v>-7448.7388418667497</v>
      </c>
      <c r="K469" s="34">
        <v>0</v>
      </c>
      <c r="L469" s="49">
        <v>0</v>
      </c>
      <c r="M469" s="311">
        <v>0</v>
      </c>
      <c r="N469" s="311">
        <v>0</v>
      </c>
      <c r="O469" s="311">
        <v>0</v>
      </c>
      <c r="P469" s="313">
        <v>0</v>
      </c>
      <c r="Q469" s="40">
        <v>0</v>
      </c>
      <c r="R469" s="40">
        <v>0</v>
      </c>
      <c r="S469" s="40">
        <v>0</v>
      </c>
      <c r="T469" s="40">
        <v>1</v>
      </c>
      <c r="U469" s="40">
        <v>0</v>
      </c>
      <c r="V469" s="40">
        <v>0</v>
      </c>
      <c r="W469" s="40">
        <v>0</v>
      </c>
      <c r="X469" s="40">
        <v>0</v>
      </c>
      <c r="Y469" s="40">
        <v>0</v>
      </c>
      <c r="Z469" s="81">
        <f t="shared" si="20"/>
        <v>0</v>
      </c>
      <c r="AA469" s="40">
        <v>1</v>
      </c>
      <c r="AB469" s="40">
        <v>0</v>
      </c>
      <c r="AC469" s="40">
        <v>0</v>
      </c>
      <c r="AD469" s="40">
        <v>0</v>
      </c>
      <c r="AE469" s="40">
        <v>0</v>
      </c>
      <c r="AF469" s="40">
        <v>0</v>
      </c>
      <c r="AG469" s="40">
        <v>0</v>
      </c>
      <c r="AH469" s="40">
        <v>0</v>
      </c>
      <c r="AI469" s="40">
        <v>0</v>
      </c>
      <c r="AJ469" s="40">
        <v>0</v>
      </c>
      <c r="AK469" s="40">
        <v>0</v>
      </c>
      <c r="AL469" s="40">
        <v>0</v>
      </c>
      <c r="AM469" s="81">
        <f t="shared" si="19"/>
        <v>0</v>
      </c>
    </row>
    <row r="470" spans="1:39" x14ac:dyDescent="0.2">
      <c r="A470" s="33">
        <v>6255</v>
      </c>
      <c r="B470" s="33" t="s">
        <v>225</v>
      </c>
      <c r="C470" s="33" t="s">
        <v>613</v>
      </c>
      <c r="D470" s="35" t="s">
        <v>85</v>
      </c>
      <c r="E470" s="63" t="s">
        <v>132</v>
      </c>
      <c r="F470" s="68">
        <v>2015</v>
      </c>
      <c r="G470" s="52">
        <v>2013</v>
      </c>
      <c r="H470" s="34">
        <v>0</v>
      </c>
      <c r="I470" s="34">
        <v>-1208.9814786321599</v>
      </c>
      <c r="J470" s="34">
        <v>0</v>
      </c>
      <c r="K470" s="34">
        <v>0</v>
      </c>
      <c r="L470" s="49">
        <v>0</v>
      </c>
      <c r="M470" s="311">
        <v>0</v>
      </c>
      <c r="N470" s="311">
        <v>0</v>
      </c>
      <c r="O470" s="311">
        <v>0</v>
      </c>
      <c r="P470" s="313">
        <v>0</v>
      </c>
      <c r="Q470" s="40">
        <v>0</v>
      </c>
      <c r="R470" s="40">
        <v>0</v>
      </c>
      <c r="S470" s="40">
        <v>0</v>
      </c>
      <c r="T470" s="79">
        <v>1</v>
      </c>
      <c r="U470" s="40">
        <v>0</v>
      </c>
      <c r="V470" s="40">
        <v>0</v>
      </c>
      <c r="W470" s="40">
        <v>0</v>
      </c>
      <c r="X470" s="40">
        <v>0</v>
      </c>
      <c r="Y470" s="40">
        <v>0</v>
      </c>
      <c r="Z470" s="81">
        <f t="shared" si="20"/>
        <v>0</v>
      </c>
      <c r="AA470" s="40">
        <v>1</v>
      </c>
      <c r="AB470" s="40">
        <v>0</v>
      </c>
      <c r="AC470" s="40">
        <v>0</v>
      </c>
      <c r="AD470" s="40">
        <v>0</v>
      </c>
      <c r="AE470" s="40">
        <v>0</v>
      </c>
      <c r="AF470" s="40">
        <v>0</v>
      </c>
      <c r="AG470" s="40">
        <v>0</v>
      </c>
      <c r="AH470" s="40">
        <v>0</v>
      </c>
      <c r="AI470" s="40">
        <v>0</v>
      </c>
      <c r="AJ470" s="40">
        <v>0</v>
      </c>
      <c r="AK470" s="40">
        <v>0</v>
      </c>
      <c r="AL470" s="40">
        <v>0</v>
      </c>
      <c r="AM470" s="81">
        <f t="shared" si="19"/>
        <v>0</v>
      </c>
    </row>
    <row r="471" spans="1:39" x14ac:dyDescent="0.2">
      <c r="A471" s="33">
        <v>7303</v>
      </c>
      <c r="B471" s="33" t="s">
        <v>225</v>
      </c>
      <c r="C471" s="33" t="s">
        <v>613</v>
      </c>
      <c r="D471" s="35" t="s">
        <v>85</v>
      </c>
      <c r="E471" s="63" t="s">
        <v>132</v>
      </c>
      <c r="F471" s="68">
        <v>2015</v>
      </c>
      <c r="G471" s="52">
        <v>2013</v>
      </c>
      <c r="H471" s="34">
        <v>0</v>
      </c>
      <c r="I471" s="34">
        <v>1210.1902224944799</v>
      </c>
      <c r="J471" s="34">
        <v>0</v>
      </c>
      <c r="K471" s="34">
        <v>0</v>
      </c>
      <c r="L471" s="49">
        <v>0</v>
      </c>
      <c r="M471" s="311">
        <v>0</v>
      </c>
      <c r="N471" s="311">
        <v>0</v>
      </c>
      <c r="O471" s="311">
        <v>0</v>
      </c>
      <c r="P471" s="313">
        <v>0</v>
      </c>
      <c r="Q471" s="40">
        <v>0</v>
      </c>
      <c r="R471" s="40">
        <v>0</v>
      </c>
      <c r="S471" s="40">
        <v>0</v>
      </c>
      <c r="T471" s="40">
        <v>1</v>
      </c>
      <c r="U471" s="40">
        <v>0</v>
      </c>
      <c r="V471" s="40">
        <v>0</v>
      </c>
      <c r="W471" s="40">
        <v>0</v>
      </c>
      <c r="X471" s="40">
        <v>0</v>
      </c>
      <c r="Y471" s="40">
        <v>0</v>
      </c>
      <c r="Z471" s="81">
        <f t="shared" si="20"/>
        <v>0</v>
      </c>
      <c r="AA471" s="40">
        <v>1</v>
      </c>
      <c r="AB471" s="40">
        <v>0</v>
      </c>
      <c r="AC471" s="40">
        <v>0</v>
      </c>
      <c r="AD471" s="40">
        <v>0</v>
      </c>
      <c r="AE471" s="40">
        <v>0</v>
      </c>
      <c r="AF471" s="40">
        <v>0</v>
      </c>
      <c r="AG471" s="40">
        <v>0</v>
      </c>
      <c r="AH471" s="40">
        <v>0</v>
      </c>
      <c r="AI471" s="40">
        <v>0</v>
      </c>
      <c r="AJ471" s="40">
        <v>0</v>
      </c>
      <c r="AK471" s="40">
        <v>0</v>
      </c>
      <c r="AL471" s="40">
        <v>0</v>
      </c>
      <c r="AM471" s="81">
        <f t="shared" si="19"/>
        <v>0</v>
      </c>
    </row>
    <row r="472" spans="1:39" x14ac:dyDescent="0.2">
      <c r="A472" s="33">
        <v>7318</v>
      </c>
      <c r="B472" s="33" t="s">
        <v>225</v>
      </c>
      <c r="C472" s="33" t="s">
        <v>612</v>
      </c>
      <c r="D472" s="35" t="s">
        <v>85</v>
      </c>
      <c r="E472" s="63" t="s">
        <v>132</v>
      </c>
      <c r="F472" s="68">
        <v>2015</v>
      </c>
      <c r="G472" s="52">
        <v>2013</v>
      </c>
      <c r="H472" s="34">
        <v>0</v>
      </c>
      <c r="I472" s="34">
        <v>50760.764589963903</v>
      </c>
      <c r="J472" s="34">
        <v>7448.7388418667497</v>
      </c>
      <c r="K472" s="34">
        <v>0</v>
      </c>
      <c r="L472" s="49">
        <v>0</v>
      </c>
      <c r="M472" s="311">
        <v>0</v>
      </c>
      <c r="N472" s="311">
        <v>0</v>
      </c>
      <c r="O472" s="311">
        <v>0</v>
      </c>
      <c r="P472" s="313">
        <v>0</v>
      </c>
      <c r="Q472" s="40">
        <v>0</v>
      </c>
      <c r="R472" s="40">
        <v>0</v>
      </c>
      <c r="S472" s="40">
        <v>0</v>
      </c>
      <c r="T472" s="40">
        <v>1</v>
      </c>
      <c r="U472" s="40">
        <v>0</v>
      </c>
      <c r="V472" s="40">
        <v>0</v>
      </c>
      <c r="W472" s="40">
        <v>0</v>
      </c>
      <c r="X472" s="40">
        <v>0</v>
      </c>
      <c r="Y472" s="40">
        <v>0</v>
      </c>
      <c r="Z472" s="81">
        <f t="shared" si="20"/>
        <v>0</v>
      </c>
      <c r="AA472" s="40">
        <v>1</v>
      </c>
      <c r="AB472" s="40">
        <v>0</v>
      </c>
      <c r="AC472" s="40">
        <v>0</v>
      </c>
      <c r="AD472" s="40">
        <v>0</v>
      </c>
      <c r="AE472" s="40">
        <v>0</v>
      </c>
      <c r="AF472" s="40">
        <v>0</v>
      </c>
      <c r="AG472" s="40">
        <v>0</v>
      </c>
      <c r="AH472" s="40">
        <v>0</v>
      </c>
      <c r="AI472" s="40">
        <v>0</v>
      </c>
      <c r="AJ472" s="40">
        <v>0</v>
      </c>
      <c r="AK472" s="40">
        <v>0</v>
      </c>
      <c r="AL472" s="40">
        <v>0</v>
      </c>
      <c r="AM472" s="81">
        <f t="shared" si="19"/>
        <v>0</v>
      </c>
    </row>
    <row r="473" spans="1:39" x14ac:dyDescent="0.2">
      <c r="A473" s="33">
        <v>6277</v>
      </c>
      <c r="B473" s="33" t="s">
        <v>225</v>
      </c>
      <c r="C473" s="33" t="s">
        <v>614</v>
      </c>
      <c r="D473" s="35" t="s">
        <v>85</v>
      </c>
      <c r="E473" s="63" t="s">
        <v>132</v>
      </c>
      <c r="F473" s="68">
        <v>2016</v>
      </c>
      <c r="G473" s="52">
        <v>2013</v>
      </c>
      <c r="H473" s="34">
        <v>-1.09023423669714</v>
      </c>
      <c r="I473" s="34">
        <v>-2343.57871958326</v>
      </c>
      <c r="J473" s="34">
        <v>0</v>
      </c>
      <c r="K473" s="34">
        <v>0</v>
      </c>
      <c r="L473" s="49">
        <v>0</v>
      </c>
      <c r="M473" s="311">
        <v>0</v>
      </c>
      <c r="N473" s="311">
        <v>0</v>
      </c>
      <c r="O473" s="311">
        <v>0</v>
      </c>
      <c r="P473" s="313">
        <v>0</v>
      </c>
      <c r="Q473" s="40">
        <v>0</v>
      </c>
      <c r="R473" s="40">
        <v>0</v>
      </c>
      <c r="S473" s="40">
        <v>0</v>
      </c>
      <c r="T473" s="79">
        <v>1</v>
      </c>
      <c r="U473" s="40">
        <v>0</v>
      </c>
      <c r="V473" s="40">
        <v>0</v>
      </c>
      <c r="W473" s="40">
        <v>0</v>
      </c>
      <c r="X473" s="40">
        <v>0</v>
      </c>
      <c r="Y473" s="40">
        <v>0</v>
      </c>
      <c r="Z473" s="81">
        <f t="shared" si="20"/>
        <v>0</v>
      </c>
      <c r="AA473" s="40">
        <v>1</v>
      </c>
      <c r="AB473" s="40">
        <v>0</v>
      </c>
      <c r="AC473" s="40">
        <v>0</v>
      </c>
      <c r="AD473" s="40">
        <v>0</v>
      </c>
      <c r="AE473" s="40">
        <v>0</v>
      </c>
      <c r="AF473" s="40">
        <v>0</v>
      </c>
      <c r="AG473" s="40">
        <v>0</v>
      </c>
      <c r="AH473" s="40">
        <v>0</v>
      </c>
      <c r="AI473" s="40">
        <v>0</v>
      </c>
      <c r="AJ473" s="40">
        <v>0</v>
      </c>
      <c r="AK473" s="40">
        <v>0</v>
      </c>
      <c r="AL473" s="40">
        <v>0</v>
      </c>
      <c r="AM473" s="81">
        <f t="shared" si="19"/>
        <v>0</v>
      </c>
    </row>
    <row r="474" spans="1:39" x14ac:dyDescent="0.2">
      <c r="A474" s="33">
        <v>7279</v>
      </c>
      <c r="B474" s="33" t="s">
        <v>225</v>
      </c>
      <c r="C474" s="33" t="s">
        <v>614</v>
      </c>
      <c r="D474" s="35" t="s">
        <v>85</v>
      </c>
      <c r="E474" s="63" t="s">
        <v>132</v>
      </c>
      <c r="F474" s="68">
        <v>2016</v>
      </c>
      <c r="G474" s="52">
        <v>2013</v>
      </c>
      <c r="H474" s="34">
        <v>0</v>
      </c>
      <c r="I474" s="34">
        <v>5440.52513085802</v>
      </c>
      <c r="J474" s="34">
        <v>0</v>
      </c>
      <c r="K474" s="34">
        <v>446.45730862541302</v>
      </c>
      <c r="L474" s="49">
        <v>0</v>
      </c>
      <c r="M474" s="311">
        <v>0</v>
      </c>
      <c r="N474" s="311">
        <v>0</v>
      </c>
      <c r="O474" s="311">
        <v>0</v>
      </c>
      <c r="P474" s="313">
        <v>0</v>
      </c>
      <c r="Q474" s="40">
        <v>0</v>
      </c>
      <c r="R474" s="40">
        <v>0</v>
      </c>
      <c r="S474" s="40">
        <v>0</v>
      </c>
      <c r="T474" s="40">
        <v>1</v>
      </c>
      <c r="U474" s="40">
        <v>0</v>
      </c>
      <c r="V474" s="40">
        <v>0</v>
      </c>
      <c r="W474" s="40">
        <v>0</v>
      </c>
      <c r="X474" s="40">
        <v>0</v>
      </c>
      <c r="Y474" s="40">
        <v>0</v>
      </c>
      <c r="Z474" s="81">
        <f t="shared" si="20"/>
        <v>0</v>
      </c>
      <c r="AA474" s="40">
        <v>1</v>
      </c>
      <c r="AB474" s="40">
        <v>0</v>
      </c>
      <c r="AC474" s="40">
        <v>0</v>
      </c>
      <c r="AD474" s="40">
        <v>0</v>
      </c>
      <c r="AE474" s="40">
        <v>0</v>
      </c>
      <c r="AF474" s="40">
        <v>0</v>
      </c>
      <c r="AG474" s="40">
        <v>0</v>
      </c>
      <c r="AH474" s="40">
        <v>0</v>
      </c>
      <c r="AI474" s="40">
        <v>0</v>
      </c>
      <c r="AJ474" s="40">
        <v>0</v>
      </c>
      <c r="AK474" s="40">
        <v>0</v>
      </c>
      <c r="AL474" s="40">
        <v>0</v>
      </c>
      <c r="AM474" s="81">
        <f t="shared" si="19"/>
        <v>0</v>
      </c>
    </row>
    <row r="475" spans="1:39" x14ac:dyDescent="0.2">
      <c r="A475" s="33">
        <v>6247</v>
      </c>
      <c r="B475" s="33" t="s">
        <v>225</v>
      </c>
      <c r="C475" s="33" t="s">
        <v>615</v>
      </c>
      <c r="D475" s="35" t="s">
        <v>85</v>
      </c>
      <c r="E475" s="63" t="s">
        <v>132</v>
      </c>
      <c r="F475" s="68">
        <v>2017</v>
      </c>
      <c r="G475" s="52">
        <v>2013</v>
      </c>
      <c r="H475" s="34">
        <v>-0.89970786523550095</v>
      </c>
      <c r="I475" s="34">
        <v>0</v>
      </c>
      <c r="J475" s="34">
        <v>0</v>
      </c>
      <c r="K475" s="34">
        <v>-1235.71931394325</v>
      </c>
      <c r="L475" s="49">
        <v>0</v>
      </c>
      <c r="M475" s="311">
        <v>0</v>
      </c>
      <c r="N475" s="311">
        <v>0</v>
      </c>
      <c r="O475" s="311">
        <v>0</v>
      </c>
      <c r="P475" s="313">
        <v>0</v>
      </c>
      <c r="Q475" s="40">
        <v>0</v>
      </c>
      <c r="R475" s="40">
        <v>0</v>
      </c>
      <c r="S475" s="40">
        <v>0</v>
      </c>
      <c r="T475" s="40">
        <v>1</v>
      </c>
      <c r="U475" s="40">
        <v>0</v>
      </c>
      <c r="V475" s="40">
        <v>0</v>
      </c>
      <c r="W475" s="40">
        <v>0</v>
      </c>
      <c r="X475" s="40">
        <v>0</v>
      </c>
      <c r="Y475" s="40">
        <v>0</v>
      </c>
      <c r="Z475" s="81">
        <f t="shared" si="20"/>
        <v>0</v>
      </c>
      <c r="AA475" s="40">
        <v>1</v>
      </c>
      <c r="AB475" s="40">
        <v>0</v>
      </c>
      <c r="AC475" s="40">
        <v>0</v>
      </c>
      <c r="AD475" s="40">
        <v>0</v>
      </c>
      <c r="AE475" s="40">
        <v>0</v>
      </c>
      <c r="AF475" s="40">
        <v>0</v>
      </c>
      <c r="AG475" s="40">
        <v>0</v>
      </c>
      <c r="AH475" s="40">
        <v>0</v>
      </c>
      <c r="AI475" s="40">
        <v>0</v>
      </c>
      <c r="AJ475" s="40">
        <v>0</v>
      </c>
      <c r="AK475" s="40">
        <v>0</v>
      </c>
      <c r="AL475" s="40">
        <v>0</v>
      </c>
      <c r="AM475" s="81">
        <f t="shared" si="19"/>
        <v>0</v>
      </c>
    </row>
    <row r="476" spans="1:39" x14ac:dyDescent="0.2">
      <c r="A476" s="33">
        <v>7297</v>
      </c>
      <c r="B476" s="33" t="s">
        <v>225</v>
      </c>
      <c r="C476" s="33" t="s">
        <v>616</v>
      </c>
      <c r="D476" s="35" t="s">
        <v>85</v>
      </c>
      <c r="E476" s="63" t="s">
        <v>132</v>
      </c>
      <c r="F476" s="68">
        <v>2017</v>
      </c>
      <c r="G476" s="52">
        <v>2013</v>
      </c>
      <c r="H476" s="34">
        <v>0</v>
      </c>
      <c r="I476" s="34">
        <v>62883.659699765398</v>
      </c>
      <c r="J476" s="34">
        <v>232.75885143839901</v>
      </c>
      <c r="K476" s="34">
        <v>0</v>
      </c>
      <c r="L476" s="49">
        <v>0</v>
      </c>
      <c r="M476" s="311">
        <v>0</v>
      </c>
      <c r="N476" s="311">
        <v>0</v>
      </c>
      <c r="O476" s="311">
        <v>0</v>
      </c>
      <c r="P476" s="313">
        <v>0</v>
      </c>
      <c r="Q476" s="40">
        <v>0</v>
      </c>
      <c r="R476" s="40">
        <v>0</v>
      </c>
      <c r="S476" s="40">
        <v>0</v>
      </c>
      <c r="T476" s="40">
        <v>1</v>
      </c>
      <c r="U476" s="40">
        <v>0</v>
      </c>
      <c r="V476" s="40">
        <v>0</v>
      </c>
      <c r="W476" s="40">
        <v>0</v>
      </c>
      <c r="X476" s="40">
        <v>0</v>
      </c>
      <c r="Y476" s="40">
        <v>0</v>
      </c>
      <c r="Z476" s="81">
        <f t="shared" si="20"/>
        <v>0</v>
      </c>
      <c r="AA476" s="40">
        <v>1</v>
      </c>
      <c r="AB476" s="40">
        <v>0</v>
      </c>
      <c r="AC476" s="40">
        <v>0</v>
      </c>
      <c r="AD476" s="40">
        <v>0</v>
      </c>
      <c r="AE476" s="40">
        <v>0</v>
      </c>
      <c r="AF476" s="40">
        <v>0</v>
      </c>
      <c r="AG476" s="40">
        <v>0</v>
      </c>
      <c r="AH476" s="40">
        <v>0</v>
      </c>
      <c r="AI476" s="40">
        <v>0</v>
      </c>
      <c r="AJ476" s="40">
        <v>0</v>
      </c>
      <c r="AK476" s="40">
        <v>0</v>
      </c>
      <c r="AL476" s="40">
        <v>0</v>
      </c>
      <c r="AM476" s="81">
        <f t="shared" si="19"/>
        <v>0</v>
      </c>
    </row>
    <row r="477" spans="1:39" x14ac:dyDescent="0.2">
      <c r="A477" s="33">
        <v>6278</v>
      </c>
      <c r="B477" s="33" t="s">
        <v>225</v>
      </c>
      <c r="C477" s="33" t="s">
        <v>617</v>
      </c>
      <c r="D477" s="35" t="s">
        <v>85</v>
      </c>
      <c r="E477" s="63" t="s">
        <v>132</v>
      </c>
      <c r="F477" s="68">
        <v>2018</v>
      </c>
      <c r="G477" s="52">
        <v>2013</v>
      </c>
      <c r="H477" s="34">
        <v>-1.2066670192570299</v>
      </c>
      <c r="I477" s="34">
        <v>-1708.71958211947</v>
      </c>
      <c r="J477" s="34">
        <v>0</v>
      </c>
      <c r="K477" s="34">
        <v>0</v>
      </c>
      <c r="L477" s="49">
        <v>0</v>
      </c>
      <c r="M477" s="311">
        <v>0</v>
      </c>
      <c r="N477" s="311">
        <v>0</v>
      </c>
      <c r="O477" s="311">
        <v>0</v>
      </c>
      <c r="P477" s="313">
        <v>0</v>
      </c>
      <c r="Q477" s="40">
        <v>0</v>
      </c>
      <c r="R477" s="40">
        <v>0</v>
      </c>
      <c r="S477" s="40">
        <v>0</v>
      </c>
      <c r="T477" s="79">
        <v>1</v>
      </c>
      <c r="U477" s="40">
        <v>0</v>
      </c>
      <c r="V477" s="40">
        <v>0</v>
      </c>
      <c r="W477" s="40">
        <v>0</v>
      </c>
      <c r="X477" s="40">
        <v>0</v>
      </c>
      <c r="Y477" s="40">
        <v>0</v>
      </c>
      <c r="Z477" s="81">
        <f t="shared" si="20"/>
        <v>0</v>
      </c>
      <c r="AA477" s="40">
        <v>1</v>
      </c>
      <c r="AB477" s="40">
        <v>0</v>
      </c>
      <c r="AC477" s="40">
        <v>0</v>
      </c>
      <c r="AD477" s="40">
        <v>0</v>
      </c>
      <c r="AE477" s="40">
        <v>0</v>
      </c>
      <c r="AF477" s="40">
        <v>0</v>
      </c>
      <c r="AG477" s="40">
        <v>0</v>
      </c>
      <c r="AH477" s="40">
        <v>0</v>
      </c>
      <c r="AI477" s="40">
        <v>0</v>
      </c>
      <c r="AJ477" s="40">
        <v>0</v>
      </c>
      <c r="AK477" s="40">
        <v>0</v>
      </c>
      <c r="AL477" s="40">
        <v>0</v>
      </c>
      <c r="AM477" s="81">
        <f t="shared" si="19"/>
        <v>0</v>
      </c>
    </row>
    <row r="478" spans="1:39" x14ac:dyDescent="0.2">
      <c r="A478" s="33">
        <v>7280</v>
      </c>
      <c r="B478" s="33" t="s">
        <v>225</v>
      </c>
      <c r="C478" s="33" t="s">
        <v>617</v>
      </c>
      <c r="D478" s="35" t="s">
        <v>85</v>
      </c>
      <c r="E478" s="63" t="s">
        <v>132</v>
      </c>
      <c r="F478" s="68">
        <v>2018</v>
      </c>
      <c r="G478" s="52">
        <v>2013</v>
      </c>
      <c r="H478" s="34">
        <v>0</v>
      </c>
      <c r="I478" s="34">
        <v>5533.4744345269901</v>
      </c>
      <c r="J478" s="34">
        <v>-5422.6940261013397</v>
      </c>
      <c r="K478" s="34">
        <v>416.562065948277</v>
      </c>
      <c r="L478" s="49">
        <v>0</v>
      </c>
      <c r="M478" s="311">
        <v>0</v>
      </c>
      <c r="N478" s="311">
        <v>0</v>
      </c>
      <c r="O478" s="311">
        <v>0</v>
      </c>
      <c r="P478" s="313">
        <v>0</v>
      </c>
      <c r="Q478" s="40">
        <v>0</v>
      </c>
      <c r="R478" s="40">
        <v>0</v>
      </c>
      <c r="S478" s="40">
        <v>0</v>
      </c>
      <c r="T478" s="40">
        <v>1.0706984667802386</v>
      </c>
      <c r="U478" s="40">
        <v>-7.0698466780238653E-2</v>
      </c>
      <c r="V478" s="40">
        <v>0</v>
      </c>
      <c r="W478" s="40">
        <v>0</v>
      </c>
      <c r="X478" s="40">
        <v>0</v>
      </c>
      <c r="Y478" s="40">
        <v>0</v>
      </c>
      <c r="Z478" s="81">
        <f t="shared" si="20"/>
        <v>0</v>
      </c>
      <c r="AA478" s="40">
        <v>1</v>
      </c>
      <c r="AB478" s="40">
        <v>0</v>
      </c>
      <c r="AC478" s="40">
        <v>0</v>
      </c>
      <c r="AD478" s="40">
        <v>0</v>
      </c>
      <c r="AE478" s="40">
        <v>0</v>
      </c>
      <c r="AF478" s="40">
        <v>0</v>
      </c>
      <c r="AG478" s="40">
        <v>0</v>
      </c>
      <c r="AH478" s="40">
        <v>0</v>
      </c>
      <c r="AI478" s="40">
        <v>0</v>
      </c>
      <c r="AJ478" s="40">
        <v>0</v>
      </c>
      <c r="AK478" s="40">
        <v>0</v>
      </c>
      <c r="AL478" s="40">
        <v>0</v>
      </c>
      <c r="AM478" s="81">
        <f t="shared" si="19"/>
        <v>0</v>
      </c>
    </row>
    <row r="479" spans="1:39" x14ac:dyDescent="0.2">
      <c r="A479" s="33">
        <v>6461</v>
      </c>
      <c r="B479" s="33" t="s">
        <v>368</v>
      </c>
      <c r="C479" s="33" t="s">
        <v>618</v>
      </c>
      <c r="D479" s="35" t="s">
        <v>85</v>
      </c>
      <c r="E479" s="63" t="s">
        <v>132</v>
      </c>
      <c r="F479" s="68">
        <v>2011</v>
      </c>
      <c r="G479" s="52">
        <v>2013</v>
      </c>
      <c r="H479" s="34">
        <v>1003646.1718053001</v>
      </c>
      <c r="I479" s="34">
        <v>916836.45533679903</v>
      </c>
      <c r="J479" s="34">
        <v>775.50511102559904</v>
      </c>
      <c r="K479" s="34">
        <v>0</v>
      </c>
      <c r="L479" s="49">
        <v>0</v>
      </c>
      <c r="M479" s="311">
        <v>0</v>
      </c>
      <c r="N479" s="311">
        <v>0</v>
      </c>
      <c r="O479" s="311">
        <v>0</v>
      </c>
      <c r="P479" s="313">
        <v>0</v>
      </c>
      <c r="Q479" s="40">
        <v>0</v>
      </c>
      <c r="R479" s="40">
        <v>1</v>
      </c>
      <c r="S479" s="40">
        <v>0</v>
      </c>
      <c r="T479" s="40">
        <v>0</v>
      </c>
      <c r="U479" s="40">
        <v>0</v>
      </c>
      <c r="V479" s="40">
        <v>0</v>
      </c>
      <c r="W479" s="40">
        <v>0</v>
      </c>
      <c r="X479" s="40">
        <v>0</v>
      </c>
      <c r="Y479" s="40">
        <v>0</v>
      </c>
      <c r="Z479" s="81">
        <f t="shared" si="20"/>
        <v>0</v>
      </c>
      <c r="AA479" s="40">
        <v>1</v>
      </c>
      <c r="AB479" s="40">
        <v>0</v>
      </c>
      <c r="AC479" s="40">
        <v>0</v>
      </c>
      <c r="AD479" s="40">
        <v>0</v>
      </c>
      <c r="AE479" s="40">
        <v>0</v>
      </c>
      <c r="AF479" s="40">
        <v>0</v>
      </c>
      <c r="AG479" s="40">
        <v>0</v>
      </c>
      <c r="AH479" s="40">
        <v>0</v>
      </c>
      <c r="AI479" s="40">
        <v>0</v>
      </c>
      <c r="AJ479" s="40">
        <v>0</v>
      </c>
      <c r="AK479" s="40">
        <v>0</v>
      </c>
      <c r="AL479" s="40">
        <v>0</v>
      </c>
      <c r="AM479" s="81">
        <f t="shared" si="19"/>
        <v>0</v>
      </c>
    </row>
    <row r="480" spans="1:39" x14ac:dyDescent="0.2">
      <c r="A480" s="33">
        <v>6715</v>
      </c>
      <c r="B480" s="33" t="s">
        <v>368</v>
      </c>
      <c r="C480" s="33" t="s">
        <v>619</v>
      </c>
      <c r="D480" s="35" t="s">
        <v>85</v>
      </c>
      <c r="E480" s="63" t="s">
        <v>132</v>
      </c>
      <c r="F480" s="68">
        <v>2014</v>
      </c>
      <c r="G480" s="52">
        <v>2013</v>
      </c>
      <c r="H480" s="34">
        <v>4770741.3681715904</v>
      </c>
      <c r="I480" s="34">
        <v>3173358.6525470498</v>
      </c>
      <c r="J480" s="34">
        <v>1482566.01881688</v>
      </c>
      <c r="K480" s="34">
        <v>1217624.9250773501</v>
      </c>
      <c r="L480" s="49">
        <v>1272807.22</v>
      </c>
      <c r="M480" s="311">
        <v>0</v>
      </c>
      <c r="N480" s="311">
        <v>0</v>
      </c>
      <c r="O480" s="311">
        <v>0</v>
      </c>
      <c r="P480" s="313">
        <v>0</v>
      </c>
      <c r="Q480" s="40">
        <v>0</v>
      </c>
      <c r="R480" s="40">
        <v>0.29999999999999977</v>
      </c>
      <c r="S480" s="40">
        <v>0.25000000000000022</v>
      </c>
      <c r="T480" s="40">
        <v>0.45000000000000007</v>
      </c>
      <c r="U480" s="40">
        <v>0</v>
      </c>
      <c r="V480" s="40">
        <v>0</v>
      </c>
      <c r="W480" s="40">
        <v>0</v>
      </c>
      <c r="X480" s="40">
        <v>0</v>
      </c>
      <c r="Y480" s="40">
        <v>0</v>
      </c>
      <c r="Z480" s="81">
        <f t="shared" si="20"/>
        <v>0</v>
      </c>
      <c r="AA480" s="40">
        <v>1</v>
      </c>
      <c r="AB480" s="40">
        <v>0</v>
      </c>
      <c r="AC480" s="40">
        <v>0</v>
      </c>
      <c r="AD480" s="40">
        <v>0</v>
      </c>
      <c r="AE480" s="40">
        <v>0</v>
      </c>
      <c r="AF480" s="40">
        <v>0</v>
      </c>
      <c r="AG480" s="40">
        <v>0</v>
      </c>
      <c r="AH480" s="40">
        <v>0</v>
      </c>
      <c r="AI480" s="40">
        <v>0</v>
      </c>
      <c r="AJ480" s="40">
        <v>0</v>
      </c>
      <c r="AK480" s="40">
        <v>0</v>
      </c>
      <c r="AL480" s="40">
        <v>0</v>
      </c>
      <c r="AM480" s="81">
        <f t="shared" si="19"/>
        <v>0</v>
      </c>
    </row>
    <row r="481" spans="1:39" x14ac:dyDescent="0.2">
      <c r="A481" s="33">
        <v>7083</v>
      </c>
      <c r="B481" s="33" t="s">
        <v>368</v>
      </c>
      <c r="C481" s="33" t="s">
        <v>620</v>
      </c>
      <c r="D481" s="35" t="s">
        <v>85</v>
      </c>
      <c r="E481" s="63" t="s">
        <v>132</v>
      </c>
      <c r="F481" s="68">
        <v>2014</v>
      </c>
      <c r="G481" s="52">
        <v>2013</v>
      </c>
      <c r="H481" s="34">
        <v>0</v>
      </c>
      <c r="I481" s="34">
        <v>15585.1404460991</v>
      </c>
      <c r="J481" s="34">
        <v>5620.8782156144598</v>
      </c>
      <c r="K481" s="34">
        <v>577324.77332195896</v>
      </c>
      <c r="L481" s="49">
        <v>2543190.6800000002</v>
      </c>
      <c r="M481" s="311">
        <v>550021.75899999996</v>
      </c>
      <c r="N481" s="311">
        <v>0</v>
      </c>
      <c r="O481" s="311">
        <v>0</v>
      </c>
      <c r="P481" s="313">
        <v>0</v>
      </c>
      <c r="Q481" s="40">
        <v>0</v>
      </c>
      <c r="R481" s="40">
        <v>0.30000000000000004</v>
      </c>
      <c r="S481" s="40">
        <v>0.24999999999999994</v>
      </c>
      <c r="T481" s="40">
        <v>0.45000000000000007</v>
      </c>
      <c r="U481" s="40">
        <v>0</v>
      </c>
      <c r="V481" s="40">
        <v>0</v>
      </c>
      <c r="W481" s="40">
        <v>0</v>
      </c>
      <c r="X481" s="40">
        <v>0</v>
      </c>
      <c r="Y481" s="40">
        <v>0</v>
      </c>
      <c r="Z481" s="81">
        <f t="shared" si="20"/>
        <v>0</v>
      </c>
      <c r="AA481" s="40">
        <v>1</v>
      </c>
      <c r="AB481" s="40">
        <v>0</v>
      </c>
      <c r="AC481" s="40">
        <v>0</v>
      </c>
      <c r="AD481" s="40">
        <v>0</v>
      </c>
      <c r="AE481" s="40">
        <v>0</v>
      </c>
      <c r="AF481" s="40">
        <v>0</v>
      </c>
      <c r="AG481" s="40">
        <v>0</v>
      </c>
      <c r="AH481" s="40">
        <v>0</v>
      </c>
      <c r="AI481" s="40">
        <v>0</v>
      </c>
      <c r="AJ481" s="40">
        <v>0</v>
      </c>
      <c r="AK481" s="40">
        <v>0</v>
      </c>
      <c r="AL481" s="40">
        <v>0</v>
      </c>
      <c r="AM481" s="81">
        <f t="shared" si="19"/>
        <v>0</v>
      </c>
    </row>
    <row r="482" spans="1:39" x14ac:dyDescent="0.2">
      <c r="A482" s="33">
        <v>7455</v>
      </c>
      <c r="B482" s="33" t="s">
        <v>368</v>
      </c>
      <c r="C482" s="33" t="s">
        <v>620</v>
      </c>
      <c r="D482" s="35" t="s">
        <v>85</v>
      </c>
      <c r="E482" s="63" t="s">
        <v>132</v>
      </c>
      <c r="F482" s="68">
        <v>2014</v>
      </c>
      <c r="G482" s="52">
        <v>2013</v>
      </c>
      <c r="H482" s="34">
        <v>0</v>
      </c>
      <c r="I482" s="34">
        <v>32263.543225515699</v>
      </c>
      <c r="J482" s="34">
        <v>0</v>
      </c>
      <c r="K482" s="34">
        <v>0</v>
      </c>
      <c r="L482" s="49">
        <v>0</v>
      </c>
      <c r="M482" s="311">
        <v>0</v>
      </c>
      <c r="N482" s="311">
        <v>0</v>
      </c>
      <c r="O482" s="311">
        <v>0</v>
      </c>
      <c r="P482" s="313">
        <v>0</v>
      </c>
      <c r="Q482" s="40">
        <v>0</v>
      </c>
      <c r="R482" s="40">
        <v>0</v>
      </c>
      <c r="S482" s="40">
        <v>1</v>
      </c>
      <c r="T482" s="40">
        <v>0</v>
      </c>
      <c r="U482" s="40">
        <v>0</v>
      </c>
      <c r="V482" s="40">
        <v>0</v>
      </c>
      <c r="W482" s="40">
        <v>0</v>
      </c>
      <c r="X482" s="40">
        <v>0</v>
      </c>
      <c r="Y482" s="40">
        <v>0</v>
      </c>
      <c r="Z482" s="81">
        <f t="shared" si="20"/>
        <v>0</v>
      </c>
      <c r="AA482" s="40">
        <v>1</v>
      </c>
      <c r="AB482" s="40">
        <v>0</v>
      </c>
      <c r="AC482" s="40">
        <v>0</v>
      </c>
      <c r="AD482" s="40">
        <v>0</v>
      </c>
      <c r="AE482" s="40">
        <v>0</v>
      </c>
      <c r="AF482" s="40">
        <v>0</v>
      </c>
      <c r="AG482" s="40">
        <v>0</v>
      </c>
      <c r="AH482" s="40">
        <v>0</v>
      </c>
      <c r="AI482" s="40">
        <v>0</v>
      </c>
      <c r="AJ482" s="40">
        <v>0</v>
      </c>
      <c r="AK482" s="40">
        <v>0</v>
      </c>
      <c r="AL482" s="40">
        <v>0</v>
      </c>
      <c r="AM482" s="81">
        <f t="shared" si="19"/>
        <v>0</v>
      </c>
    </row>
    <row r="483" spans="1:39" x14ac:dyDescent="0.2">
      <c r="A483" s="33">
        <v>7669</v>
      </c>
      <c r="B483" s="33" t="s">
        <v>368</v>
      </c>
      <c r="C483" s="33" t="s">
        <v>621</v>
      </c>
      <c r="D483" s="35" t="s">
        <v>85</v>
      </c>
      <c r="E483" s="63" t="s">
        <v>132</v>
      </c>
      <c r="F483" s="68">
        <v>2014</v>
      </c>
      <c r="G483" s="52">
        <v>2013</v>
      </c>
      <c r="H483" s="34">
        <v>0</v>
      </c>
      <c r="I483" s="34">
        <v>0</v>
      </c>
      <c r="J483" s="34">
        <v>0</v>
      </c>
      <c r="K483" s="34">
        <v>1003.3584663102801</v>
      </c>
      <c r="L483" s="49">
        <v>0</v>
      </c>
      <c r="M483" s="311">
        <v>0</v>
      </c>
      <c r="N483" s="311">
        <v>0</v>
      </c>
      <c r="O483" s="311">
        <v>0</v>
      </c>
      <c r="P483" s="313">
        <v>0</v>
      </c>
      <c r="Q483" s="40">
        <v>0</v>
      </c>
      <c r="R483" s="40">
        <v>0.30000000000000021</v>
      </c>
      <c r="S483" s="40">
        <v>0.25</v>
      </c>
      <c r="T483" s="40">
        <v>0.44999999999999984</v>
      </c>
      <c r="U483" s="40">
        <v>0</v>
      </c>
      <c r="V483" s="40">
        <v>0</v>
      </c>
      <c r="W483" s="40">
        <v>0</v>
      </c>
      <c r="X483" s="40">
        <v>0</v>
      </c>
      <c r="Y483" s="40">
        <v>0</v>
      </c>
      <c r="Z483" s="81">
        <f t="shared" si="20"/>
        <v>0</v>
      </c>
      <c r="AA483" s="40">
        <v>1</v>
      </c>
      <c r="AB483" s="40">
        <v>0</v>
      </c>
      <c r="AC483" s="40">
        <v>0</v>
      </c>
      <c r="AD483" s="40">
        <v>0</v>
      </c>
      <c r="AE483" s="40">
        <v>0</v>
      </c>
      <c r="AF483" s="40">
        <v>0</v>
      </c>
      <c r="AG483" s="40">
        <v>0</v>
      </c>
      <c r="AH483" s="40">
        <v>0</v>
      </c>
      <c r="AI483" s="40">
        <v>0</v>
      </c>
      <c r="AJ483" s="40">
        <v>0</v>
      </c>
      <c r="AK483" s="40">
        <v>0</v>
      </c>
      <c r="AL483" s="40">
        <v>0</v>
      </c>
      <c r="AM483" s="81">
        <f t="shared" si="19"/>
        <v>0</v>
      </c>
    </row>
    <row r="484" spans="1:39" x14ac:dyDescent="0.2">
      <c r="A484" s="33">
        <v>7151</v>
      </c>
      <c r="B484" s="33" t="s">
        <v>368</v>
      </c>
      <c r="C484" s="33" t="s">
        <v>622</v>
      </c>
      <c r="D484" s="35" t="s">
        <v>85</v>
      </c>
      <c r="E484" s="63" t="s">
        <v>132</v>
      </c>
      <c r="F484" s="68">
        <v>2015</v>
      </c>
      <c r="G484" s="52">
        <v>2013</v>
      </c>
      <c r="H484" s="34">
        <v>0</v>
      </c>
      <c r="I484" s="34">
        <v>30387.614075775698</v>
      </c>
      <c r="J484" s="34">
        <v>158305.74407545099</v>
      </c>
      <c r="K484" s="34">
        <v>1989980.4757669</v>
      </c>
      <c r="L484" s="49">
        <v>13635901.380000001</v>
      </c>
      <c r="M484" s="311">
        <v>0</v>
      </c>
      <c r="N484" s="311">
        <v>0</v>
      </c>
      <c r="O484" s="311">
        <v>0</v>
      </c>
      <c r="P484" s="313">
        <v>0</v>
      </c>
      <c r="Q484" s="40">
        <v>0</v>
      </c>
      <c r="R484" s="40">
        <v>0.3</v>
      </c>
      <c r="S484" s="40">
        <v>0.25000000000000006</v>
      </c>
      <c r="T484" s="40">
        <v>0.45</v>
      </c>
      <c r="U484" s="40">
        <v>0</v>
      </c>
      <c r="V484" s="40">
        <v>0</v>
      </c>
      <c r="W484" s="40">
        <v>0</v>
      </c>
      <c r="X484" s="40">
        <v>0</v>
      </c>
      <c r="Y484" s="40">
        <v>0</v>
      </c>
      <c r="Z484" s="81">
        <f t="shared" si="20"/>
        <v>0</v>
      </c>
      <c r="AA484" s="40">
        <v>1</v>
      </c>
      <c r="AB484" s="40">
        <v>0</v>
      </c>
      <c r="AC484" s="40">
        <v>0</v>
      </c>
      <c r="AD484" s="40">
        <v>0</v>
      </c>
      <c r="AE484" s="40">
        <v>0</v>
      </c>
      <c r="AF484" s="40">
        <v>0</v>
      </c>
      <c r="AG484" s="40">
        <v>0</v>
      </c>
      <c r="AH484" s="40">
        <v>0</v>
      </c>
      <c r="AI484" s="40">
        <v>0</v>
      </c>
      <c r="AJ484" s="40">
        <v>0</v>
      </c>
      <c r="AK484" s="40">
        <v>0</v>
      </c>
      <c r="AL484" s="40">
        <v>0</v>
      </c>
      <c r="AM484" s="81">
        <f t="shared" si="19"/>
        <v>0</v>
      </c>
    </row>
    <row r="485" spans="1:39" x14ac:dyDescent="0.2">
      <c r="A485" s="33">
        <v>7301</v>
      </c>
      <c r="B485" s="33" t="s">
        <v>368</v>
      </c>
      <c r="C485" s="33" t="s">
        <v>623</v>
      </c>
      <c r="D485" s="35" t="s">
        <v>85</v>
      </c>
      <c r="E485" s="63" t="s">
        <v>132</v>
      </c>
      <c r="F485" s="68">
        <v>2015</v>
      </c>
      <c r="G485" s="52">
        <v>2013</v>
      </c>
      <c r="H485" s="34">
        <v>0</v>
      </c>
      <c r="I485" s="34">
        <v>36532.764560355899</v>
      </c>
      <c r="J485" s="34">
        <v>-35801.4802733877</v>
      </c>
      <c r="K485" s="34">
        <v>0</v>
      </c>
      <c r="L485" s="49">
        <v>0</v>
      </c>
      <c r="M485" s="311">
        <v>0</v>
      </c>
      <c r="N485" s="311">
        <v>0</v>
      </c>
      <c r="O485" s="311">
        <v>0</v>
      </c>
      <c r="P485" s="313">
        <v>0</v>
      </c>
      <c r="Q485" s="40">
        <v>0</v>
      </c>
      <c r="R485" s="40">
        <v>0.30000000000000027</v>
      </c>
      <c r="S485" s="40">
        <v>0.25</v>
      </c>
      <c r="T485" s="40">
        <v>0.44999999999999973</v>
      </c>
      <c r="U485" s="40">
        <v>0</v>
      </c>
      <c r="V485" s="40">
        <v>0</v>
      </c>
      <c r="W485" s="40">
        <v>0</v>
      </c>
      <c r="X485" s="40">
        <v>0</v>
      </c>
      <c r="Y485" s="40">
        <v>0</v>
      </c>
      <c r="Z485" s="81">
        <f t="shared" si="20"/>
        <v>0</v>
      </c>
      <c r="AA485" s="40">
        <v>1</v>
      </c>
      <c r="AB485" s="40">
        <v>0</v>
      </c>
      <c r="AC485" s="40">
        <v>0</v>
      </c>
      <c r="AD485" s="40">
        <v>0</v>
      </c>
      <c r="AE485" s="40">
        <v>0</v>
      </c>
      <c r="AF485" s="40">
        <v>0</v>
      </c>
      <c r="AG485" s="40">
        <v>0</v>
      </c>
      <c r="AH485" s="40">
        <v>0</v>
      </c>
      <c r="AI485" s="40">
        <v>0</v>
      </c>
      <c r="AJ485" s="40">
        <v>0</v>
      </c>
      <c r="AK485" s="40">
        <v>0</v>
      </c>
      <c r="AL485" s="40">
        <v>0</v>
      </c>
      <c r="AM485" s="81">
        <f t="shared" si="19"/>
        <v>0</v>
      </c>
    </row>
    <row r="486" spans="1:39" x14ac:dyDescent="0.2">
      <c r="A486" s="33">
        <v>6985</v>
      </c>
      <c r="B486" s="33" t="s">
        <v>368</v>
      </c>
      <c r="C486" s="33" t="s">
        <v>624</v>
      </c>
      <c r="D486" s="35" t="s">
        <v>85</v>
      </c>
      <c r="E486" s="63" t="s">
        <v>132</v>
      </c>
      <c r="F486" s="68">
        <v>2016</v>
      </c>
      <c r="G486" s="52">
        <v>2013</v>
      </c>
      <c r="H486" s="34">
        <v>46909.550841561402</v>
      </c>
      <c r="I486" s="34">
        <v>709790.50220643403</v>
      </c>
      <c r="J486" s="34">
        <v>2124534.2685962198</v>
      </c>
      <c r="K486" s="34">
        <v>4755830.1739753401</v>
      </c>
      <c r="L486" s="49">
        <v>19584356.043333299</v>
      </c>
      <c r="M486" s="311">
        <v>5213073.1683333311</v>
      </c>
      <c r="N486" s="311">
        <v>3424107.0173333376</v>
      </c>
      <c r="O486" s="311">
        <v>0</v>
      </c>
      <c r="P486" s="313">
        <v>0</v>
      </c>
      <c r="Q486" s="40">
        <v>0</v>
      </c>
      <c r="R486" s="40">
        <v>0.3</v>
      </c>
      <c r="S486" s="40">
        <v>0.25</v>
      </c>
      <c r="T486" s="40">
        <v>0.45000000000000007</v>
      </c>
      <c r="U486" s="40">
        <v>0</v>
      </c>
      <c r="V486" s="40">
        <v>0</v>
      </c>
      <c r="W486" s="40">
        <v>0</v>
      </c>
      <c r="X486" s="40">
        <v>0</v>
      </c>
      <c r="Y486" s="40">
        <v>0</v>
      </c>
      <c r="Z486" s="81">
        <f t="shared" si="20"/>
        <v>0</v>
      </c>
      <c r="AA486" s="40">
        <v>1</v>
      </c>
      <c r="AB486" s="40">
        <v>0</v>
      </c>
      <c r="AC486" s="40">
        <v>0</v>
      </c>
      <c r="AD486" s="40">
        <v>0</v>
      </c>
      <c r="AE486" s="40">
        <v>0</v>
      </c>
      <c r="AF486" s="40">
        <v>0</v>
      </c>
      <c r="AG486" s="40">
        <v>0</v>
      </c>
      <c r="AH486" s="40">
        <v>0</v>
      </c>
      <c r="AI486" s="40">
        <v>0</v>
      </c>
      <c r="AJ486" s="40">
        <v>0</v>
      </c>
      <c r="AK486" s="40">
        <v>0</v>
      </c>
      <c r="AL486" s="40">
        <v>0</v>
      </c>
      <c r="AM486" s="81">
        <f t="shared" si="19"/>
        <v>0</v>
      </c>
    </row>
    <row r="487" spans="1:39" x14ac:dyDescent="0.2">
      <c r="A487" s="33">
        <v>7061</v>
      </c>
      <c r="B487" s="33" t="s">
        <v>368</v>
      </c>
      <c r="C487" s="33" t="s">
        <v>625</v>
      </c>
      <c r="D487" s="35" t="s">
        <v>85</v>
      </c>
      <c r="E487" s="63" t="s">
        <v>132</v>
      </c>
      <c r="F487" s="68">
        <v>2016</v>
      </c>
      <c r="G487" s="52">
        <v>2013</v>
      </c>
      <c r="H487" s="34">
        <v>0</v>
      </c>
      <c r="I487" s="34">
        <v>13875.470398720399</v>
      </c>
      <c r="J487" s="34">
        <v>659457.37932513899</v>
      </c>
      <c r="K487" s="34">
        <v>1588240.9501715</v>
      </c>
      <c r="L487" s="49">
        <v>11272327.939999999</v>
      </c>
      <c r="M487" s="311">
        <v>3746590.8339999998</v>
      </c>
      <c r="N487" s="311">
        <v>0</v>
      </c>
      <c r="O487" s="311">
        <v>0</v>
      </c>
      <c r="P487" s="313">
        <v>0</v>
      </c>
      <c r="Q487" s="40">
        <v>0</v>
      </c>
      <c r="R487" s="40">
        <v>0.30000000000000004</v>
      </c>
      <c r="S487" s="40">
        <v>0.25000000000000006</v>
      </c>
      <c r="T487" s="40">
        <v>0.4499999999999999</v>
      </c>
      <c r="U487" s="40">
        <v>0</v>
      </c>
      <c r="V487" s="40">
        <v>0</v>
      </c>
      <c r="W487" s="40">
        <v>0</v>
      </c>
      <c r="X487" s="40">
        <v>0</v>
      </c>
      <c r="Y487" s="40">
        <v>0</v>
      </c>
      <c r="Z487" s="81">
        <f t="shared" si="20"/>
        <v>0</v>
      </c>
      <c r="AA487" s="40">
        <v>1</v>
      </c>
      <c r="AB487" s="40">
        <v>0</v>
      </c>
      <c r="AC487" s="40">
        <v>0</v>
      </c>
      <c r="AD487" s="40">
        <v>0</v>
      </c>
      <c r="AE487" s="40">
        <v>0</v>
      </c>
      <c r="AF487" s="40">
        <v>0</v>
      </c>
      <c r="AG487" s="40">
        <v>0</v>
      </c>
      <c r="AH487" s="40">
        <v>0</v>
      </c>
      <c r="AI487" s="40">
        <v>0</v>
      </c>
      <c r="AJ487" s="40">
        <v>0</v>
      </c>
      <c r="AK487" s="40">
        <v>0</v>
      </c>
      <c r="AL487" s="40">
        <v>0</v>
      </c>
      <c r="AM487" s="81">
        <f t="shared" si="19"/>
        <v>0</v>
      </c>
    </row>
    <row r="488" spans="1:39" x14ac:dyDescent="0.2">
      <c r="A488" s="33">
        <v>7353</v>
      </c>
      <c r="B488" s="33" t="s">
        <v>368</v>
      </c>
      <c r="C488" s="33" t="s">
        <v>626</v>
      </c>
      <c r="D488" s="35" t="s">
        <v>85</v>
      </c>
      <c r="E488" s="63" t="s">
        <v>132</v>
      </c>
      <c r="F488" s="68">
        <v>2016</v>
      </c>
      <c r="G488" s="52">
        <v>2013</v>
      </c>
      <c r="H488" s="34">
        <v>0</v>
      </c>
      <c r="I488" s="34">
        <v>-349.812539983465</v>
      </c>
      <c r="J488" s="34">
        <v>396.99608884743498</v>
      </c>
      <c r="K488" s="34">
        <v>44956.678841682602</v>
      </c>
      <c r="L488" s="49">
        <v>0</v>
      </c>
      <c r="M488" s="311">
        <v>0</v>
      </c>
      <c r="N488" s="311">
        <v>0</v>
      </c>
      <c r="O488" s="311">
        <v>0</v>
      </c>
      <c r="P488" s="313">
        <v>0</v>
      </c>
      <c r="Q488" s="40">
        <v>0</v>
      </c>
      <c r="R488" s="40">
        <v>0</v>
      </c>
      <c r="S488" s="40">
        <v>1</v>
      </c>
      <c r="T488" s="40">
        <v>0</v>
      </c>
      <c r="U488" s="40">
        <v>0</v>
      </c>
      <c r="V488" s="40">
        <v>0</v>
      </c>
      <c r="W488" s="40">
        <v>0</v>
      </c>
      <c r="X488" s="40">
        <v>0</v>
      </c>
      <c r="Y488" s="40">
        <v>0</v>
      </c>
      <c r="Z488" s="81">
        <f t="shared" si="20"/>
        <v>0</v>
      </c>
      <c r="AA488" s="40">
        <v>1</v>
      </c>
      <c r="AB488" s="40">
        <v>0</v>
      </c>
      <c r="AC488" s="40">
        <v>0</v>
      </c>
      <c r="AD488" s="40">
        <v>0</v>
      </c>
      <c r="AE488" s="40">
        <v>0</v>
      </c>
      <c r="AF488" s="40">
        <v>0</v>
      </c>
      <c r="AG488" s="40">
        <v>0</v>
      </c>
      <c r="AH488" s="40">
        <v>0</v>
      </c>
      <c r="AI488" s="40">
        <v>0</v>
      </c>
      <c r="AJ488" s="40">
        <v>0</v>
      </c>
      <c r="AK488" s="40">
        <v>0</v>
      </c>
      <c r="AL488" s="40">
        <v>0</v>
      </c>
      <c r="AM488" s="81">
        <f t="shared" si="19"/>
        <v>0</v>
      </c>
    </row>
    <row r="489" spans="1:39" x14ac:dyDescent="0.2">
      <c r="A489" s="33">
        <v>7062</v>
      </c>
      <c r="B489" s="33" t="s">
        <v>368</v>
      </c>
      <c r="C489" s="33" t="s">
        <v>627</v>
      </c>
      <c r="D489" s="35" t="s">
        <v>85</v>
      </c>
      <c r="E489" s="63" t="s">
        <v>132</v>
      </c>
      <c r="F489" s="68">
        <v>2016</v>
      </c>
      <c r="G489" s="52">
        <v>2013</v>
      </c>
      <c r="H489" s="34">
        <v>0</v>
      </c>
      <c r="I489" s="34">
        <v>14266.2665874373</v>
      </c>
      <c r="J489" s="34">
        <v>11473.735707566801</v>
      </c>
      <c r="K489" s="34">
        <v>-24604.642252499201</v>
      </c>
      <c r="L489" s="49">
        <v>0</v>
      </c>
      <c r="M489" s="311">
        <v>0</v>
      </c>
      <c r="N489" s="311">
        <v>0</v>
      </c>
      <c r="O489" s="311">
        <v>0</v>
      </c>
      <c r="P489" s="313">
        <v>0</v>
      </c>
      <c r="Q489" s="40">
        <v>0</v>
      </c>
      <c r="R489" s="40">
        <v>0.30000000000000016</v>
      </c>
      <c r="S489" s="40">
        <v>0.25</v>
      </c>
      <c r="T489" s="40">
        <v>0.44999999999999984</v>
      </c>
      <c r="U489" s="40">
        <v>0</v>
      </c>
      <c r="V489" s="40">
        <v>0</v>
      </c>
      <c r="W489" s="40">
        <v>0</v>
      </c>
      <c r="X489" s="40">
        <v>0</v>
      </c>
      <c r="Y489" s="40">
        <v>0</v>
      </c>
      <c r="Z489" s="81">
        <f t="shared" si="20"/>
        <v>0</v>
      </c>
      <c r="AA489" s="40">
        <v>1</v>
      </c>
      <c r="AB489" s="40">
        <v>0</v>
      </c>
      <c r="AC489" s="40">
        <v>0</v>
      </c>
      <c r="AD489" s="40">
        <v>0</v>
      </c>
      <c r="AE489" s="40">
        <v>0</v>
      </c>
      <c r="AF489" s="40">
        <v>0</v>
      </c>
      <c r="AG489" s="40">
        <v>0</v>
      </c>
      <c r="AH489" s="40">
        <v>0</v>
      </c>
      <c r="AI489" s="40">
        <v>0</v>
      </c>
      <c r="AJ489" s="40">
        <v>0</v>
      </c>
      <c r="AK489" s="40">
        <v>0</v>
      </c>
      <c r="AL489" s="40">
        <v>0</v>
      </c>
      <c r="AM489" s="81">
        <f t="shared" si="19"/>
        <v>0</v>
      </c>
    </row>
    <row r="490" spans="1:39" x14ac:dyDescent="0.2">
      <c r="A490" s="33">
        <v>7350</v>
      </c>
      <c r="B490" s="33" t="s">
        <v>368</v>
      </c>
      <c r="C490" s="33" t="s">
        <v>628</v>
      </c>
      <c r="D490" s="35" t="s">
        <v>85</v>
      </c>
      <c r="E490" s="63" t="s">
        <v>132</v>
      </c>
      <c r="F490" s="68">
        <v>2016</v>
      </c>
      <c r="G490" s="52">
        <v>2013</v>
      </c>
      <c r="H490" s="34">
        <v>0</v>
      </c>
      <c r="I490" s="34">
        <v>0</v>
      </c>
      <c r="J490" s="34">
        <v>0</v>
      </c>
      <c r="K490" s="34">
        <v>21270.667226264301</v>
      </c>
      <c r="L490" s="49">
        <v>0</v>
      </c>
      <c r="M490" s="311">
        <v>0</v>
      </c>
      <c r="N490" s="311">
        <v>0</v>
      </c>
      <c r="O490" s="311">
        <v>0</v>
      </c>
      <c r="P490" s="313">
        <v>0</v>
      </c>
      <c r="Q490" s="40">
        <v>0</v>
      </c>
      <c r="R490" s="40">
        <v>0.29999999999999988</v>
      </c>
      <c r="S490" s="40">
        <v>0.25000000000000011</v>
      </c>
      <c r="T490" s="40">
        <v>0.45</v>
      </c>
      <c r="U490" s="40">
        <v>0</v>
      </c>
      <c r="V490" s="40">
        <v>0</v>
      </c>
      <c r="W490" s="40">
        <v>0</v>
      </c>
      <c r="X490" s="40">
        <v>0</v>
      </c>
      <c r="Y490" s="40">
        <v>0</v>
      </c>
      <c r="Z490" s="81">
        <f t="shared" si="20"/>
        <v>0</v>
      </c>
      <c r="AA490" s="40">
        <v>1</v>
      </c>
      <c r="AB490" s="40">
        <v>0</v>
      </c>
      <c r="AC490" s="40">
        <v>0</v>
      </c>
      <c r="AD490" s="40">
        <v>0</v>
      </c>
      <c r="AE490" s="40">
        <v>0</v>
      </c>
      <c r="AF490" s="40">
        <v>0</v>
      </c>
      <c r="AG490" s="40">
        <v>0</v>
      </c>
      <c r="AH490" s="40">
        <v>0</v>
      </c>
      <c r="AI490" s="40">
        <v>0</v>
      </c>
      <c r="AJ490" s="40">
        <v>0</v>
      </c>
      <c r="AK490" s="40">
        <v>0</v>
      </c>
      <c r="AL490" s="40">
        <v>0</v>
      </c>
      <c r="AM490" s="81">
        <f t="shared" si="19"/>
        <v>0</v>
      </c>
    </row>
    <row r="491" spans="1:39" x14ac:dyDescent="0.2">
      <c r="A491" s="33">
        <v>7366</v>
      </c>
      <c r="B491" s="33" t="s">
        <v>368</v>
      </c>
      <c r="C491" s="33" t="s">
        <v>629</v>
      </c>
      <c r="D491" s="35" t="s">
        <v>85</v>
      </c>
      <c r="E491" s="63" t="s">
        <v>132</v>
      </c>
      <c r="F491" s="68">
        <v>2017</v>
      </c>
      <c r="G491" s="52">
        <v>2013</v>
      </c>
      <c r="H491" s="34">
        <v>1426.51328232692</v>
      </c>
      <c r="I491" s="34">
        <v>-59442.768838368698</v>
      </c>
      <c r="J491" s="34">
        <v>0</v>
      </c>
      <c r="K491" s="34">
        <v>4506.4638813012198</v>
      </c>
      <c r="L491" s="49">
        <v>0</v>
      </c>
      <c r="M491" s="311">
        <v>0</v>
      </c>
      <c r="N491" s="311">
        <v>0</v>
      </c>
      <c r="O491" s="311">
        <v>0</v>
      </c>
      <c r="P491" s="313">
        <v>0</v>
      </c>
      <c r="Q491" s="40">
        <v>0</v>
      </c>
      <c r="R491" s="40">
        <v>0.3</v>
      </c>
      <c r="S491" s="40">
        <v>0.25</v>
      </c>
      <c r="T491" s="40">
        <v>0.45</v>
      </c>
      <c r="U491" s="40">
        <v>0</v>
      </c>
      <c r="V491" s="40">
        <v>0</v>
      </c>
      <c r="W491" s="40">
        <v>0</v>
      </c>
      <c r="X491" s="40">
        <v>0</v>
      </c>
      <c r="Y491" s="40">
        <v>0</v>
      </c>
      <c r="Z491" s="81">
        <f t="shared" si="20"/>
        <v>0</v>
      </c>
      <c r="AA491" s="40">
        <v>1</v>
      </c>
      <c r="AB491" s="40">
        <v>0</v>
      </c>
      <c r="AC491" s="40">
        <v>0</v>
      </c>
      <c r="AD491" s="40">
        <v>0</v>
      </c>
      <c r="AE491" s="40">
        <v>0</v>
      </c>
      <c r="AF491" s="40">
        <v>0</v>
      </c>
      <c r="AG491" s="40">
        <v>0</v>
      </c>
      <c r="AH491" s="40">
        <v>0</v>
      </c>
      <c r="AI491" s="40">
        <v>0</v>
      </c>
      <c r="AJ491" s="40">
        <v>0</v>
      </c>
      <c r="AK491" s="40">
        <v>0</v>
      </c>
      <c r="AL491" s="40">
        <v>0</v>
      </c>
      <c r="AM491" s="81">
        <f t="shared" si="19"/>
        <v>0</v>
      </c>
    </row>
    <row r="492" spans="1:39" x14ac:dyDescent="0.2">
      <c r="A492" s="33">
        <v>7365</v>
      </c>
      <c r="B492" s="33" t="s">
        <v>368</v>
      </c>
      <c r="C492" s="33" t="s">
        <v>630</v>
      </c>
      <c r="D492" s="35" t="s">
        <v>85</v>
      </c>
      <c r="E492" s="63" t="s">
        <v>132</v>
      </c>
      <c r="F492" s="68">
        <v>2018</v>
      </c>
      <c r="G492" s="52">
        <v>2013</v>
      </c>
      <c r="H492" s="34">
        <v>0</v>
      </c>
      <c r="I492" s="34">
        <v>0</v>
      </c>
      <c r="J492" s="34">
        <v>0</v>
      </c>
      <c r="K492" s="34">
        <v>4661.2528331646399</v>
      </c>
      <c r="L492" s="49">
        <v>0</v>
      </c>
      <c r="M492" s="311">
        <v>0</v>
      </c>
      <c r="N492" s="311">
        <v>0</v>
      </c>
      <c r="O492" s="311">
        <v>0</v>
      </c>
      <c r="P492" s="313">
        <v>0</v>
      </c>
      <c r="Q492" s="40">
        <v>0</v>
      </c>
      <c r="R492" s="40">
        <v>0.29999999999999954</v>
      </c>
      <c r="S492" s="40">
        <v>0.25</v>
      </c>
      <c r="T492" s="40">
        <v>0.45000000000000046</v>
      </c>
      <c r="U492" s="40">
        <v>0</v>
      </c>
      <c r="V492" s="40">
        <v>0</v>
      </c>
      <c r="W492" s="40">
        <v>0</v>
      </c>
      <c r="X492" s="40">
        <v>0</v>
      </c>
      <c r="Y492" s="40">
        <v>0</v>
      </c>
      <c r="Z492" s="81">
        <f t="shared" si="20"/>
        <v>0</v>
      </c>
      <c r="AA492" s="40">
        <v>1</v>
      </c>
      <c r="AB492" s="40">
        <v>0</v>
      </c>
      <c r="AC492" s="40">
        <v>0</v>
      </c>
      <c r="AD492" s="40">
        <v>0</v>
      </c>
      <c r="AE492" s="40">
        <v>0</v>
      </c>
      <c r="AF492" s="40">
        <v>0</v>
      </c>
      <c r="AG492" s="40">
        <v>0</v>
      </c>
      <c r="AH492" s="40">
        <v>0</v>
      </c>
      <c r="AI492" s="40">
        <v>0</v>
      </c>
      <c r="AJ492" s="40">
        <v>0</v>
      </c>
      <c r="AK492" s="40">
        <v>0</v>
      </c>
      <c r="AL492" s="40">
        <v>0</v>
      </c>
      <c r="AM492" s="81">
        <f t="shared" si="19"/>
        <v>0</v>
      </c>
    </row>
    <row r="493" spans="1:39" x14ac:dyDescent="0.2">
      <c r="A493" s="33">
        <v>7638</v>
      </c>
      <c r="B493" s="33" t="s">
        <v>368</v>
      </c>
      <c r="C493" s="33" t="s">
        <v>631</v>
      </c>
      <c r="D493" s="35" t="s">
        <v>85</v>
      </c>
      <c r="E493" s="63" t="s">
        <v>132</v>
      </c>
      <c r="F493" s="68">
        <v>2019</v>
      </c>
      <c r="G493" s="52">
        <v>2013</v>
      </c>
      <c r="H493" s="34">
        <v>0</v>
      </c>
      <c r="I493" s="34">
        <v>0</v>
      </c>
      <c r="J493" s="34">
        <v>0</v>
      </c>
      <c r="K493" s="34">
        <v>33551.520552134498</v>
      </c>
      <c r="L493" s="49">
        <v>0</v>
      </c>
      <c r="M493" s="311">
        <v>0</v>
      </c>
      <c r="N493" s="311">
        <v>0</v>
      </c>
      <c r="O493" s="311">
        <v>0</v>
      </c>
      <c r="P493" s="313">
        <v>0</v>
      </c>
      <c r="Q493" s="40">
        <v>0</v>
      </c>
      <c r="R493" s="40">
        <v>0.29999999999999927</v>
      </c>
      <c r="S493" s="40">
        <v>0.2500000000000005</v>
      </c>
      <c r="T493" s="40">
        <v>0.45000000000000034</v>
      </c>
      <c r="U493" s="40">
        <v>0</v>
      </c>
      <c r="V493" s="40">
        <v>0</v>
      </c>
      <c r="W493" s="40">
        <v>0</v>
      </c>
      <c r="X493" s="40">
        <v>0</v>
      </c>
      <c r="Y493" s="40">
        <v>0</v>
      </c>
      <c r="Z493" s="81">
        <f t="shared" si="20"/>
        <v>2.2204460492503131E-16</v>
      </c>
      <c r="AA493" s="40">
        <v>1</v>
      </c>
      <c r="AB493" s="40">
        <v>0</v>
      </c>
      <c r="AC493" s="40">
        <v>0</v>
      </c>
      <c r="AD493" s="40">
        <v>0</v>
      </c>
      <c r="AE493" s="40">
        <v>0</v>
      </c>
      <c r="AF493" s="40">
        <v>0</v>
      </c>
      <c r="AG493" s="40">
        <v>0</v>
      </c>
      <c r="AH493" s="40">
        <v>0</v>
      </c>
      <c r="AI493" s="40">
        <v>0</v>
      </c>
      <c r="AJ493" s="40">
        <v>0</v>
      </c>
      <c r="AK493" s="40">
        <v>0</v>
      </c>
      <c r="AL493" s="40">
        <v>0</v>
      </c>
      <c r="AM493" s="81">
        <f t="shared" si="19"/>
        <v>0</v>
      </c>
    </row>
    <row r="494" spans="1:39" x14ac:dyDescent="0.2">
      <c r="A494" s="33">
        <v>6928</v>
      </c>
      <c r="B494" s="33" t="s">
        <v>368</v>
      </c>
      <c r="C494" s="33" t="s">
        <v>632</v>
      </c>
      <c r="D494" s="35" t="s">
        <v>85</v>
      </c>
      <c r="E494" s="63" t="s">
        <v>132</v>
      </c>
      <c r="F494" s="68">
        <v>2020</v>
      </c>
      <c r="G494" s="52">
        <v>2013</v>
      </c>
      <c r="H494" s="34">
        <v>0</v>
      </c>
      <c r="I494" s="34">
        <v>2413.99579792134</v>
      </c>
      <c r="J494" s="34">
        <v>0</v>
      </c>
      <c r="K494" s="34">
        <v>0</v>
      </c>
      <c r="L494" s="49">
        <v>0</v>
      </c>
      <c r="M494" s="311">
        <v>0</v>
      </c>
      <c r="N494" s="311">
        <v>0</v>
      </c>
      <c r="O494" s="311">
        <v>0</v>
      </c>
      <c r="P494" s="313">
        <v>0</v>
      </c>
      <c r="Q494" s="40">
        <v>0</v>
      </c>
      <c r="R494" s="40">
        <v>0.89999999999999969</v>
      </c>
      <c r="S494" s="40">
        <v>5.0000000000000114E-2</v>
      </c>
      <c r="T494" s="40">
        <v>5.0000000000000114E-2</v>
      </c>
      <c r="U494" s="40">
        <v>0</v>
      </c>
      <c r="V494" s="40">
        <v>0</v>
      </c>
      <c r="W494" s="40">
        <v>0</v>
      </c>
      <c r="X494" s="40">
        <v>0</v>
      </c>
      <c r="Y494" s="40">
        <v>0</v>
      </c>
      <c r="Z494" s="81">
        <f t="shared" si="20"/>
        <v>0</v>
      </c>
      <c r="AA494" s="40">
        <v>1</v>
      </c>
      <c r="AB494" s="40">
        <v>0</v>
      </c>
      <c r="AC494" s="40">
        <v>0</v>
      </c>
      <c r="AD494" s="40">
        <v>0</v>
      </c>
      <c r="AE494" s="40">
        <v>0</v>
      </c>
      <c r="AF494" s="40">
        <v>0</v>
      </c>
      <c r="AG494" s="40">
        <v>0</v>
      </c>
      <c r="AH494" s="40">
        <v>0</v>
      </c>
      <c r="AI494" s="40">
        <v>0</v>
      </c>
      <c r="AJ494" s="40">
        <v>0</v>
      </c>
      <c r="AK494" s="40">
        <v>0</v>
      </c>
      <c r="AL494" s="40">
        <v>0</v>
      </c>
      <c r="AM494" s="81">
        <f t="shared" si="19"/>
        <v>0</v>
      </c>
    </row>
    <row r="495" spans="1:39" x14ac:dyDescent="0.2">
      <c r="A495" s="33">
        <v>7351</v>
      </c>
      <c r="B495" s="33" t="s">
        <v>368</v>
      </c>
      <c r="C495" s="33" t="s">
        <v>633</v>
      </c>
      <c r="D495" s="35" t="s">
        <v>85</v>
      </c>
      <c r="E495" s="63" t="s">
        <v>132</v>
      </c>
      <c r="F495" s="68">
        <v>2020</v>
      </c>
      <c r="G495" s="52">
        <v>2013</v>
      </c>
      <c r="H495" s="34">
        <v>0</v>
      </c>
      <c r="I495" s="34">
        <v>0</v>
      </c>
      <c r="J495" s="34">
        <v>-374.25679435719297</v>
      </c>
      <c r="K495" s="34">
        <v>364.380920306088</v>
      </c>
      <c r="L495" s="49">
        <v>0</v>
      </c>
      <c r="M495" s="311">
        <v>0</v>
      </c>
      <c r="N495" s="311">
        <v>0</v>
      </c>
      <c r="O495" s="311">
        <v>0</v>
      </c>
      <c r="P495" s="313">
        <v>0</v>
      </c>
      <c r="Q495" s="40">
        <v>0</v>
      </c>
      <c r="R495" s="40">
        <v>0.29999999999999988</v>
      </c>
      <c r="S495" s="40">
        <v>0.24999999999999972</v>
      </c>
      <c r="T495" s="40">
        <v>0.45000000000000034</v>
      </c>
      <c r="U495" s="40">
        <v>0</v>
      </c>
      <c r="V495" s="40">
        <v>0</v>
      </c>
      <c r="W495" s="40">
        <v>0</v>
      </c>
      <c r="X495" s="40">
        <v>0</v>
      </c>
      <c r="Y495" s="40">
        <v>0</v>
      </c>
      <c r="Z495" s="81">
        <f t="shared" si="20"/>
        <v>0</v>
      </c>
      <c r="AA495" s="40">
        <v>1</v>
      </c>
      <c r="AB495" s="40">
        <v>0</v>
      </c>
      <c r="AC495" s="40">
        <v>0</v>
      </c>
      <c r="AD495" s="40">
        <v>0</v>
      </c>
      <c r="AE495" s="40">
        <v>0</v>
      </c>
      <c r="AF495" s="40">
        <v>0</v>
      </c>
      <c r="AG495" s="40">
        <v>0</v>
      </c>
      <c r="AH495" s="40">
        <v>0</v>
      </c>
      <c r="AI495" s="40">
        <v>0</v>
      </c>
      <c r="AJ495" s="40">
        <v>0</v>
      </c>
      <c r="AK495" s="40">
        <v>0</v>
      </c>
      <c r="AL495" s="40">
        <v>0</v>
      </c>
      <c r="AM495" s="81">
        <f t="shared" si="19"/>
        <v>0</v>
      </c>
    </row>
    <row r="496" spans="1:39" x14ac:dyDescent="0.2">
      <c r="A496" s="33">
        <v>7354</v>
      </c>
      <c r="B496" s="33" t="s">
        <v>368</v>
      </c>
      <c r="C496" s="33" t="s">
        <v>634</v>
      </c>
      <c r="D496" s="35" t="s">
        <v>85</v>
      </c>
      <c r="E496" s="63" t="s">
        <v>132</v>
      </c>
      <c r="F496" s="68">
        <v>2020</v>
      </c>
      <c r="G496" s="52">
        <v>2013</v>
      </c>
      <c r="H496" s="34">
        <v>0</v>
      </c>
      <c r="I496" s="34">
        <v>0</v>
      </c>
      <c r="J496" s="34">
        <v>374.25679435719297</v>
      </c>
      <c r="K496" s="34">
        <v>2925.4559929357001</v>
      </c>
      <c r="L496" s="49">
        <v>0</v>
      </c>
      <c r="M496" s="311">
        <v>0</v>
      </c>
      <c r="N496" s="311">
        <v>0</v>
      </c>
      <c r="O496" s="311">
        <v>0</v>
      </c>
      <c r="P496" s="313">
        <v>0</v>
      </c>
      <c r="Q496" s="40">
        <v>0</v>
      </c>
      <c r="R496" s="40">
        <v>0.30000000000000032</v>
      </c>
      <c r="S496" s="40">
        <v>0.25000000000000022</v>
      </c>
      <c r="T496" s="40">
        <v>0.4499999999999994</v>
      </c>
      <c r="U496" s="40">
        <v>0</v>
      </c>
      <c r="V496" s="40">
        <v>0</v>
      </c>
      <c r="W496" s="40">
        <v>0</v>
      </c>
      <c r="X496" s="40">
        <v>0</v>
      </c>
      <c r="Y496" s="40">
        <v>0</v>
      </c>
      <c r="Z496" s="81">
        <f t="shared" si="20"/>
        <v>1.1102230246251565E-16</v>
      </c>
      <c r="AA496" s="40">
        <v>1</v>
      </c>
      <c r="AB496" s="40">
        <v>0</v>
      </c>
      <c r="AC496" s="40">
        <v>0</v>
      </c>
      <c r="AD496" s="40">
        <v>0</v>
      </c>
      <c r="AE496" s="40">
        <v>0</v>
      </c>
      <c r="AF496" s="40">
        <v>0</v>
      </c>
      <c r="AG496" s="40">
        <v>0</v>
      </c>
      <c r="AH496" s="40">
        <v>0</v>
      </c>
      <c r="AI496" s="40">
        <v>0</v>
      </c>
      <c r="AJ496" s="40">
        <v>0</v>
      </c>
      <c r="AK496" s="40">
        <v>0</v>
      </c>
      <c r="AL496" s="40">
        <v>0</v>
      </c>
      <c r="AM496" s="81">
        <f t="shared" si="19"/>
        <v>0</v>
      </c>
    </row>
    <row r="497" spans="1:39" x14ac:dyDescent="0.2">
      <c r="A497" s="33">
        <v>7651</v>
      </c>
      <c r="B497" s="33" t="s">
        <v>368</v>
      </c>
      <c r="C497" s="33" t="s">
        <v>632</v>
      </c>
      <c r="D497" s="35" t="s">
        <v>85</v>
      </c>
      <c r="E497" s="63" t="s">
        <v>132</v>
      </c>
      <c r="F497" s="68">
        <v>2020</v>
      </c>
      <c r="G497" s="52">
        <v>2013</v>
      </c>
      <c r="H497" s="34">
        <v>0</v>
      </c>
      <c r="I497" s="34">
        <v>0</v>
      </c>
      <c r="J497" s="34">
        <v>0</v>
      </c>
      <c r="K497" s="34">
        <v>15670.4396146124</v>
      </c>
      <c r="L497" s="49">
        <v>0</v>
      </c>
      <c r="M497" s="311">
        <v>0</v>
      </c>
      <c r="N497" s="311">
        <v>0</v>
      </c>
      <c r="O497" s="311">
        <v>0</v>
      </c>
      <c r="P497" s="313">
        <v>0</v>
      </c>
      <c r="Q497" s="40">
        <v>0</v>
      </c>
      <c r="R497" s="40">
        <v>0.30000000000000016</v>
      </c>
      <c r="S497" s="40">
        <v>0.25000000000000006</v>
      </c>
      <c r="T497" s="40">
        <v>0.4499999999999999</v>
      </c>
      <c r="U497" s="40">
        <v>0</v>
      </c>
      <c r="V497" s="40">
        <v>0</v>
      </c>
      <c r="W497" s="40">
        <v>0</v>
      </c>
      <c r="X497" s="40">
        <v>0</v>
      </c>
      <c r="Y497" s="40">
        <v>0</v>
      </c>
      <c r="Z497" s="81">
        <f t="shared" si="20"/>
        <v>2.2204460492503131E-16</v>
      </c>
      <c r="AA497" s="40">
        <v>1</v>
      </c>
      <c r="AB497" s="40">
        <v>0</v>
      </c>
      <c r="AC497" s="40">
        <v>0</v>
      </c>
      <c r="AD497" s="40">
        <v>0</v>
      </c>
      <c r="AE497" s="40">
        <v>0</v>
      </c>
      <c r="AF497" s="40">
        <v>0</v>
      </c>
      <c r="AG497" s="40">
        <v>0</v>
      </c>
      <c r="AH497" s="40">
        <v>0</v>
      </c>
      <c r="AI497" s="40">
        <v>0</v>
      </c>
      <c r="AJ497" s="40">
        <v>0</v>
      </c>
      <c r="AK497" s="40">
        <v>0</v>
      </c>
      <c r="AL497" s="40">
        <v>0</v>
      </c>
      <c r="AM497" s="81">
        <f t="shared" si="19"/>
        <v>0</v>
      </c>
    </row>
    <row r="498" spans="1:39" x14ac:dyDescent="0.2">
      <c r="A498" s="33">
        <v>7667</v>
      </c>
      <c r="B498" s="33" t="s">
        <v>368</v>
      </c>
      <c r="C498" s="33" t="s">
        <v>635</v>
      </c>
      <c r="D498" s="35" t="s">
        <v>85</v>
      </c>
      <c r="E498" s="63" t="s">
        <v>132</v>
      </c>
      <c r="F498" s="68">
        <v>2021</v>
      </c>
      <c r="G498" s="52">
        <v>2013</v>
      </c>
      <c r="H498" s="34">
        <v>0</v>
      </c>
      <c r="I498" s="34">
        <v>0</v>
      </c>
      <c r="J498" s="34">
        <v>0</v>
      </c>
      <c r="K498" s="34">
        <v>21132.5064558702</v>
      </c>
      <c r="L498" s="49">
        <v>0</v>
      </c>
      <c r="M498" s="311">
        <v>0</v>
      </c>
      <c r="N498" s="311">
        <v>0</v>
      </c>
      <c r="O498" s="311">
        <v>0</v>
      </c>
      <c r="P498" s="313">
        <v>0</v>
      </c>
      <c r="Q498" s="40">
        <v>0</v>
      </c>
      <c r="R498" s="40">
        <v>0.29999999999999993</v>
      </c>
      <c r="S498" s="40">
        <v>0.24999999999999986</v>
      </c>
      <c r="T498" s="40">
        <v>0.45000000000000018</v>
      </c>
      <c r="U498" s="40">
        <v>0</v>
      </c>
      <c r="V498" s="40">
        <v>0</v>
      </c>
      <c r="W498" s="40">
        <v>0</v>
      </c>
      <c r="X498" s="40">
        <v>0</v>
      </c>
      <c r="Y498" s="40">
        <v>0</v>
      </c>
      <c r="Z498" s="81">
        <f t="shared" si="20"/>
        <v>0</v>
      </c>
      <c r="AA498" s="40">
        <v>1</v>
      </c>
      <c r="AB498" s="40">
        <v>0</v>
      </c>
      <c r="AC498" s="40">
        <v>0</v>
      </c>
      <c r="AD498" s="40">
        <v>0</v>
      </c>
      <c r="AE498" s="40">
        <v>0</v>
      </c>
      <c r="AF498" s="40">
        <v>0</v>
      </c>
      <c r="AG498" s="40">
        <v>0</v>
      </c>
      <c r="AH498" s="40">
        <v>0</v>
      </c>
      <c r="AI498" s="40">
        <v>0</v>
      </c>
      <c r="AJ498" s="40">
        <v>0</v>
      </c>
      <c r="AK498" s="40">
        <v>0</v>
      </c>
      <c r="AL498" s="40">
        <v>0</v>
      </c>
      <c r="AM498" s="81">
        <f t="shared" si="19"/>
        <v>0</v>
      </c>
    </row>
    <row r="499" spans="1:39" x14ac:dyDescent="0.2">
      <c r="A499" s="33">
        <v>6364</v>
      </c>
      <c r="B499" s="33" t="s">
        <v>370</v>
      </c>
      <c r="C499" s="33" t="s">
        <v>636</v>
      </c>
      <c r="D499" s="35" t="s">
        <v>85</v>
      </c>
      <c r="E499" s="63" t="s">
        <v>132</v>
      </c>
      <c r="F499" s="68">
        <v>2009</v>
      </c>
      <c r="G499" s="52">
        <v>2013</v>
      </c>
      <c r="H499" s="34">
        <v>463.116685031163</v>
      </c>
      <c r="I499" s="34">
        <v>0</v>
      </c>
      <c r="J499" s="34">
        <v>0</v>
      </c>
      <c r="K499" s="34">
        <v>0</v>
      </c>
      <c r="L499" s="49">
        <v>0</v>
      </c>
      <c r="M499" s="311">
        <v>0</v>
      </c>
      <c r="N499" s="311">
        <v>0</v>
      </c>
      <c r="O499" s="311">
        <v>0</v>
      </c>
      <c r="P499" s="313">
        <v>0</v>
      </c>
      <c r="Q499" s="40">
        <v>0</v>
      </c>
      <c r="R499" s="40">
        <v>1</v>
      </c>
      <c r="S499" s="40">
        <v>0</v>
      </c>
      <c r="T499" s="40">
        <v>0</v>
      </c>
      <c r="U499" s="40">
        <v>0</v>
      </c>
      <c r="V499" s="40">
        <v>0</v>
      </c>
      <c r="W499" s="40">
        <v>0</v>
      </c>
      <c r="X499" s="40">
        <v>0</v>
      </c>
      <c r="Y499" s="40">
        <v>0</v>
      </c>
      <c r="Z499" s="81">
        <f t="shared" si="20"/>
        <v>0</v>
      </c>
      <c r="AA499" s="40">
        <v>1</v>
      </c>
      <c r="AB499" s="40">
        <v>0</v>
      </c>
      <c r="AC499" s="40">
        <v>0</v>
      </c>
      <c r="AD499" s="40">
        <v>0</v>
      </c>
      <c r="AE499" s="40">
        <v>0</v>
      </c>
      <c r="AF499" s="40">
        <v>0</v>
      </c>
      <c r="AG499" s="40">
        <v>0</v>
      </c>
      <c r="AH499" s="40">
        <v>0</v>
      </c>
      <c r="AI499" s="40">
        <v>0</v>
      </c>
      <c r="AJ499" s="40">
        <v>0</v>
      </c>
      <c r="AK499" s="40">
        <v>0</v>
      </c>
      <c r="AL499" s="40">
        <v>0</v>
      </c>
      <c r="AM499" s="81">
        <f t="shared" si="19"/>
        <v>0</v>
      </c>
    </row>
    <row r="500" spans="1:39" x14ac:dyDescent="0.2">
      <c r="A500" s="33">
        <v>4025</v>
      </c>
      <c r="B500" s="33" t="s">
        <v>370</v>
      </c>
      <c r="C500" s="33" t="s">
        <v>576</v>
      </c>
      <c r="D500" s="35" t="s">
        <v>85</v>
      </c>
      <c r="E500" s="63" t="s">
        <v>132</v>
      </c>
      <c r="F500" s="68">
        <v>2011</v>
      </c>
      <c r="G500" s="52">
        <v>2013</v>
      </c>
      <c r="H500" s="34">
        <v>0</v>
      </c>
      <c r="I500" s="34">
        <v>0</v>
      </c>
      <c r="J500" s="34">
        <v>266317.39290409599</v>
      </c>
      <c r="K500" s="34">
        <v>-222690.54980117601</v>
      </c>
      <c r="L500" s="49">
        <v>0</v>
      </c>
      <c r="M500" s="311">
        <v>0</v>
      </c>
      <c r="N500" s="311">
        <v>0</v>
      </c>
      <c r="O500" s="311">
        <v>0</v>
      </c>
      <c r="P500" s="313">
        <v>0</v>
      </c>
      <c r="Q500" s="40">
        <v>0</v>
      </c>
      <c r="R500" s="40">
        <v>0.9</v>
      </c>
      <c r="S500" s="40">
        <v>5.0000000000000058E-2</v>
      </c>
      <c r="T500" s="40">
        <v>5.0000000000000058E-2</v>
      </c>
      <c r="U500" s="40">
        <v>0</v>
      </c>
      <c r="V500" s="40">
        <v>0</v>
      </c>
      <c r="W500" s="40">
        <v>0</v>
      </c>
      <c r="X500" s="40">
        <v>0</v>
      </c>
      <c r="Y500" s="40">
        <v>0</v>
      </c>
      <c r="Z500" s="81">
        <f t="shared" si="20"/>
        <v>2.2204460492503131E-16</v>
      </c>
      <c r="AA500" s="40">
        <v>1</v>
      </c>
      <c r="AB500" s="40">
        <v>0</v>
      </c>
      <c r="AC500" s="40">
        <v>0</v>
      </c>
      <c r="AD500" s="40">
        <v>0</v>
      </c>
      <c r="AE500" s="40">
        <v>0</v>
      </c>
      <c r="AF500" s="40">
        <v>0</v>
      </c>
      <c r="AG500" s="40">
        <v>0</v>
      </c>
      <c r="AH500" s="40">
        <v>0</v>
      </c>
      <c r="AI500" s="40">
        <v>0</v>
      </c>
      <c r="AJ500" s="40">
        <v>0</v>
      </c>
      <c r="AK500" s="40">
        <v>0</v>
      </c>
      <c r="AL500" s="40">
        <v>0</v>
      </c>
      <c r="AM500" s="81">
        <f t="shared" si="19"/>
        <v>0</v>
      </c>
    </row>
    <row r="501" spans="1:39" x14ac:dyDescent="0.2">
      <c r="A501" s="33">
        <v>6874</v>
      </c>
      <c r="B501" s="33" t="s">
        <v>370</v>
      </c>
      <c r="C501" s="33" t="s">
        <v>637</v>
      </c>
      <c r="D501" s="35" t="s">
        <v>85</v>
      </c>
      <c r="E501" s="63" t="s">
        <v>132</v>
      </c>
      <c r="F501" s="68">
        <v>2011</v>
      </c>
      <c r="G501" s="52">
        <v>2013</v>
      </c>
      <c r="H501" s="34">
        <v>104783.13225525399</v>
      </c>
      <c r="I501" s="34">
        <v>6080.4878535182597</v>
      </c>
      <c r="J501" s="34">
        <v>0</v>
      </c>
      <c r="K501" s="34">
        <v>0</v>
      </c>
      <c r="L501" s="49">
        <v>0</v>
      </c>
      <c r="M501" s="311">
        <v>0</v>
      </c>
      <c r="N501" s="311">
        <v>0</v>
      </c>
      <c r="O501" s="311">
        <v>0</v>
      </c>
      <c r="P501" s="313">
        <v>0</v>
      </c>
      <c r="Q501" s="40">
        <v>0</v>
      </c>
      <c r="R501" s="40">
        <v>0</v>
      </c>
      <c r="S501" s="40">
        <v>0</v>
      </c>
      <c r="T501" s="40">
        <v>1</v>
      </c>
      <c r="U501" s="40">
        <v>0</v>
      </c>
      <c r="V501" s="40">
        <v>0</v>
      </c>
      <c r="W501" s="40">
        <v>0</v>
      </c>
      <c r="X501" s="40">
        <v>0</v>
      </c>
      <c r="Y501" s="40">
        <v>0</v>
      </c>
      <c r="Z501" s="81">
        <f t="shared" si="20"/>
        <v>0</v>
      </c>
      <c r="AA501" s="40">
        <v>1</v>
      </c>
      <c r="AB501" s="40">
        <v>0</v>
      </c>
      <c r="AC501" s="40">
        <v>0</v>
      </c>
      <c r="AD501" s="40">
        <v>0</v>
      </c>
      <c r="AE501" s="40">
        <v>0</v>
      </c>
      <c r="AF501" s="40">
        <v>0</v>
      </c>
      <c r="AG501" s="40">
        <v>0</v>
      </c>
      <c r="AH501" s="40">
        <v>0</v>
      </c>
      <c r="AI501" s="40">
        <v>0</v>
      </c>
      <c r="AJ501" s="40">
        <v>0</v>
      </c>
      <c r="AK501" s="40">
        <v>0</v>
      </c>
      <c r="AL501" s="40">
        <v>0</v>
      </c>
      <c r="AM501" s="81">
        <f t="shared" si="19"/>
        <v>0</v>
      </c>
    </row>
    <row r="502" spans="1:39" x14ac:dyDescent="0.2">
      <c r="A502" s="33">
        <v>7827</v>
      </c>
      <c r="B502" s="33" t="s">
        <v>370</v>
      </c>
      <c r="C502" s="33" t="s">
        <v>638</v>
      </c>
      <c r="D502" s="35" t="s">
        <v>85</v>
      </c>
      <c r="E502" s="63" t="s">
        <v>132</v>
      </c>
      <c r="F502" s="68">
        <v>2014</v>
      </c>
      <c r="G502" s="52">
        <v>2013</v>
      </c>
      <c r="H502" s="34">
        <v>0</v>
      </c>
      <c r="I502" s="34">
        <v>0</v>
      </c>
      <c r="J502" s="34">
        <v>0</v>
      </c>
      <c r="K502" s="34">
        <v>26863.1376483393</v>
      </c>
      <c r="L502" s="49">
        <v>149167.53</v>
      </c>
      <c r="M502" s="311">
        <v>0</v>
      </c>
      <c r="N502" s="311">
        <v>0</v>
      </c>
      <c r="O502" s="311">
        <v>0</v>
      </c>
      <c r="P502" s="313">
        <v>0</v>
      </c>
      <c r="Q502" s="40">
        <v>0</v>
      </c>
      <c r="R502" s="40">
        <v>0.9</v>
      </c>
      <c r="S502" s="40">
        <v>5.0000000000000024E-2</v>
      </c>
      <c r="T502" s="40">
        <v>5.0000000000000024E-2</v>
      </c>
      <c r="U502" s="40">
        <v>0</v>
      </c>
      <c r="V502" s="40">
        <v>0</v>
      </c>
      <c r="W502" s="40">
        <v>0</v>
      </c>
      <c r="X502" s="40">
        <v>0</v>
      </c>
      <c r="Y502" s="40">
        <v>0</v>
      </c>
      <c r="Z502" s="81">
        <f t="shared" si="20"/>
        <v>0</v>
      </c>
      <c r="AA502" s="40">
        <v>1</v>
      </c>
      <c r="AB502" s="40">
        <v>0</v>
      </c>
      <c r="AC502" s="40">
        <v>0</v>
      </c>
      <c r="AD502" s="40">
        <v>0</v>
      </c>
      <c r="AE502" s="40">
        <v>0</v>
      </c>
      <c r="AF502" s="40">
        <v>0</v>
      </c>
      <c r="AG502" s="40">
        <v>0</v>
      </c>
      <c r="AH502" s="40">
        <v>0</v>
      </c>
      <c r="AI502" s="40">
        <v>0</v>
      </c>
      <c r="AJ502" s="40">
        <v>0</v>
      </c>
      <c r="AK502" s="40">
        <v>0</v>
      </c>
      <c r="AL502" s="40">
        <v>0</v>
      </c>
      <c r="AM502" s="81">
        <f t="shared" si="19"/>
        <v>0</v>
      </c>
    </row>
    <row r="503" spans="1:39" x14ac:dyDescent="0.2">
      <c r="A503" s="33" t="s">
        <v>639</v>
      </c>
      <c r="B503" s="33" t="s">
        <v>370</v>
      </c>
      <c r="C503" s="33" t="s">
        <v>640</v>
      </c>
      <c r="D503" s="35" t="s">
        <v>85</v>
      </c>
      <c r="E503" s="63" t="s">
        <v>132</v>
      </c>
      <c r="F503" s="68">
        <v>2014</v>
      </c>
      <c r="G503" s="52">
        <v>2013</v>
      </c>
      <c r="H503" s="34">
        <v>0</v>
      </c>
      <c r="I503" s="34">
        <v>0</v>
      </c>
      <c r="J503" s="34">
        <v>0</v>
      </c>
      <c r="K503" s="34">
        <v>0</v>
      </c>
      <c r="L503" s="49">
        <v>405519.17</v>
      </c>
      <c r="M503" s="311">
        <v>0</v>
      </c>
      <c r="N503" s="311">
        <v>0</v>
      </c>
      <c r="O503" s="311">
        <v>0</v>
      </c>
      <c r="P503" s="313">
        <v>0</v>
      </c>
      <c r="Q503" s="40">
        <v>0</v>
      </c>
      <c r="R503" s="40">
        <v>0.3</v>
      </c>
      <c r="S503" s="40">
        <v>0.24999999999999997</v>
      </c>
      <c r="T503" s="40">
        <v>0.45</v>
      </c>
      <c r="U503" s="40">
        <v>0</v>
      </c>
      <c r="V503" s="40">
        <v>0</v>
      </c>
      <c r="W503" s="40">
        <v>0</v>
      </c>
      <c r="X503" s="40">
        <v>0</v>
      </c>
      <c r="Y503" s="40">
        <v>0</v>
      </c>
      <c r="Z503" s="81">
        <f t="shared" si="20"/>
        <v>0</v>
      </c>
      <c r="AA503" s="40">
        <v>1</v>
      </c>
      <c r="AB503" s="40">
        <v>0</v>
      </c>
      <c r="AC503" s="40">
        <v>0</v>
      </c>
      <c r="AD503" s="40">
        <v>0</v>
      </c>
      <c r="AE503" s="40">
        <v>0</v>
      </c>
      <c r="AF503" s="40">
        <v>0</v>
      </c>
      <c r="AG503" s="40">
        <v>0</v>
      </c>
      <c r="AH503" s="40">
        <v>0</v>
      </c>
      <c r="AI503" s="40">
        <v>0</v>
      </c>
      <c r="AJ503" s="40">
        <v>0</v>
      </c>
      <c r="AK503" s="40">
        <v>0</v>
      </c>
      <c r="AL503" s="40">
        <v>0</v>
      </c>
      <c r="AM503" s="81">
        <f t="shared" si="19"/>
        <v>0</v>
      </c>
    </row>
    <row r="504" spans="1:39" x14ac:dyDescent="0.2">
      <c r="A504" s="33" t="s">
        <v>641</v>
      </c>
      <c r="B504" s="33" t="s">
        <v>370</v>
      </c>
      <c r="C504" s="33" t="s">
        <v>642</v>
      </c>
      <c r="D504" s="35" t="s">
        <v>85</v>
      </c>
      <c r="E504" s="63" t="s">
        <v>132</v>
      </c>
      <c r="F504" s="68">
        <v>2014</v>
      </c>
      <c r="G504" s="52">
        <v>2013</v>
      </c>
      <c r="H504" s="34">
        <v>0</v>
      </c>
      <c r="I504" s="34">
        <v>0</v>
      </c>
      <c r="J504" s="34">
        <v>0</v>
      </c>
      <c r="K504" s="34">
        <v>0</v>
      </c>
      <c r="L504" s="49">
        <v>455000</v>
      </c>
      <c r="M504" s="311">
        <v>0</v>
      </c>
      <c r="N504" s="311">
        <v>0</v>
      </c>
      <c r="O504" s="311">
        <v>0</v>
      </c>
      <c r="P504" s="313">
        <v>0</v>
      </c>
      <c r="Q504" s="40">
        <v>0</v>
      </c>
      <c r="R504" s="40">
        <v>0.3</v>
      </c>
      <c r="S504" s="40">
        <v>0.25</v>
      </c>
      <c r="T504" s="40">
        <v>0.45</v>
      </c>
      <c r="U504" s="40">
        <v>0</v>
      </c>
      <c r="V504" s="40">
        <v>0</v>
      </c>
      <c r="W504" s="40">
        <v>0</v>
      </c>
      <c r="X504" s="40">
        <v>0</v>
      </c>
      <c r="Y504" s="40">
        <v>0</v>
      </c>
      <c r="Z504" s="81">
        <f t="shared" si="20"/>
        <v>0</v>
      </c>
      <c r="AA504" s="40">
        <v>1</v>
      </c>
      <c r="AB504" s="40">
        <v>0</v>
      </c>
      <c r="AC504" s="40">
        <v>0</v>
      </c>
      <c r="AD504" s="40">
        <v>0</v>
      </c>
      <c r="AE504" s="40">
        <v>0</v>
      </c>
      <c r="AF504" s="40">
        <v>0</v>
      </c>
      <c r="AG504" s="40">
        <v>0</v>
      </c>
      <c r="AH504" s="40">
        <v>0</v>
      </c>
      <c r="AI504" s="40">
        <v>0</v>
      </c>
      <c r="AJ504" s="40">
        <v>0</v>
      </c>
      <c r="AK504" s="40">
        <v>0</v>
      </c>
      <c r="AL504" s="40">
        <v>0</v>
      </c>
      <c r="AM504" s="81">
        <f t="shared" si="19"/>
        <v>0</v>
      </c>
    </row>
    <row r="505" spans="1:39" x14ac:dyDescent="0.2">
      <c r="A505" s="33">
        <v>6106</v>
      </c>
      <c r="B505" s="33" t="s">
        <v>370</v>
      </c>
      <c r="C505" s="33" t="s">
        <v>643</v>
      </c>
      <c r="D505" s="35" t="s">
        <v>85</v>
      </c>
      <c r="E505" s="63" t="s">
        <v>132</v>
      </c>
      <c r="F505" s="68">
        <v>2015</v>
      </c>
      <c r="G505" s="52">
        <v>2013</v>
      </c>
      <c r="H505" s="34">
        <v>4115.6448283301097</v>
      </c>
      <c r="I505" s="34">
        <v>0</v>
      </c>
      <c r="J505" s="34">
        <v>-15728.403497359101</v>
      </c>
      <c r="K505" s="34">
        <v>0</v>
      </c>
      <c r="L505" s="49">
        <v>0</v>
      </c>
      <c r="M505" s="311">
        <v>0</v>
      </c>
      <c r="N505" s="311">
        <v>0</v>
      </c>
      <c r="O505" s="311">
        <v>0</v>
      </c>
      <c r="P505" s="313">
        <v>0</v>
      </c>
      <c r="Q505" s="40">
        <v>0</v>
      </c>
      <c r="R505" s="40">
        <v>1</v>
      </c>
      <c r="S505" s="40">
        <v>0</v>
      </c>
      <c r="T505" s="40">
        <v>0</v>
      </c>
      <c r="U505" s="40">
        <v>0</v>
      </c>
      <c r="V505" s="40">
        <v>0</v>
      </c>
      <c r="W505" s="40">
        <v>0</v>
      </c>
      <c r="X505" s="40">
        <v>0</v>
      </c>
      <c r="Y505" s="40">
        <v>0</v>
      </c>
      <c r="Z505" s="81">
        <f t="shared" si="20"/>
        <v>0</v>
      </c>
      <c r="AA505" s="40">
        <v>1</v>
      </c>
      <c r="AB505" s="40">
        <v>0</v>
      </c>
      <c r="AC505" s="40">
        <v>0</v>
      </c>
      <c r="AD505" s="40">
        <v>0</v>
      </c>
      <c r="AE505" s="40">
        <v>0</v>
      </c>
      <c r="AF505" s="40">
        <v>0</v>
      </c>
      <c r="AG505" s="40">
        <v>0</v>
      </c>
      <c r="AH505" s="40">
        <v>0</v>
      </c>
      <c r="AI505" s="40">
        <v>0</v>
      </c>
      <c r="AJ505" s="40">
        <v>0</v>
      </c>
      <c r="AK505" s="40">
        <v>0</v>
      </c>
      <c r="AL505" s="40">
        <v>0</v>
      </c>
      <c r="AM505" s="81">
        <f t="shared" si="19"/>
        <v>0</v>
      </c>
    </row>
    <row r="506" spans="1:39" x14ac:dyDescent="0.2">
      <c r="A506" s="33">
        <v>8176</v>
      </c>
      <c r="B506" s="33" t="s">
        <v>370</v>
      </c>
      <c r="C506" s="33" t="s">
        <v>644</v>
      </c>
      <c r="D506" s="35" t="s">
        <v>85</v>
      </c>
      <c r="E506" s="63" t="s">
        <v>132</v>
      </c>
      <c r="F506" s="68">
        <v>2015</v>
      </c>
      <c r="G506" s="52">
        <v>2013</v>
      </c>
      <c r="H506" s="34">
        <v>0</v>
      </c>
      <c r="I506" s="34">
        <v>0</v>
      </c>
      <c r="J506" s="34">
        <v>0</v>
      </c>
      <c r="K506" s="34">
        <v>0</v>
      </c>
      <c r="L506" s="49">
        <v>0</v>
      </c>
      <c r="M506" s="311">
        <v>179550</v>
      </c>
      <c r="N506" s="311">
        <v>0</v>
      </c>
      <c r="O506" s="311">
        <v>0</v>
      </c>
      <c r="P506" s="313">
        <v>0</v>
      </c>
      <c r="Q506" s="40">
        <v>0</v>
      </c>
      <c r="R506" s="40">
        <v>0.9</v>
      </c>
      <c r="S506" s="40">
        <v>0.05</v>
      </c>
      <c r="T506" s="40">
        <v>0.05</v>
      </c>
      <c r="U506" s="40">
        <v>0</v>
      </c>
      <c r="V506" s="40">
        <v>0</v>
      </c>
      <c r="W506" s="40">
        <v>0</v>
      </c>
      <c r="X506" s="40">
        <v>0</v>
      </c>
      <c r="Y506" s="40">
        <v>0</v>
      </c>
      <c r="Z506" s="81">
        <f t="shared" si="20"/>
        <v>0</v>
      </c>
      <c r="AA506" s="40">
        <v>1</v>
      </c>
      <c r="AB506" s="40">
        <v>0</v>
      </c>
      <c r="AC506" s="40">
        <v>0</v>
      </c>
      <c r="AD506" s="40">
        <v>0</v>
      </c>
      <c r="AE506" s="40">
        <v>0</v>
      </c>
      <c r="AF506" s="40">
        <v>0</v>
      </c>
      <c r="AG506" s="40">
        <v>0</v>
      </c>
      <c r="AH506" s="40">
        <v>0</v>
      </c>
      <c r="AI506" s="40">
        <v>0</v>
      </c>
      <c r="AJ506" s="40">
        <v>0</v>
      </c>
      <c r="AK506" s="40">
        <v>0</v>
      </c>
      <c r="AL506" s="40">
        <v>0</v>
      </c>
      <c r="AM506" s="81">
        <f t="shared" si="19"/>
        <v>0</v>
      </c>
    </row>
    <row r="507" spans="1:39" x14ac:dyDescent="0.2">
      <c r="A507" s="33">
        <v>7682</v>
      </c>
      <c r="B507" s="33" t="s">
        <v>370</v>
      </c>
      <c r="C507" s="33" t="s">
        <v>645</v>
      </c>
      <c r="D507" s="35" t="s">
        <v>85</v>
      </c>
      <c r="E507" s="63" t="s">
        <v>132</v>
      </c>
      <c r="F507" s="68">
        <v>2015</v>
      </c>
      <c r="G507" s="52">
        <v>2013</v>
      </c>
      <c r="H507" s="34">
        <v>0</v>
      </c>
      <c r="I507" s="34">
        <v>0</v>
      </c>
      <c r="J507" s="34">
        <v>0</v>
      </c>
      <c r="K507" s="34">
        <v>0</v>
      </c>
      <c r="L507" s="49">
        <v>0</v>
      </c>
      <c r="M507" s="311">
        <v>179550</v>
      </c>
      <c r="N507" s="311">
        <v>0</v>
      </c>
      <c r="O507" s="311">
        <v>0</v>
      </c>
      <c r="P507" s="313">
        <v>0</v>
      </c>
      <c r="Q507" s="40">
        <v>0</v>
      </c>
      <c r="R507" s="40">
        <v>0.9</v>
      </c>
      <c r="S507" s="40">
        <v>0.05</v>
      </c>
      <c r="T507" s="40">
        <v>0.05</v>
      </c>
      <c r="U507" s="40">
        <v>0</v>
      </c>
      <c r="V507" s="40">
        <v>0</v>
      </c>
      <c r="W507" s="40">
        <v>0</v>
      </c>
      <c r="X507" s="40">
        <v>0</v>
      </c>
      <c r="Y507" s="40">
        <v>0</v>
      </c>
      <c r="Z507" s="81">
        <f t="shared" si="20"/>
        <v>0</v>
      </c>
      <c r="AA507" s="40">
        <v>1</v>
      </c>
      <c r="AB507" s="40">
        <v>0</v>
      </c>
      <c r="AC507" s="40">
        <v>0</v>
      </c>
      <c r="AD507" s="40">
        <v>0</v>
      </c>
      <c r="AE507" s="40">
        <v>0</v>
      </c>
      <c r="AF507" s="40">
        <v>0</v>
      </c>
      <c r="AG507" s="40">
        <v>0</v>
      </c>
      <c r="AH507" s="40">
        <v>0</v>
      </c>
      <c r="AI507" s="40">
        <v>0</v>
      </c>
      <c r="AJ507" s="40">
        <v>0</v>
      </c>
      <c r="AK507" s="40">
        <v>0</v>
      </c>
      <c r="AL507" s="40">
        <v>0</v>
      </c>
      <c r="AM507" s="81">
        <f t="shared" si="19"/>
        <v>0</v>
      </c>
    </row>
    <row r="508" spans="1:39" x14ac:dyDescent="0.2">
      <c r="A508" s="33">
        <v>8083</v>
      </c>
      <c r="B508" s="33" t="s">
        <v>370</v>
      </c>
      <c r="C508" s="33" t="s">
        <v>646</v>
      </c>
      <c r="D508" s="35" t="s">
        <v>85</v>
      </c>
      <c r="E508" s="63" t="s">
        <v>132</v>
      </c>
      <c r="F508" s="68">
        <v>2015</v>
      </c>
      <c r="G508" s="52">
        <v>2013</v>
      </c>
      <c r="H508" s="34">
        <v>0</v>
      </c>
      <c r="I508" s="34">
        <v>0</v>
      </c>
      <c r="J508" s="34">
        <v>0</v>
      </c>
      <c r="K508" s="34">
        <v>6998.4142137743102</v>
      </c>
      <c r="L508" s="49">
        <v>0</v>
      </c>
      <c r="M508" s="311">
        <v>0</v>
      </c>
      <c r="N508" s="311">
        <v>0</v>
      </c>
      <c r="O508" s="311">
        <v>0</v>
      </c>
      <c r="P508" s="313">
        <v>0</v>
      </c>
      <c r="Q508" s="40">
        <v>0</v>
      </c>
      <c r="R508" s="40">
        <v>0.90000000000000013</v>
      </c>
      <c r="S508" s="40">
        <v>4.9999999999999933E-2</v>
      </c>
      <c r="T508" s="40">
        <v>4.9999999999999933E-2</v>
      </c>
      <c r="U508" s="40">
        <v>0</v>
      </c>
      <c r="V508" s="40">
        <v>0</v>
      </c>
      <c r="W508" s="40">
        <v>0</v>
      </c>
      <c r="X508" s="40">
        <v>0</v>
      </c>
      <c r="Y508" s="40">
        <v>0</v>
      </c>
      <c r="Z508" s="81">
        <f t="shared" si="20"/>
        <v>0</v>
      </c>
      <c r="AA508" s="40">
        <v>1</v>
      </c>
      <c r="AB508" s="40">
        <v>0</v>
      </c>
      <c r="AC508" s="40">
        <v>0</v>
      </c>
      <c r="AD508" s="40">
        <v>0</v>
      </c>
      <c r="AE508" s="40">
        <v>0</v>
      </c>
      <c r="AF508" s="40">
        <v>0</v>
      </c>
      <c r="AG508" s="40">
        <v>0</v>
      </c>
      <c r="AH508" s="40">
        <v>0</v>
      </c>
      <c r="AI508" s="40">
        <v>0</v>
      </c>
      <c r="AJ508" s="40">
        <v>0</v>
      </c>
      <c r="AK508" s="40">
        <v>0</v>
      </c>
      <c r="AL508" s="40">
        <v>0</v>
      </c>
      <c r="AM508" s="81">
        <f t="shared" si="19"/>
        <v>0</v>
      </c>
    </row>
    <row r="509" spans="1:39" x14ac:dyDescent="0.2">
      <c r="A509" s="33">
        <v>6040</v>
      </c>
      <c r="B509" s="33" t="s">
        <v>370</v>
      </c>
      <c r="C509" s="33" t="s">
        <v>647</v>
      </c>
      <c r="D509" s="35" t="s">
        <v>85</v>
      </c>
      <c r="E509" s="63" t="s">
        <v>132</v>
      </c>
      <c r="F509" s="68">
        <v>2016</v>
      </c>
      <c r="G509" s="52">
        <v>2013</v>
      </c>
      <c r="H509" s="34">
        <v>31798.258648235798</v>
      </c>
      <c r="I509" s="34">
        <v>169774.94567331299</v>
      </c>
      <c r="J509" s="34">
        <v>170247.245092028</v>
      </c>
      <c r="K509" s="34">
        <v>17060.553614112701</v>
      </c>
      <c r="L509" s="49">
        <v>0</v>
      </c>
      <c r="M509" s="311">
        <v>0</v>
      </c>
      <c r="N509" s="311">
        <v>0</v>
      </c>
      <c r="O509" s="311">
        <v>0</v>
      </c>
      <c r="P509" s="313">
        <v>0</v>
      </c>
      <c r="Q509" s="40">
        <v>0</v>
      </c>
      <c r="R509" s="40">
        <v>0.89999999999999991</v>
      </c>
      <c r="S509" s="40">
        <v>5.0000000000000031E-2</v>
      </c>
      <c r="T509" s="40">
        <v>5.0000000000000031E-2</v>
      </c>
      <c r="U509" s="40">
        <v>0</v>
      </c>
      <c r="V509" s="40">
        <v>0</v>
      </c>
      <c r="W509" s="40">
        <v>0</v>
      </c>
      <c r="X509" s="40">
        <v>0</v>
      </c>
      <c r="Y509" s="40">
        <v>0</v>
      </c>
      <c r="Z509" s="81">
        <f t="shared" si="20"/>
        <v>0</v>
      </c>
      <c r="AA509" s="40">
        <v>1</v>
      </c>
      <c r="AB509" s="40">
        <v>0</v>
      </c>
      <c r="AC509" s="40">
        <v>0</v>
      </c>
      <c r="AD509" s="40">
        <v>0</v>
      </c>
      <c r="AE509" s="40">
        <v>0</v>
      </c>
      <c r="AF509" s="40">
        <v>0</v>
      </c>
      <c r="AG509" s="40">
        <v>0</v>
      </c>
      <c r="AH509" s="40">
        <v>0</v>
      </c>
      <c r="AI509" s="40">
        <v>0</v>
      </c>
      <c r="AJ509" s="40">
        <v>0</v>
      </c>
      <c r="AK509" s="40">
        <v>0</v>
      </c>
      <c r="AL509" s="40">
        <v>0</v>
      </c>
      <c r="AM509" s="81">
        <f t="shared" si="19"/>
        <v>0</v>
      </c>
    </row>
    <row r="510" spans="1:39" x14ac:dyDescent="0.2">
      <c r="A510" s="33">
        <v>5811</v>
      </c>
      <c r="B510" s="33" t="s">
        <v>370</v>
      </c>
      <c r="C510" s="33" t="s">
        <v>498</v>
      </c>
      <c r="D510" s="35" t="s">
        <v>85</v>
      </c>
      <c r="E510" s="63" t="s">
        <v>132</v>
      </c>
      <c r="F510" s="68">
        <v>2017</v>
      </c>
      <c r="G510" s="52">
        <v>2013</v>
      </c>
      <c r="H510" s="34">
        <v>0</v>
      </c>
      <c r="I510" s="34">
        <v>0</v>
      </c>
      <c r="J510" s="34">
        <v>-18506.586419838699</v>
      </c>
      <c r="K510" s="34">
        <v>0</v>
      </c>
      <c r="L510" s="49">
        <v>0</v>
      </c>
      <c r="M510" s="311">
        <v>0</v>
      </c>
      <c r="N510" s="311">
        <v>0</v>
      </c>
      <c r="O510" s="311">
        <v>0</v>
      </c>
      <c r="P510" s="313">
        <v>0</v>
      </c>
      <c r="Q510" s="40">
        <v>0</v>
      </c>
      <c r="R510" s="79">
        <v>1</v>
      </c>
      <c r="S510" s="40">
        <v>0</v>
      </c>
      <c r="T510" s="40">
        <v>0</v>
      </c>
      <c r="U510" s="40">
        <v>0</v>
      </c>
      <c r="V510" s="40">
        <v>0</v>
      </c>
      <c r="W510" s="40">
        <v>0</v>
      </c>
      <c r="X510" s="40">
        <v>0</v>
      </c>
      <c r="Y510" s="40">
        <v>0</v>
      </c>
      <c r="Z510" s="81">
        <f t="shared" si="20"/>
        <v>0</v>
      </c>
      <c r="AA510" s="40">
        <v>1</v>
      </c>
      <c r="AB510" s="40">
        <v>0</v>
      </c>
      <c r="AC510" s="40">
        <v>0</v>
      </c>
      <c r="AD510" s="40">
        <v>0</v>
      </c>
      <c r="AE510" s="40">
        <v>0</v>
      </c>
      <c r="AF510" s="40">
        <v>0</v>
      </c>
      <c r="AG510" s="40">
        <v>0</v>
      </c>
      <c r="AH510" s="40">
        <v>0</v>
      </c>
      <c r="AI510" s="40">
        <v>0</v>
      </c>
      <c r="AJ510" s="40">
        <v>0</v>
      </c>
      <c r="AK510" s="40">
        <v>0</v>
      </c>
      <c r="AL510" s="40">
        <v>0</v>
      </c>
      <c r="AM510" s="81">
        <f t="shared" si="19"/>
        <v>0</v>
      </c>
    </row>
    <row r="511" spans="1:39" x14ac:dyDescent="0.2">
      <c r="A511" s="33">
        <v>8120</v>
      </c>
      <c r="B511" s="33" t="s">
        <v>370</v>
      </c>
      <c r="C511" s="33" t="s">
        <v>498</v>
      </c>
      <c r="D511" s="35" t="s">
        <v>85</v>
      </c>
      <c r="E511" s="63" t="s">
        <v>132</v>
      </c>
      <c r="F511" s="68">
        <v>2017</v>
      </c>
      <c r="G511" s="52">
        <v>2013</v>
      </c>
      <c r="H511" s="34">
        <v>0</v>
      </c>
      <c r="I511" s="34">
        <v>-3805.41495061044</v>
      </c>
      <c r="J511" s="34">
        <v>0</v>
      </c>
      <c r="K511" s="34">
        <v>0</v>
      </c>
      <c r="L511" s="49">
        <v>0</v>
      </c>
      <c r="M511" s="311">
        <v>0</v>
      </c>
      <c r="N511" s="311">
        <v>0</v>
      </c>
      <c r="O511" s="311">
        <v>0</v>
      </c>
      <c r="P511" s="313">
        <v>0</v>
      </c>
      <c r="Q511" s="40">
        <v>0</v>
      </c>
      <c r="R511" s="40">
        <v>0.89999999999999991</v>
      </c>
      <c r="S511" s="40">
        <v>5.0000000000000044E-2</v>
      </c>
      <c r="T511" s="40">
        <v>5.0000000000000044E-2</v>
      </c>
      <c r="U511" s="40">
        <v>0</v>
      </c>
      <c r="V511" s="40">
        <v>0</v>
      </c>
      <c r="W511" s="40">
        <v>0</v>
      </c>
      <c r="X511" s="40">
        <v>0</v>
      </c>
      <c r="Y511" s="40">
        <v>0</v>
      </c>
      <c r="Z511" s="81">
        <f t="shared" si="20"/>
        <v>0</v>
      </c>
      <c r="AA511" s="40">
        <v>1</v>
      </c>
      <c r="AB511" s="40">
        <v>0</v>
      </c>
      <c r="AC511" s="40">
        <v>0</v>
      </c>
      <c r="AD511" s="40">
        <v>0</v>
      </c>
      <c r="AE511" s="40">
        <v>0</v>
      </c>
      <c r="AF511" s="40">
        <v>0</v>
      </c>
      <c r="AG511" s="40">
        <v>0</v>
      </c>
      <c r="AH511" s="40">
        <v>0</v>
      </c>
      <c r="AI511" s="40">
        <v>0</v>
      </c>
      <c r="AJ511" s="40">
        <v>0</v>
      </c>
      <c r="AK511" s="40">
        <v>0</v>
      </c>
      <c r="AL511" s="40">
        <v>0</v>
      </c>
      <c r="AM511" s="81">
        <f t="shared" si="19"/>
        <v>0</v>
      </c>
    </row>
    <row r="512" spans="1:39" x14ac:dyDescent="0.2">
      <c r="A512" s="33">
        <v>8073</v>
      </c>
      <c r="B512" s="33" t="s">
        <v>370</v>
      </c>
      <c r="C512" s="33" t="s">
        <v>648</v>
      </c>
      <c r="D512" s="35" t="s">
        <v>85</v>
      </c>
      <c r="E512" s="63" t="s">
        <v>132</v>
      </c>
      <c r="F512" s="68">
        <v>2017</v>
      </c>
      <c r="G512" s="52">
        <v>2013</v>
      </c>
      <c r="H512" s="34">
        <v>0</v>
      </c>
      <c r="I512" s="34">
        <v>0</v>
      </c>
      <c r="J512" s="34">
        <v>0</v>
      </c>
      <c r="K512" s="34">
        <v>11890.086133013299</v>
      </c>
      <c r="L512" s="49">
        <v>0</v>
      </c>
      <c r="M512" s="311">
        <v>0</v>
      </c>
      <c r="N512" s="311">
        <v>0</v>
      </c>
      <c r="O512" s="311">
        <v>0</v>
      </c>
      <c r="P512" s="313">
        <v>0</v>
      </c>
      <c r="Q512" s="40">
        <v>0</v>
      </c>
      <c r="R512" s="40">
        <v>0.8999999999999998</v>
      </c>
      <c r="S512" s="40">
        <v>5.0000000000000148E-2</v>
      </c>
      <c r="T512" s="40">
        <v>5.0000000000000148E-2</v>
      </c>
      <c r="U512" s="40">
        <v>0</v>
      </c>
      <c r="V512" s="40">
        <v>0</v>
      </c>
      <c r="W512" s="40">
        <v>0</v>
      </c>
      <c r="X512" s="40">
        <v>0</v>
      </c>
      <c r="Y512" s="40">
        <v>0</v>
      </c>
      <c r="Z512" s="81">
        <f t="shared" si="20"/>
        <v>0</v>
      </c>
      <c r="AA512" s="40">
        <v>1</v>
      </c>
      <c r="AB512" s="40">
        <v>0</v>
      </c>
      <c r="AC512" s="40">
        <v>0</v>
      </c>
      <c r="AD512" s="40">
        <v>0</v>
      </c>
      <c r="AE512" s="40">
        <v>0</v>
      </c>
      <c r="AF512" s="40">
        <v>0</v>
      </c>
      <c r="AG512" s="40">
        <v>0</v>
      </c>
      <c r="AH512" s="40">
        <v>0</v>
      </c>
      <c r="AI512" s="40">
        <v>0</v>
      </c>
      <c r="AJ512" s="40">
        <v>0</v>
      </c>
      <c r="AK512" s="40">
        <v>0</v>
      </c>
      <c r="AL512" s="40">
        <v>0</v>
      </c>
      <c r="AM512" s="81">
        <f t="shared" si="19"/>
        <v>0</v>
      </c>
    </row>
    <row r="513" spans="1:39" x14ac:dyDescent="0.2">
      <c r="A513" s="33">
        <v>5738</v>
      </c>
      <c r="B513" s="33" t="s">
        <v>370</v>
      </c>
      <c r="C513" s="33" t="s">
        <v>505</v>
      </c>
      <c r="D513" s="35" t="s">
        <v>85</v>
      </c>
      <c r="E513" s="63" t="s">
        <v>132</v>
      </c>
      <c r="F513" s="68">
        <v>2018</v>
      </c>
      <c r="G513" s="52">
        <v>2013</v>
      </c>
      <c r="H513" s="34">
        <v>0</v>
      </c>
      <c r="I513" s="34">
        <v>0</v>
      </c>
      <c r="J513" s="34">
        <v>-1466.4111371177801</v>
      </c>
      <c r="K513" s="34">
        <v>0</v>
      </c>
      <c r="L513" s="49">
        <v>0</v>
      </c>
      <c r="M513" s="311">
        <v>0</v>
      </c>
      <c r="N513" s="311">
        <v>0</v>
      </c>
      <c r="O513" s="311">
        <v>0</v>
      </c>
      <c r="P513" s="313">
        <v>0</v>
      </c>
      <c r="Q513" s="40">
        <v>9.9999999999999728E-2</v>
      </c>
      <c r="R513" s="40">
        <v>0.70000000000000084</v>
      </c>
      <c r="S513" s="40">
        <v>4.9999999999999864E-2</v>
      </c>
      <c r="T513" s="40">
        <v>9.9999999999999728E-2</v>
      </c>
      <c r="U513" s="40">
        <v>4.9999999999999864E-2</v>
      </c>
      <c r="V513" s="40">
        <v>0</v>
      </c>
      <c r="W513" s="40">
        <v>0</v>
      </c>
      <c r="X513" s="40">
        <v>0</v>
      </c>
      <c r="Y513" s="40">
        <v>0</v>
      </c>
      <c r="Z513" s="81">
        <f t="shared" si="20"/>
        <v>0</v>
      </c>
      <c r="AA513" s="40">
        <v>1</v>
      </c>
      <c r="AB513" s="40">
        <v>0</v>
      </c>
      <c r="AC513" s="40">
        <v>0</v>
      </c>
      <c r="AD513" s="40">
        <v>0</v>
      </c>
      <c r="AE513" s="40">
        <v>0</v>
      </c>
      <c r="AF513" s="40">
        <v>0</v>
      </c>
      <c r="AG513" s="40">
        <v>0</v>
      </c>
      <c r="AH513" s="40">
        <v>0</v>
      </c>
      <c r="AI513" s="40">
        <v>0</v>
      </c>
      <c r="AJ513" s="40">
        <v>0</v>
      </c>
      <c r="AK513" s="40">
        <v>0</v>
      </c>
      <c r="AL513" s="40">
        <v>0</v>
      </c>
      <c r="AM513" s="81">
        <f t="shared" si="19"/>
        <v>0</v>
      </c>
    </row>
    <row r="514" spans="1:39" x14ac:dyDescent="0.2">
      <c r="A514" s="33">
        <v>6432</v>
      </c>
      <c r="B514" s="33" t="s">
        <v>370</v>
      </c>
      <c r="C514" s="33" t="s">
        <v>649</v>
      </c>
      <c r="D514" s="35" t="s">
        <v>85</v>
      </c>
      <c r="E514" s="63" t="s">
        <v>132</v>
      </c>
      <c r="F514" s="68">
        <v>2018</v>
      </c>
      <c r="G514" s="52">
        <v>2013</v>
      </c>
      <c r="H514" s="34">
        <v>0</v>
      </c>
      <c r="I514" s="34">
        <v>-1132.2624023794399</v>
      </c>
      <c r="J514" s="34">
        <v>0</v>
      </c>
      <c r="K514" s="34">
        <v>0</v>
      </c>
      <c r="L514" s="49">
        <v>0</v>
      </c>
      <c r="M514" s="311">
        <v>0</v>
      </c>
      <c r="N514" s="311">
        <v>0</v>
      </c>
      <c r="O514" s="311">
        <v>0</v>
      </c>
      <c r="P514" s="313">
        <v>0</v>
      </c>
      <c r="Q514" s="40">
        <v>0</v>
      </c>
      <c r="R514" s="40">
        <v>1</v>
      </c>
      <c r="S514" s="40">
        <v>0</v>
      </c>
      <c r="T514" s="40">
        <v>0</v>
      </c>
      <c r="U514" s="40">
        <v>0</v>
      </c>
      <c r="V514" s="40">
        <v>0</v>
      </c>
      <c r="W514" s="40">
        <v>0</v>
      </c>
      <c r="X514" s="40">
        <v>0</v>
      </c>
      <c r="Y514" s="40">
        <v>0</v>
      </c>
      <c r="Z514" s="81">
        <f t="shared" si="20"/>
        <v>0</v>
      </c>
      <c r="AA514" s="40">
        <v>1</v>
      </c>
      <c r="AB514" s="40">
        <v>0</v>
      </c>
      <c r="AC514" s="40">
        <v>0</v>
      </c>
      <c r="AD514" s="40">
        <v>0</v>
      </c>
      <c r="AE514" s="40">
        <v>0</v>
      </c>
      <c r="AF514" s="40">
        <v>0</v>
      </c>
      <c r="AG514" s="40">
        <v>0</v>
      </c>
      <c r="AH514" s="40">
        <v>0</v>
      </c>
      <c r="AI514" s="40">
        <v>0</v>
      </c>
      <c r="AJ514" s="40">
        <v>0</v>
      </c>
      <c r="AK514" s="40">
        <v>0</v>
      </c>
      <c r="AL514" s="40">
        <v>0</v>
      </c>
      <c r="AM514" s="81">
        <f t="shared" si="19"/>
        <v>0</v>
      </c>
    </row>
    <row r="515" spans="1:39" x14ac:dyDescent="0.2">
      <c r="A515" s="33">
        <v>7315</v>
      </c>
      <c r="B515" s="33" t="s">
        <v>370</v>
      </c>
      <c r="C515" s="33" t="s">
        <v>649</v>
      </c>
      <c r="D515" s="35" t="s">
        <v>85</v>
      </c>
      <c r="E515" s="63" t="s">
        <v>132</v>
      </c>
      <c r="F515" s="68">
        <v>2018</v>
      </c>
      <c r="G515" s="52">
        <v>2013</v>
      </c>
      <c r="H515" s="34">
        <v>0</v>
      </c>
      <c r="I515" s="34">
        <v>1133.3988282329001</v>
      </c>
      <c r="J515" s="34">
        <v>-1110.7224042455</v>
      </c>
      <c r="K515" s="34">
        <v>0</v>
      </c>
      <c r="L515" s="49">
        <v>0</v>
      </c>
      <c r="M515" s="311">
        <v>0</v>
      </c>
      <c r="N515" s="311">
        <v>0</v>
      </c>
      <c r="O515" s="311">
        <v>0</v>
      </c>
      <c r="P515" s="313">
        <v>0</v>
      </c>
      <c r="Q515" s="40">
        <v>0</v>
      </c>
      <c r="R515" s="40">
        <v>1</v>
      </c>
      <c r="S515" s="40">
        <v>0</v>
      </c>
      <c r="T515" s="40">
        <v>0</v>
      </c>
      <c r="U515" s="40">
        <v>0</v>
      </c>
      <c r="V515" s="40">
        <v>0</v>
      </c>
      <c r="W515" s="40">
        <v>0</v>
      </c>
      <c r="X515" s="40">
        <v>0</v>
      </c>
      <c r="Y515" s="40">
        <v>0</v>
      </c>
      <c r="Z515" s="81">
        <f t="shared" si="20"/>
        <v>0</v>
      </c>
      <c r="AA515" s="40">
        <v>1</v>
      </c>
      <c r="AB515" s="40">
        <v>0</v>
      </c>
      <c r="AC515" s="40">
        <v>0</v>
      </c>
      <c r="AD515" s="40">
        <v>0</v>
      </c>
      <c r="AE515" s="40">
        <v>0</v>
      </c>
      <c r="AF515" s="40">
        <v>0</v>
      </c>
      <c r="AG515" s="40">
        <v>0</v>
      </c>
      <c r="AH515" s="40">
        <v>0</v>
      </c>
      <c r="AI515" s="40">
        <v>0</v>
      </c>
      <c r="AJ515" s="40">
        <v>0</v>
      </c>
      <c r="AK515" s="40">
        <v>0</v>
      </c>
      <c r="AL515" s="40">
        <v>0</v>
      </c>
      <c r="AM515" s="81">
        <f t="shared" si="19"/>
        <v>0</v>
      </c>
    </row>
    <row r="516" spans="1:39" x14ac:dyDescent="0.2">
      <c r="A516" s="33">
        <v>6915</v>
      </c>
      <c r="B516" s="33" t="s">
        <v>370</v>
      </c>
      <c r="C516" s="33" t="s">
        <v>650</v>
      </c>
      <c r="D516" s="35" t="s">
        <v>85</v>
      </c>
      <c r="E516" s="63" t="s">
        <v>132</v>
      </c>
      <c r="F516" s="68">
        <v>2019</v>
      </c>
      <c r="G516" s="52">
        <v>2013</v>
      </c>
      <c r="H516" s="34">
        <v>0</v>
      </c>
      <c r="I516" s="34">
        <v>0</v>
      </c>
      <c r="J516" s="34">
        <v>94.358960217741796</v>
      </c>
      <c r="K516" s="34">
        <v>0</v>
      </c>
      <c r="L516" s="49">
        <v>0</v>
      </c>
      <c r="M516" s="311">
        <v>0</v>
      </c>
      <c r="N516" s="311">
        <v>0</v>
      </c>
      <c r="O516" s="311">
        <v>0</v>
      </c>
      <c r="P516" s="313">
        <v>0</v>
      </c>
      <c r="Q516" s="40">
        <v>0</v>
      </c>
      <c r="R516" s="40">
        <v>0.9</v>
      </c>
      <c r="S516" s="40">
        <v>5.0000000000000017E-2</v>
      </c>
      <c r="T516" s="40">
        <v>5.0000000000000017E-2</v>
      </c>
      <c r="U516" s="40">
        <v>0</v>
      </c>
      <c r="V516" s="40">
        <v>0</v>
      </c>
      <c r="W516" s="40">
        <v>0</v>
      </c>
      <c r="X516" s="40">
        <v>0</v>
      </c>
      <c r="Y516" s="40">
        <v>0</v>
      </c>
      <c r="Z516" s="81">
        <f t="shared" si="20"/>
        <v>0</v>
      </c>
      <c r="AA516" s="40">
        <v>1</v>
      </c>
      <c r="AB516" s="40">
        <v>0</v>
      </c>
      <c r="AC516" s="40">
        <v>0</v>
      </c>
      <c r="AD516" s="40">
        <v>0</v>
      </c>
      <c r="AE516" s="40">
        <v>0</v>
      </c>
      <c r="AF516" s="40">
        <v>0</v>
      </c>
      <c r="AG516" s="40">
        <v>0</v>
      </c>
      <c r="AH516" s="40">
        <v>0</v>
      </c>
      <c r="AI516" s="40">
        <v>0</v>
      </c>
      <c r="AJ516" s="40">
        <v>0</v>
      </c>
      <c r="AK516" s="40">
        <v>0</v>
      </c>
      <c r="AL516" s="40">
        <v>0</v>
      </c>
      <c r="AM516" s="81">
        <f t="shared" si="19"/>
        <v>0</v>
      </c>
    </row>
    <row r="517" spans="1:39" x14ac:dyDescent="0.2">
      <c r="A517" s="33">
        <v>7029</v>
      </c>
      <c r="B517" s="33" t="s">
        <v>370</v>
      </c>
      <c r="C517" s="33" t="s">
        <v>651</v>
      </c>
      <c r="D517" s="35" t="s">
        <v>85</v>
      </c>
      <c r="E517" s="63" t="s">
        <v>132</v>
      </c>
      <c r="F517" s="68">
        <v>2020</v>
      </c>
      <c r="G517" s="52">
        <v>2013</v>
      </c>
      <c r="H517" s="34">
        <v>0</v>
      </c>
      <c r="I517" s="34">
        <v>0</v>
      </c>
      <c r="J517" s="34">
        <v>-465.04185833492801</v>
      </c>
      <c r="K517" s="34">
        <v>0</v>
      </c>
      <c r="L517" s="49">
        <v>0</v>
      </c>
      <c r="M517" s="311">
        <v>0</v>
      </c>
      <c r="N517" s="311">
        <v>0</v>
      </c>
      <c r="O517" s="311">
        <v>0</v>
      </c>
      <c r="P517" s="313">
        <v>0</v>
      </c>
      <c r="Q517" s="40">
        <v>0</v>
      </c>
      <c r="R517" s="40">
        <v>0.90000000000000024</v>
      </c>
      <c r="S517" s="40">
        <v>4.9999999999999913E-2</v>
      </c>
      <c r="T517" s="40">
        <v>4.9999999999999913E-2</v>
      </c>
      <c r="U517" s="40">
        <v>0</v>
      </c>
      <c r="V517" s="40">
        <v>0</v>
      </c>
      <c r="W517" s="40">
        <v>0</v>
      </c>
      <c r="X517" s="40">
        <v>0</v>
      </c>
      <c r="Y517" s="40">
        <v>0</v>
      </c>
      <c r="Z517" s="81">
        <f t="shared" si="20"/>
        <v>0</v>
      </c>
      <c r="AA517" s="40">
        <v>1</v>
      </c>
      <c r="AB517" s="40">
        <v>0</v>
      </c>
      <c r="AC517" s="40">
        <v>0</v>
      </c>
      <c r="AD517" s="40">
        <v>0</v>
      </c>
      <c r="AE517" s="40">
        <v>0</v>
      </c>
      <c r="AF517" s="40">
        <v>0</v>
      </c>
      <c r="AG517" s="40">
        <v>0</v>
      </c>
      <c r="AH517" s="40">
        <v>0</v>
      </c>
      <c r="AI517" s="40">
        <v>0</v>
      </c>
      <c r="AJ517" s="40">
        <v>0</v>
      </c>
      <c r="AK517" s="40">
        <v>0</v>
      </c>
      <c r="AL517" s="40">
        <v>0</v>
      </c>
      <c r="AM517" s="81">
        <f t="shared" ref="AM517:AM580" si="21">ABS(1-SUM(AA517:AL517))</f>
        <v>0</v>
      </c>
    </row>
    <row r="518" spans="1:39" x14ac:dyDescent="0.2">
      <c r="A518" s="33">
        <v>8062</v>
      </c>
      <c r="B518" s="33" t="s">
        <v>370</v>
      </c>
      <c r="C518" s="33" t="s">
        <v>652</v>
      </c>
      <c r="D518" s="35" t="s">
        <v>85</v>
      </c>
      <c r="E518" s="63" t="s">
        <v>132</v>
      </c>
      <c r="F518" s="68">
        <v>2020</v>
      </c>
      <c r="G518" s="52">
        <v>2013</v>
      </c>
      <c r="H518" s="34">
        <v>0</v>
      </c>
      <c r="I518" s="34">
        <v>0</v>
      </c>
      <c r="J518" s="34">
        <v>0</v>
      </c>
      <c r="K518" s="34">
        <v>1193.0695562564799</v>
      </c>
      <c r="L518" s="49">
        <v>0</v>
      </c>
      <c r="M518" s="311">
        <v>0</v>
      </c>
      <c r="N518" s="311">
        <v>0</v>
      </c>
      <c r="O518" s="311">
        <v>0</v>
      </c>
      <c r="P518" s="313">
        <v>0</v>
      </c>
      <c r="Q518" s="40">
        <v>0</v>
      </c>
      <c r="R518" s="40">
        <v>0.9</v>
      </c>
      <c r="S518" s="40">
        <v>5.0000000000000086E-2</v>
      </c>
      <c r="T518" s="40">
        <v>5.0000000000000086E-2</v>
      </c>
      <c r="U518" s="40">
        <v>0</v>
      </c>
      <c r="V518" s="40">
        <v>0</v>
      </c>
      <c r="W518" s="40">
        <v>0</v>
      </c>
      <c r="X518" s="40">
        <v>0</v>
      </c>
      <c r="Y518" s="40">
        <v>0</v>
      </c>
      <c r="Z518" s="81">
        <f t="shared" si="20"/>
        <v>2.2204460492503131E-16</v>
      </c>
      <c r="AA518" s="40">
        <v>1</v>
      </c>
      <c r="AB518" s="40">
        <v>0</v>
      </c>
      <c r="AC518" s="40">
        <v>0</v>
      </c>
      <c r="AD518" s="40">
        <v>0</v>
      </c>
      <c r="AE518" s="40">
        <v>0</v>
      </c>
      <c r="AF518" s="40">
        <v>0</v>
      </c>
      <c r="AG518" s="40">
        <v>0</v>
      </c>
      <c r="AH518" s="40">
        <v>0</v>
      </c>
      <c r="AI518" s="40">
        <v>0</v>
      </c>
      <c r="AJ518" s="40">
        <v>0</v>
      </c>
      <c r="AK518" s="40">
        <v>0</v>
      </c>
      <c r="AL518" s="40">
        <v>0</v>
      </c>
      <c r="AM518" s="81">
        <f t="shared" si="21"/>
        <v>0</v>
      </c>
    </row>
    <row r="519" spans="1:39" x14ac:dyDescent="0.2">
      <c r="A519" s="33">
        <v>5430</v>
      </c>
      <c r="B519" s="33" t="s">
        <v>391</v>
      </c>
      <c r="C519" s="33" t="s">
        <v>653</v>
      </c>
      <c r="D519" s="35" t="s">
        <v>85</v>
      </c>
      <c r="E519" s="63" t="s">
        <v>132</v>
      </c>
      <c r="F519" s="68">
        <v>2009</v>
      </c>
      <c r="G519" s="52">
        <v>2013</v>
      </c>
      <c r="H519" s="34">
        <v>-20241.0665577523</v>
      </c>
      <c r="I519" s="34">
        <v>0</v>
      </c>
      <c r="J519" s="34">
        <v>0</v>
      </c>
      <c r="K519" s="34">
        <v>0</v>
      </c>
      <c r="L519" s="49">
        <v>0</v>
      </c>
      <c r="M519" s="311">
        <v>0</v>
      </c>
      <c r="N519" s="311">
        <v>0</v>
      </c>
      <c r="O519" s="311">
        <v>0</v>
      </c>
      <c r="P519" s="313">
        <v>0</v>
      </c>
      <c r="Q519" s="40">
        <v>0</v>
      </c>
      <c r="R519" s="40">
        <v>1</v>
      </c>
      <c r="S519" s="40">
        <v>0</v>
      </c>
      <c r="T519" s="40">
        <v>0</v>
      </c>
      <c r="U519" s="40">
        <v>0</v>
      </c>
      <c r="V519" s="40">
        <v>0</v>
      </c>
      <c r="W519" s="40">
        <v>0</v>
      </c>
      <c r="X519" s="40">
        <v>0</v>
      </c>
      <c r="Y519" s="40">
        <v>0</v>
      </c>
      <c r="Z519" s="81">
        <f t="shared" si="20"/>
        <v>0</v>
      </c>
      <c r="AA519" s="40">
        <v>1</v>
      </c>
      <c r="AB519" s="40">
        <v>0</v>
      </c>
      <c r="AC519" s="40">
        <v>0</v>
      </c>
      <c r="AD519" s="40">
        <v>0</v>
      </c>
      <c r="AE519" s="40">
        <v>0</v>
      </c>
      <c r="AF519" s="40">
        <v>0</v>
      </c>
      <c r="AG519" s="40">
        <v>0</v>
      </c>
      <c r="AH519" s="40">
        <v>0</v>
      </c>
      <c r="AI519" s="40">
        <v>0</v>
      </c>
      <c r="AJ519" s="40">
        <v>0</v>
      </c>
      <c r="AK519" s="40">
        <v>0</v>
      </c>
      <c r="AL519" s="40">
        <v>0</v>
      </c>
      <c r="AM519" s="81">
        <f t="shared" si="21"/>
        <v>0</v>
      </c>
    </row>
    <row r="520" spans="1:39" x14ac:dyDescent="0.2">
      <c r="A520" s="33">
        <v>7337</v>
      </c>
      <c r="B520" s="33" t="s">
        <v>391</v>
      </c>
      <c r="C520" s="33" t="s">
        <v>654</v>
      </c>
      <c r="D520" s="35" t="s">
        <v>85</v>
      </c>
      <c r="E520" s="63" t="s">
        <v>132</v>
      </c>
      <c r="F520" s="68">
        <v>2009</v>
      </c>
      <c r="G520" s="52">
        <v>2013</v>
      </c>
      <c r="H520" s="34">
        <v>0</v>
      </c>
      <c r="I520" s="34">
        <v>0</v>
      </c>
      <c r="J520" s="34">
        <v>0</v>
      </c>
      <c r="K520" s="34">
        <v>153.330166530014</v>
      </c>
      <c r="L520" s="49">
        <v>0</v>
      </c>
      <c r="M520" s="311">
        <v>0</v>
      </c>
      <c r="N520" s="311">
        <v>0</v>
      </c>
      <c r="O520" s="311">
        <v>0</v>
      </c>
      <c r="P520" s="313">
        <v>0</v>
      </c>
      <c r="Q520" s="40">
        <v>0</v>
      </c>
      <c r="R520" s="40">
        <v>0.89999999999999969</v>
      </c>
      <c r="S520" s="40">
        <v>5.0000000000000142E-2</v>
      </c>
      <c r="T520" s="40">
        <v>5.0000000000000142E-2</v>
      </c>
      <c r="U520" s="40">
        <v>0</v>
      </c>
      <c r="V520" s="40">
        <v>0</v>
      </c>
      <c r="W520" s="40">
        <v>0</v>
      </c>
      <c r="X520" s="40">
        <v>0</v>
      </c>
      <c r="Y520" s="40">
        <v>0</v>
      </c>
      <c r="Z520" s="81">
        <f t="shared" si="20"/>
        <v>0</v>
      </c>
      <c r="AA520" s="40">
        <v>1</v>
      </c>
      <c r="AB520" s="40">
        <v>0</v>
      </c>
      <c r="AC520" s="40">
        <v>0</v>
      </c>
      <c r="AD520" s="40">
        <v>0</v>
      </c>
      <c r="AE520" s="40">
        <v>0</v>
      </c>
      <c r="AF520" s="40">
        <v>0</v>
      </c>
      <c r="AG520" s="40">
        <v>0</v>
      </c>
      <c r="AH520" s="40">
        <v>0</v>
      </c>
      <c r="AI520" s="40">
        <v>0</v>
      </c>
      <c r="AJ520" s="40">
        <v>0</v>
      </c>
      <c r="AK520" s="40">
        <v>0</v>
      </c>
      <c r="AL520" s="40">
        <v>0</v>
      </c>
      <c r="AM520" s="81">
        <f t="shared" si="21"/>
        <v>0</v>
      </c>
    </row>
    <row r="521" spans="1:39" x14ac:dyDescent="0.2">
      <c r="A521" s="33">
        <v>6313</v>
      </c>
      <c r="B521" s="33" t="s">
        <v>391</v>
      </c>
      <c r="C521" s="33" t="s">
        <v>655</v>
      </c>
      <c r="D521" s="35" t="s">
        <v>85</v>
      </c>
      <c r="E521" s="63" t="s">
        <v>132</v>
      </c>
      <c r="F521" s="68">
        <v>2013</v>
      </c>
      <c r="G521" s="52">
        <v>2013</v>
      </c>
      <c r="H521" s="34">
        <v>-87.314002121501701</v>
      </c>
      <c r="I521" s="34">
        <v>0</v>
      </c>
      <c r="J521" s="34">
        <v>0</v>
      </c>
      <c r="K521" s="34">
        <v>0</v>
      </c>
      <c r="L521" s="49">
        <v>0</v>
      </c>
      <c r="M521" s="311">
        <v>0</v>
      </c>
      <c r="N521" s="311">
        <v>0</v>
      </c>
      <c r="O521" s="311">
        <v>0</v>
      </c>
      <c r="P521" s="313">
        <v>0</v>
      </c>
      <c r="Q521" s="40">
        <v>0</v>
      </c>
      <c r="R521" s="40">
        <v>1</v>
      </c>
      <c r="S521" s="40">
        <v>0</v>
      </c>
      <c r="T521" s="40">
        <v>0</v>
      </c>
      <c r="U521" s="40">
        <v>0</v>
      </c>
      <c r="V521" s="40">
        <v>0</v>
      </c>
      <c r="W521" s="40">
        <v>0</v>
      </c>
      <c r="X521" s="40">
        <v>0</v>
      </c>
      <c r="Y521" s="40">
        <v>0</v>
      </c>
      <c r="Z521" s="81">
        <f t="shared" si="20"/>
        <v>0</v>
      </c>
      <c r="AA521" s="40">
        <v>1</v>
      </c>
      <c r="AB521" s="40">
        <v>0</v>
      </c>
      <c r="AC521" s="40">
        <v>0</v>
      </c>
      <c r="AD521" s="40">
        <v>0</v>
      </c>
      <c r="AE521" s="40">
        <v>0</v>
      </c>
      <c r="AF521" s="40">
        <v>0</v>
      </c>
      <c r="AG521" s="40">
        <v>0</v>
      </c>
      <c r="AH521" s="40">
        <v>0</v>
      </c>
      <c r="AI521" s="40">
        <v>0</v>
      </c>
      <c r="AJ521" s="40">
        <v>0</v>
      </c>
      <c r="AK521" s="40">
        <v>0</v>
      </c>
      <c r="AL521" s="40">
        <v>0</v>
      </c>
      <c r="AM521" s="81">
        <f t="shared" si="21"/>
        <v>0</v>
      </c>
    </row>
    <row r="522" spans="1:39" x14ac:dyDescent="0.2">
      <c r="A522" s="33">
        <v>6570</v>
      </c>
      <c r="B522" s="33" t="s">
        <v>391</v>
      </c>
      <c r="C522" s="33" t="s">
        <v>655</v>
      </c>
      <c r="D522" s="35" t="s">
        <v>85</v>
      </c>
      <c r="E522" s="63" t="s">
        <v>132</v>
      </c>
      <c r="F522" s="68">
        <v>2013</v>
      </c>
      <c r="G522" s="52">
        <v>2013</v>
      </c>
      <c r="H522" s="34">
        <v>23967483.7175541</v>
      </c>
      <c r="I522" s="34">
        <v>53996105.747502401</v>
      </c>
      <c r="J522" s="34">
        <v>33853161.605982497</v>
      </c>
      <c r="K522" s="34">
        <v>11325503.780582</v>
      </c>
      <c r="L522" s="49">
        <v>0</v>
      </c>
      <c r="M522" s="311">
        <v>0</v>
      </c>
      <c r="N522" s="311">
        <v>0</v>
      </c>
      <c r="O522" s="311">
        <v>0</v>
      </c>
      <c r="P522" s="313">
        <v>0</v>
      </c>
      <c r="Q522" s="40">
        <v>0</v>
      </c>
      <c r="R522" s="40">
        <v>0.89999999999999991</v>
      </c>
      <c r="S522" s="40">
        <v>5.0000000000000093E-2</v>
      </c>
      <c r="T522" s="40">
        <v>5.0000000000000093E-2</v>
      </c>
      <c r="U522" s="40">
        <v>0</v>
      </c>
      <c r="V522" s="40">
        <v>0</v>
      </c>
      <c r="W522" s="40">
        <v>0</v>
      </c>
      <c r="X522" s="40">
        <v>0</v>
      </c>
      <c r="Y522" s="40">
        <v>0</v>
      </c>
      <c r="Z522" s="81">
        <f t="shared" si="20"/>
        <v>0</v>
      </c>
      <c r="AA522" s="40">
        <v>1</v>
      </c>
      <c r="AB522" s="40">
        <v>0</v>
      </c>
      <c r="AC522" s="40">
        <v>0</v>
      </c>
      <c r="AD522" s="40">
        <v>0</v>
      </c>
      <c r="AE522" s="40">
        <v>0</v>
      </c>
      <c r="AF522" s="40">
        <v>0</v>
      </c>
      <c r="AG522" s="40">
        <v>0</v>
      </c>
      <c r="AH522" s="40">
        <v>0</v>
      </c>
      <c r="AI522" s="40">
        <v>0</v>
      </c>
      <c r="AJ522" s="40">
        <v>0</v>
      </c>
      <c r="AK522" s="40">
        <v>0</v>
      </c>
      <c r="AL522" s="40">
        <v>0</v>
      </c>
      <c r="AM522" s="81">
        <f t="shared" si="21"/>
        <v>0</v>
      </c>
    </row>
    <row r="523" spans="1:39" x14ac:dyDescent="0.2">
      <c r="A523" s="33">
        <v>7563</v>
      </c>
      <c r="B523" s="33" t="s">
        <v>391</v>
      </c>
      <c r="C523" s="33" t="s">
        <v>655</v>
      </c>
      <c r="D523" s="35" t="s">
        <v>85</v>
      </c>
      <c r="E523" s="63" t="s">
        <v>132</v>
      </c>
      <c r="F523" s="68">
        <v>2013</v>
      </c>
      <c r="G523" s="52">
        <v>2013</v>
      </c>
      <c r="H523" s="34">
        <v>0</v>
      </c>
      <c r="I523" s="34">
        <v>0</v>
      </c>
      <c r="J523" s="34">
        <v>2476.1633793191199</v>
      </c>
      <c r="K523" s="34">
        <v>-2410.6920467393802</v>
      </c>
      <c r="L523" s="49">
        <v>0</v>
      </c>
      <c r="M523" s="311">
        <v>0</v>
      </c>
      <c r="N523" s="311">
        <v>0</v>
      </c>
      <c r="O523" s="311">
        <v>0</v>
      </c>
      <c r="P523" s="313">
        <v>0</v>
      </c>
      <c r="Q523" s="40">
        <v>0</v>
      </c>
      <c r="R523" s="79">
        <v>1</v>
      </c>
      <c r="S523" s="40">
        <v>0</v>
      </c>
      <c r="T523" s="40">
        <v>0</v>
      </c>
      <c r="U523" s="40">
        <v>0</v>
      </c>
      <c r="V523" s="40">
        <v>0</v>
      </c>
      <c r="W523" s="40">
        <v>0</v>
      </c>
      <c r="X523" s="40">
        <v>0</v>
      </c>
      <c r="Y523" s="40">
        <v>0</v>
      </c>
      <c r="Z523" s="81">
        <f t="shared" si="20"/>
        <v>0</v>
      </c>
      <c r="AA523" s="40">
        <v>1</v>
      </c>
      <c r="AB523" s="40">
        <v>0</v>
      </c>
      <c r="AC523" s="40">
        <v>0</v>
      </c>
      <c r="AD523" s="40">
        <v>0</v>
      </c>
      <c r="AE523" s="40">
        <v>0</v>
      </c>
      <c r="AF523" s="40">
        <v>0</v>
      </c>
      <c r="AG523" s="40">
        <v>0</v>
      </c>
      <c r="AH523" s="40">
        <v>0</v>
      </c>
      <c r="AI523" s="40">
        <v>0</v>
      </c>
      <c r="AJ523" s="40">
        <v>0</v>
      </c>
      <c r="AK523" s="40">
        <v>0</v>
      </c>
      <c r="AL523" s="40">
        <v>0</v>
      </c>
      <c r="AM523" s="81">
        <f t="shared" si="21"/>
        <v>0</v>
      </c>
    </row>
    <row r="524" spans="1:39" x14ac:dyDescent="0.2">
      <c r="A524" s="33">
        <v>6336</v>
      </c>
      <c r="B524" s="33" t="s">
        <v>391</v>
      </c>
      <c r="C524" s="33" t="s">
        <v>656</v>
      </c>
      <c r="D524" s="35" t="s">
        <v>85</v>
      </c>
      <c r="E524" s="63" t="s">
        <v>132</v>
      </c>
      <c r="F524" s="68">
        <v>2014</v>
      </c>
      <c r="G524" s="52">
        <v>2013</v>
      </c>
      <c r="H524" s="34">
        <v>15353786.273247199</v>
      </c>
      <c r="I524" s="34">
        <v>431497.99350754998</v>
      </c>
      <c r="J524" s="34">
        <v>716010.65268089401</v>
      </c>
      <c r="K524" s="34">
        <v>1216010.9269558</v>
      </c>
      <c r="L524" s="49">
        <v>797932</v>
      </c>
      <c r="M524" s="311">
        <v>0</v>
      </c>
      <c r="N524" s="311">
        <v>0</v>
      </c>
      <c r="O524" s="311">
        <v>0</v>
      </c>
      <c r="P524" s="313">
        <v>0</v>
      </c>
      <c r="Q524" s="40">
        <v>0</v>
      </c>
      <c r="R524" s="40">
        <v>0.82614894757205037</v>
      </c>
      <c r="S524" s="40">
        <v>0.11591750478306903</v>
      </c>
      <c r="T524" s="40">
        <v>3.9531678205906001E-2</v>
      </c>
      <c r="U524" s="40">
        <v>1.840186943897467E-2</v>
      </c>
      <c r="V524" s="40">
        <v>0</v>
      </c>
      <c r="W524" s="40">
        <v>0</v>
      </c>
      <c r="X524" s="40">
        <v>0</v>
      </c>
      <c r="Y524" s="40">
        <v>0</v>
      </c>
      <c r="Z524" s="81">
        <f t="shared" si="20"/>
        <v>0</v>
      </c>
      <c r="AA524" s="40">
        <v>1</v>
      </c>
      <c r="AB524" s="40">
        <v>0</v>
      </c>
      <c r="AC524" s="40">
        <v>0</v>
      </c>
      <c r="AD524" s="40">
        <v>0</v>
      </c>
      <c r="AE524" s="40">
        <v>0</v>
      </c>
      <c r="AF524" s="40">
        <v>0</v>
      </c>
      <c r="AG524" s="40">
        <v>0</v>
      </c>
      <c r="AH524" s="40">
        <v>0</v>
      </c>
      <c r="AI524" s="40">
        <v>0</v>
      </c>
      <c r="AJ524" s="40">
        <v>0</v>
      </c>
      <c r="AK524" s="40">
        <v>0</v>
      </c>
      <c r="AL524" s="40">
        <v>0</v>
      </c>
      <c r="AM524" s="81">
        <f t="shared" si="21"/>
        <v>0</v>
      </c>
    </row>
    <row r="525" spans="1:39" x14ac:dyDescent="0.2">
      <c r="A525" s="33">
        <v>6314</v>
      </c>
      <c r="B525" s="33" t="s">
        <v>391</v>
      </c>
      <c r="C525" s="33" t="s">
        <v>657</v>
      </c>
      <c r="D525" s="35" t="s">
        <v>85</v>
      </c>
      <c r="E525" s="63" t="s">
        <v>132</v>
      </c>
      <c r="F525" s="68">
        <v>2015</v>
      </c>
      <c r="G525" s="52">
        <v>2013</v>
      </c>
      <c r="H525" s="34">
        <v>475707.92724836001</v>
      </c>
      <c r="I525" s="34">
        <v>6155838.3217845196</v>
      </c>
      <c r="J525" s="34">
        <v>10001209.623857999</v>
      </c>
      <c r="K525" s="34">
        <v>12116025.1710488</v>
      </c>
      <c r="L525" s="49">
        <v>10873863.67</v>
      </c>
      <c r="M525" s="311">
        <v>3990035.3709999998</v>
      </c>
      <c r="N525" s="311">
        <v>0</v>
      </c>
      <c r="O525" s="311">
        <v>0</v>
      </c>
      <c r="P525" s="313">
        <v>0</v>
      </c>
      <c r="Q525" s="40">
        <v>0</v>
      </c>
      <c r="R525" s="40">
        <v>0.89999999999999991</v>
      </c>
      <c r="S525" s="40">
        <v>5.0000000000000051E-2</v>
      </c>
      <c r="T525" s="40">
        <v>5.0000000000000051E-2</v>
      </c>
      <c r="U525" s="40">
        <v>0</v>
      </c>
      <c r="V525" s="40">
        <v>0</v>
      </c>
      <c r="W525" s="40">
        <v>0</v>
      </c>
      <c r="X525" s="40">
        <v>0</v>
      </c>
      <c r="Y525" s="40">
        <v>0</v>
      </c>
      <c r="Z525" s="81">
        <f t="shared" si="20"/>
        <v>0</v>
      </c>
      <c r="AA525" s="40">
        <v>1</v>
      </c>
      <c r="AB525" s="40">
        <v>0</v>
      </c>
      <c r="AC525" s="40">
        <v>0</v>
      </c>
      <c r="AD525" s="40">
        <v>0</v>
      </c>
      <c r="AE525" s="40">
        <v>0</v>
      </c>
      <c r="AF525" s="40">
        <v>0</v>
      </c>
      <c r="AG525" s="40">
        <v>0</v>
      </c>
      <c r="AH525" s="40">
        <v>0</v>
      </c>
      <c r="AI525" s="40">
        <v>0</v>
      </c>
      <c r="AJ525" s="40">
        <v>0</v>
      </c>
      <c r="AK525" s="40">
        <v>0</v>
      </c>
      <c r="AL525" s="40">
        <v>0</v>
      </c>
      <c r="AM525" s="81">
        <f t="shared" si="21"/>
        <v>0</v>
      </c>
    </row>
    <row r="526" spans="1:39" x14ac:dyDescent="0.2">
      <c r="A526" s="33">
        <v>6838</v>
      </c>
      <c r="B526" s="33" t="s">
        <v>391</v>
      </c>
      <c r="C526" s="33" t="s">
        <v>658</v>
      </c>
      <c r="D526" s="35" t="s">
        <v>85</v>
      </c>
      <c r="E526" s="63" t="s">
        <v>132</v>
      </c>
      <c r="F526" s="68">
        <v>2015</v>
      </c>
      <c r="G526" s="52">
        <v>2013</v>
      </c>
      <c r="H526" s="34">
        <v>690351.45493836002</v>
      </c>
      <c r="I526" s="34">
        <v>3288703.28355614</v>
      </c>
      <c r="J526" s="34">
        <v>14471788.9789594</v>
      </c>
      <c r="K526" s="34">
        <v>23930855.781982102</v>
      </c>
      <c r="L526" s="49">
        <v>20817565.870000001</v>
      </c>
      <c r="M526" s="311">
        <v>734889.05699999991</v>
      </c>
      <c r="N526" s="311">
        <v>0</v>
      </c>
      <c r="O526" s="311">
        <v>0</v>
      </c>
      <c r="P526" s="313">
        <v>0</v>
      </c>
      <c r="Q526" s="40">
        <v>0.10000000000000002</v>
      </c>
      <c r="R526" s="40">
        <v>0.69999999999999984</v>
      </c>
      <c r="S526" s="40">
        <v>5.000000000000001E-2</v>
      </c>
      <c r="T526" s="40">
        <v>0.10000000000000002</v>
      </c>
      <c r="U526" s="40">
        <v>5.000000000000001E-2</v>
      </c>
      <c r="V526" s="40">
        <v>0</v>
      </c>
      <c r="W526" s="40">
        <v>0</v>
      </c>
      <c r="X526" s="40">
        <v>0</v>
      </c>
      <c r="Y526" s="40">
        <v>0</v>
      </c>
      <c r="Z526" s="81">
        <f t="shared" si="20"/>
        <v>1.1102230246251565E-16</v>
      </c>
      <c r="AA526" s="40">
        <v>1</v>
      </c>
      <c r="AB526" s="40">
        <v>0</v>
      </c>
      <c r="AC526" s="40">
        <v>0</v>
      </c>
      <c r="AD526" s="40">
        <v>0</v>
      </c>
      <c r="AE526" s="40">
        <v>0</v>
      </c>
      <c r="AF526" s="40">
        <v>0</v>
      </c>
      <c r="AG526" s="40">
        <v>0</v>
      </c>
      <c r="AH526" s="40">
        <v>0</v>
      </c>
      <c r="AI526" s="40">
        <v>0</v>
      </c>
      <c r="AJ526" s="40">
        <v>0</v>
      </c>
      <c r="AK526" s="40">
        <v>0</v>
      </c>
      <c r="AL526" s="40">
        <v>0</v>
      </c>
      <c r="AM526" s="81">
        <f t="shared" si="21"/>
        <v>0</v>
      </c>
    </row>
    <row r="527" spans="1:39" x14ac:dyDescent="0.2">
      <c r="A527" s="33">
        <v>6931</v>
      </c>
      <c r="B527" s="33" t="s">
        <v>391</v>
      </c>
      <c r="C527" s="33" t="s">
        <v>659</v>
      </c>
      <c r="D527" s="35" t="s">
        <v>85</v>
      </c>
      <c r="E527" s="63" t="s">
        <v>132</v>
      </c>
      <c r="F527" s="68">
        <v>2015</v>
      </c>
      <c r="G527" s="52">
        <v>2013</v>
      </c>
      <c r="H527" s="34">
        <v>0</v>
      </c>
      <c r="I527" s="34">
        <v>0</v>
      </c>
      <c r="J527" s="34">
        <v>-227.28157703091</v>
      </c>
      <c r="K527" s="34">
        <v>0</v>
      </c>
      <c r="L527" s="49">
        <v>0</v>
      </c>
      <c r="M527" s="311">
        <v>0</v>
      </c>
      <c r="N527" s="311">
        <v>0</v>
      </c>
      <c r="O527" s="311">
        <v>0</v>
      </c>
      <c r="P527" s="313">
        <v>0</v>
      </c>
      <c r="Q527" s="40">
        <v>0</v>
      </c>
      <c r="R527" s="40">
        <v>0.9</v>
      </c>
      <c r="S527" s="40">
        <v>0.05</v>
      </c>
      <c r="T527" s="40">
        <v>0.05</v>
      </c>
      <c r="U527" s="40">
        <v>0</v>
      </c>
      <c r="V527" s="40">
        <v>0</v>
      </c>
      <c r="W527" s="40">
        <v>0</v>
      </c>
      <c r="X527" s="40">
        <v>0</v>
      </c>
      <c r="Y527" s="40">
        <v>0</v>
      </c>
      <c r="Z527" s="81">
        <f t="shared" ref="Z527:Z557" si="22">ABS(1-SUM(Q527:Y527))</f>
        <v>0</v>
      </c>
      <c r="AA527" s="40">
        <v>1</v>
      </c>
      <c r="AB527" s="40">
        <v>0</v>
      </c>
      <c r="AC527" s="40">
        <v>0</v>
      </c>
      <c r="AD527" s="40">
        <v>0</v>
      </c>
      <c r="AE527" s="40">
        <v>0</v>
      </c>
      <c r="AF527" s="40">
        <v>0</v>
      </c>
      <c r="AG527" s="40">
        <v>0</v>
      </c>
      <c r="AH527" s="40">
        <v>0</v>
      </c>
      <c r="AI527" s="40">
        <v>0</v>
      </c>
      <c r="AJ527" s="40">
        <v>0</v>
      </c>
      <c r="AK527" s="40">
        <v>0</v>
      </c>
      <c r="AL527" s="40">
        <v>0</v>
      </c>
      <c r="AM527" s="81">
        <f t="shared" si="21"/>
        <v>0</v>
      </c>
    </row>
    <row r="528" spans="1:39" x14ac:dyDescent="0.2">
      <c r="A528" s="33">
        <v>7479</v>
      </c>
      <c r="B528" s="33" t="s">
        <v>391</v>
      </c>
      <c r="C528" s="33" t="s">
        <v>660</v>
      </c>
      <c r="D528" s="35" t="s">
        <v>85</v>
      </c>
      <c r="E528" s="63" t="s">
        <v>132</v>
      </c>
      <c r="F528" s="68">
        <v>2016</v>
      </c>
      <c r="G528" s="52">
        <v>2013</v>
      </c>
      <c r="H528" s="34">
        <v>0</v>
      </c>
      <c r="I528" s="34">
        <v>773.895675062652</v>
      </c>
      <c r="J528" s="34">
        <v>150162.494938196</v>
      </c>
      <c r="K528" s="34">
        <v>142539.85668852201</v>
      </c>
      <c r="L528" s="49">
        <v>1584728.31</v>
      </c>
      <c r="M528" s="311">
        <v>8289665.9649999989</v>
      </c>
      <c r="N528" s="311">
        <v>3676858.4719999996</v>
      </c>
      <c r="O528" s="311">
        <v>0</v>
      </c>
      <c r="P528" s="313">
        <v>0</v>
      </c>
      <c r="Q528" s="40">
        <v>0</v>
      </c>
      <c r="R528" s="40">
        <v>0.9</v>
      </c>
      <c r="S528" s="40">
        <v>0.05</v>
      </c>
      <c r="T528" s="40">
        <v>0.05</v>
      </c>
      <c r="U528" s="40">
        <v>0</v>
      </c>
      <c r="V528" s="40">
        <v>0</v>
      </c>
      <c r="W528" s="40">
        <v>0</v>
      </c>
      <c r="X528" s="40">
        <v>0</v>
      </c>
      <c r="Y528" s="40">
        <v>0</v>
      </c>
      <c r="Z528" s="81">
        <f t="shared" si="22"/>
        <v>0</v>
      </c>
      <c r="AA528" s="40">
        <v>1</v>
      </c>
      <c r="AB528" s="40">
        <v>0</v>
      </c>
      <c r="AC528" s="40">
        <v>0</v>
      </c>
      <c r="AD528" s="40">
        <v>0</v>
      </c>
      <c r="AE528" s="40">
        <v>0</v>
      </c>
      <c r="AF528" s="40">
        <v>0</v>
      </c>
      <c r="AG528" s="40">
        <v>0</v>
      </c>
      <c r="AH528" s="40">
        <v>0</v>
      </c>
      <c r="AI528" s="40">
        <v>0</v>
      </c>
      <c r="AJ528" s="40">
        <v>0</v>
      </c>
      <c r="AK528" s="40">
        <v>0</v>
      </c>
      <c r="AL528" s="40">
        <v>0</v>
      </c>
      <c r="AM528" s="81">
        <f t="shared" si="21"/>
        <v>0</v>
      </c>
    </row>
    <row r="529" spans="1:39" x14ac:dyDescent="0.2">
      <c r="A529" s="33">
        <v>6912</v>
      </c>
      <c r="B529" s="33" t="s">
        <v>391</v>
      </c>
      <c r="C529" s="33" t="s">
        <v>661</v>
      </c>
      <c r="D529" s="35" t="s">
        <v>85</v>
      </c>
      <c r="E529" s="63" t="s">
        <v>132</v>
      </c>
      <c r="F529" s="68">
        <v>2017</v>
      </c>
      <c r="G529" s="52">
        <v>2013</v>
      </c>
      <c r="H529" s="34">
        <v>6127.3598606014402</v>
      </c>
      <c r="I529" s="34">
        <v>71636.5872525702</v>
      </c>
      <c r="J529" s="34">
        <v>155544.75230259</v>
      </c>
      <c r="K529" s="34">
        <v>602717.96790042496</v>
      </c>
      <c r="L529" s="49">
        <v>1756094.3</v>
      </c>
      <c r="M529" s="311">
        <v>19484912.915999997</v>
      </c>
      <c r="N529" s="311">
        <v>8799823.9979999997</v>
      </c>
      <c r="O529" s="311">
        <v>0</v>
      </c>
      <c r="P529" s="313">
        <v>0</v>
      </c>
      <c r="Q529" s="40">
        <v>9.9999999999999992E-2</v>
      </c>
      <c r="R529" s="40">
        <v>0.69999999999999984</v>
      </c>
      <c r="S529" s="40">
        <v>4.9999999999999996E-2</v>
      </c>
      <c r="T529" s="40">
        <v>9.9999999999999992E-2</v>
      </c>
      <c r="U529" s="40">
        <v>4.9999999999999996E-2</v>
      </c>
      <c r="V529" s="40">
        <v>0</v>
      </c>
      <c r="W529" s="40">
        <v>0</v>
      </c>
      <c r="X529" s="40">
        <v>0</v>
      </c>
      <c r="Y529" s="40">
        <v>0</v>
      </c>
      <c r="Z529" s="81">
        <f t="shared" si="22"/>
        <v>1.1102230246251565E-16</v>
      </c>
      <c r="AA529" s="40">
        <v>1</v>
      </c>
      <c r="AB529" s="40">
        <v>0</v>
      </c>
      <c r="AC529" s="40">
        <v>0</v>
      </c>
      <c r="AD529" s="40">
        <v>0</v>
      </c>
      <c r="AE529" s="40">
        <v>0</v>
      </c>
      <c r="AF529" s="40">
        <v>0</v>
      </c>
      <c r="AG529" s="40">
        <v>0</v>
      </c>
      <c r="AH529" s="40">
        <v>0</v>
      </c>
      <c r="AI529" s="40">
        <v>0</v>
      </c>
      <c r="AJ529" s="40">
        <v>0</v>
      </c>
      <c r="AK529" s="40">
        <v>0</v>
      </c>
      <c r="AL529" s="40">
        <v>0</v>
      </c>
      <c r="AM529" s="81">
        <f t="shared" si="21"/>
        <v>0</v>
      </c>
    </row>
    <row r="530" spans="1:39" x14ac:dyDescent="0.2">
      <c r="A530" s="33">
        <v>6965</v>
      </c>
      <c r="B530" s="33" t="s">
        <v>391</v>
      </c>
      <c r="C530" s="33" t="s">
        <v>662</v>
      </c>
      <c r="D530" s="35" t="s">
        <v>85</v>
      </c>
      <c r="E530" s="63" t="s">
        <v>132</v>
      </c>
      <c r="F530" s="68">
        <v>2017</v>
      </c>
      <c r="G530" s="52">
        <v>2013</v>
      </c>
      <c r="H530" s="34">
        <v>0</v>
      </c>
      <c r="I530" s="34">
        <v>242373.00085363199</v>
      </c>
      <c r="J530" s="34">
        <v>113946.867923749</v>
      </c>
      <c r="K530" s="34">
        <v>1036142.8037702499</v>
      </c>
      <c r="L530" s="49">
        <v>1981022.38</v>
      </c>
      <c r="M530" s="311">
        <v>19822966.548</v>
      </c>
      <c r="N530" s="311">
        <v>5746247.5069999993</v>
      </c>
      <c r="O530" s="311">
        <v>0</v>
      </c>
      <c r="P530" s="313">
        <v>0</v>
      </c>
      <c r="Q530" s="40">
        <v>9.9999999999999992E-2</v>
      </c>
      <c r="R530" s="40">
        <v>0.7</v>
      </c>
      <c r="S530" s="40">
        <v>4.9999999999999996E-2</v>
      </c>
      <c r="T530" s="40">
        <v>9.9999999999999992E-2</v>
      </c>
      <c r="U530" s="40">
        <v>4.9999999999999996E-2</v>
      </c>
      <c r="V530" s="40">
        <v>0</v>
      </c>
      <c r="W530" s="40">
        <v>0</v>
      </c>
      <c r="X530" s="40">
        <v>0</v>
      </c>
      <c r="Y530" s="40">
        <v>0</v>
      </c>
      <c r="Z530" s="81">
        <f t="shared" si="22"/>
        <v>0</v>
      </c>
      <c r="AA530" s="40">
        <v>1</v>
      </c>
      <c r="AB530" s="40">
        <v>0</v>
      </c>
      <c r="AC530" s="40">
        <v>0</v>
      </c>
      <c r="AD530" s="40">
        <v>0</v>
      </c>
      <c r="AE530" s="40">
        <v>0</v>
      </c>
      <c r="AF530" s="40">
        <v>0</v>
      </c>
      <c r="AG530" s="40">
        <v>0</v>
      </c>
      <c r="AH530" s="40">
        <v>0</v>
      </c>
      <c r="AI530" s="40">
        <v>0</v>
      </c>
      <c r="AJ530" s="40">
        <v>0</v>
      </c>
      <c r="AK530" s="40">
        <v>0</v>
      </c>
      <c r="AL530" s="40">
        <v>0</v>
      </c>
      <c r="AM530" s="81">
        <f t="shared" si="21"/>
        <v>0</v>
      </c>
    </row>
    <row r="531" spans="1:39" x14ac:dyDescent="0.2">
      <c r="A531" s="33">
        <v>7027</v>
      </c>
      <c r="B531" s="33" t="s">
        <v>391</v>
      </c>
      <c r="C531" s="33" t="s">
        <v>663</v>
      </c>
      <c r="D531" s="35" t="s">
        <v>85</v>
      </c>
      <c r="E531" s="63" t="s">
        <v>132</v>
      </c>
      <c r="F531" s="68">
        <v>2017</v>
      </c>
      <c r="G531" s="52">
        <v>2013</v>
      </c>
      <c r="H531" s="34">
        <v>0</v>
      </c>
      <c r="I531" s="34">
        <v>141307.07512950001</v>
      </c>
      <c r="J531" s="34">
        <v>258721.30424388099</v>
      </c>
      <c r="K531" s="34">
        <v>273675.98430285603</v>
      </c>
      <c r="L531" s="49">
        <v>2089984.94</v>
      </c>
      <c r="M531" s="311">
        <v>3021127.2979999995</v>
      </c>
      <c r="N531" s="311">
        <v>11845316.013999999</v>
      </c>
      <c r="O531" s="311">
        <v>0</v>
      </c>
      <c r="P531" s="313">
        <v>0</v>
      </c>
      <c r="Q531" s="40">
        <v>0</v>
      </c>
      <c r="R531" s="40">
        <v>0.9</v>
      </c>
      <c r="S531" s="40">
        <v>0.05</v>
      </c>
      <c r="T531" s="40">
        <v>0.05</v>
      </c>
      <c r="U531" s="40">
        <v>0</v>
      </c>
      <c r="V531" s="40">
        <v>0</v>
      </c>
      <c r="W531" s="40">
        <v>0</v>
      </c>
      <c r="X531" s="40">
        <v>0</v>
      </c>
      <c r="Y531" s="40">
        <v>0</v>
      </c>
      <c r="Z531" s="81">
        <f t="shared" si="22"/>
        <v>0</v>
      </c>
      <c r="AA531" s="40">
        <v>1</v>
      </c>
      <c r="AB531" s="40">
        <v>0</v>
      </c>
      <c r="AC531" s="40">
        <v>0</v>
      </c>
      <c r="AD531" s="40">
        <v>0</v>
      </c>
      <c r="AE531" s="40">
        <v>0</v>
      </c>
      <c r="AF531" s="40">
        <v>0</v>
      </c>
      <c r="AG531" s="40">
        <v>0</v>
      </c>
      <c r="AH531" s="40">
        <v>0</v>
      </c>
      <c r="AI531" s="40">
        <v>0</v>
      </c>
      <c r="AJ531" s="40">
        <v>0</v>
      </c>
      <c r="AK531" s="40">
        <v>0</v>
      </c>
      <c r="AL531" s="40">
        <v>0</v>
      </c>
      <c r="AM531" s="81">
        <f t="shared" si="21"/>
        <v>0</v>
      </c>
    </row>
    <row r="532" spans="1:39" x14ac:dyDescent="0.2">
      <c r="A532" s="33">
        <v>6962</v>
      </c>
      <c r="B532" s="33" t="s">
        <v>391</v>
      </c>
      <c r="C532" s="33" t="s">
        <v>664</v>
      </c>
      <c r="D532" s="35" t="s">
        <v>85</v>
      </c>
      <c r="E532" s="63" t="s">
        <v>132</v>
      </c>
      <c r="F532" s="68">
        <v>2017</v>
      </c>
      <c r="G532" s="52">
        <v>2013</v>
      </c>
      <c r="H532" s="34">
        <v>0</v>
      </c>
      <c r="I532" s="34">
        <v>37162.096535714198</v>
      </c>
      <c r="J532" s="34">
        <v>-36194.072269134798</v>
      </c>
      <c r="K532" s="34">
        <v>-218.24611386652199</v>
      </c>
      <c r="L532" s="49">
        <v>0</v>
      </c>
      <c r="M532" s="311">
        <v>0</v>
      </c>
      <c r="N532" s="311">
        <v>0</v>
      </c>
      <c r="O532" s="311">
        <v>0</v>
      </c>
      <c r="P532" s="313">
        <v>0</v>
      </c>
      <c r="Q532" s="40">
        <v>9.9999999999999964E-2</v>
      </c>
      <c r="R532" s="40">
        <v>0.69999999999999984</v>
      </c>
      <c r="S532" s="40">
        <v>5.0000000000000044E-2</v>
      </c>
      <c r="T532" s="40">
        <v>9.9999999999999964E-2</v>
      </c>
      <c r="U532" s="40">
        <v>5.0000000000000044E-2</v>
      </c>
      <c r="V532" s="40">
        <v>0</v>
      </c>
      <c r="W532" s="40">
        <v>0</v>
      </c>
      <c r="X532" s="40">
        <v>0</v>
      </c>
      <c r="Y532" s="40">
        <v>0</v>
      </c>
      <c r="Z532" s="81">
        <f t="shared" si="22"/>
        <v>1.1102230246251565E-16</v>
      </c>
      <c r="AA532" s="40">
        <v>1</v>
      </c>
      <c r="AB532" s="40">
        <v>0</v>
      </c>
      <c r="AC532" s="40">
        <v>0</v>
      </c>
      <c r="AD532" s="40">
        <v>0</v>
      </c>
      <c r="AE532" s="40">
        <v>0</v>
      </c>
      <c r="AF532" s="40">
        <v>0</v>
      </c>
      <c r="AG532" s="40">
        <v>0</v>
      </c>
      <c r="AH532" s="40">
        <v>0</v>
      </c>
      <c r="AI532" s="40">
        <v>0</v>
      </c>
      <c r="AJ532" s="40">
        <v>0</v>
      </c>
      <c r="AK532" s="40">
        <v>0</v>
      </c>
      <c r="AL532" s="40">
        <v>0</v>
      </c>
      <c r="AM532" s="81">
        <f t="shared" si="21"/>
        <v>0</v>
      </c>
    </row>
    <row r="533" spans="1:39" x14ac:dyDescent="0.2">
      <c r="A533" s="33">
        <v>7378</v>
      </c>
      <c r="B533" s="33" t="s">
        <v>391</v>
      </c>
      <c r="C533" s="33" t="s">
        <v>665</v>
      </c>
      <c r="D533" s="35" t="s">
        <v>85</v>
      </c>
      <c r="E533" s="63" t="s">
        <v>132</v>
      </c>
      <c r="F533" s="68">
        <v>2018</v>
      </c>
      <c r="G533" s="52">
        <v>2013</v>
      </c>
      <c r="H533" s="34">
        <v>6574.11244728373</v>
      </c>
      <c r="I533" s="34">
        <v>4196.13882131849</v>
      </c>
      <c r="J533" s="34">
        <v>265676.28856526897</v>
      </c>
      <c r="K533" s="34">
        <v>191301.94463556999</v>
      </c>
      <c r="L533" s="49">
        <v>0</v>
      </c>
      <c r="M533" s="311">
        <v>0</v>
      </c>
      <c r="N533" s="311">
        <v>0</v>
      </c>
      <c r="O533" s="311">
        <v>0</v>
      </c>
      <c r="P533" s="313">
        <v>0</v>
      </c>
      <c r="Q533" s="40">
        <v>0</v>
      </c>
      <c r="R533" s="40">
        <v>0.89832063716527477</v>
      </c>
      <c r="S533" s="40">
        <v>5.0559787611575022E-2</v>
      </c>
      <c r="T533" s="40">
        <v>5.1119575223150159E-2</v>
      </c>
      <c r="U533" s="40">
        <v>0</v>
      </c>
      <c r="V533" s="40">
        <v>0</v>
      </c>
      <c r="W533" s="40">
        <v>0</v>
      </c>
      <c r="X533" s="40">
        <v>0</v>
      </c>
      <c r="Y533" s="40">
        <v>0</v>
      </c>
      <c r="Z533" s="81">
        <f t="shared" si="22"/>
        <v>1.1102230246251565E-16</v>
      </c>
      <c r="AA533" s="40">
        <v>1</v>
      </c>
      <c r="AB533" s="40">
        <v>0</v>
      </c>
      <c r="AC533" s="40">
        <v>0</v>
      </c>
      <c r="AD533" s="40">
        <v>0</v>
      </c>
      <c r="AE533" s="40">
        <v>0</v>
      </c>
      <c r="AF533" s="40">
        <v>0</v>
      </c>
      <c r="AG533" s="40">
        <v>0</v>
      </c>
      <c r="AH533" s="40">
        <v>0</v>
      </c>
      <c r="AI533" s="40">
        <v>0</v>
      </c>
      <c r="AJ533" s="40">
        <v>0</v>
      </c>
      <c r="AK533" s="40">
        <v>0</v>
      </c>
      <c r="AL533" s="40">
        <v>0</v>
      </c>
      <c r="AM533" s="81">
        <f t="shared" si="21"/>
        <v>0</v>
      </c>
    </row>
    <row r="534" spans="1:39" x14ac:dyDescent="0.2">
      <c r="A534" s="33">
        <v>8076</v>
      </c>
      <c r="B534" s="33" t="s">
        <v>391</v>
      </c>
      <c r="C534" s="33" t="s">
        <v>666</v>
      </c>
      <c r="D534" s="35" t="s">
        <v>85</v>
      </c>
      <c r="E534" s="63" t="s">
        <v>132</v>
      </c>
      <c r="F534" s="68">
        <v>2018</v>
      </c>
      <c r="G534" s="52">
        <v>2013</v>
      </c>
      <c r="H534" s="34">
        <v>0</v>
      </c>
      <c r="I534" s="34">
        <v>-94.757253890382302</v>
      </c>
      <c r="J534" s="34">
        <v>0</v>
      </c>
      <c r="K534" s="34">
        <v>0</v>
      </c>
      <c r="L534" s="49">
        <v>0</v>
      </c>
      <c r="M534" s="311">
        <v>0</v>
      </c>
      <c r="N534" s="311">
        <v>0</v>
      </c>
      <c r="O534" s="311">
        <v>0</v>
      </c>
      <c r="P534" s="313">
        <v>0</v>
      </c>
      <c r="Q534" s="40">
        <v>0</v>
      </c>
      <c r="R534" s="40">
        <v>0.9</v>
      </c>
      <c r="S534" s="40">
        <v>4.9999999999999989E-2</v>
      </c>
      <c r="T534" s="40">
        <v>4.9999999999999989E-2</v>
      </c>
      <c r="U534" s="40">
        <v>0</v>
      </c>
      <c r="V534" s="40">
        <v>0</v>
      </c>
      <c r="W534" s="40">
        <v>0</v>
      </c>
      <c r="X534" s="40">
        <v>0</v>
      </c>
      <c r="Y534" s="40">
        <v>0</v>
      </c>
      <c r="Z534" s="81">
        <f t="shared" si="22"/>
        <v>0</v>
      </c>
      <c r="AA534" s="40">
        <v>1</v>
      </c>
      <c r="AB534" s="40">
        <v>0</v>
      </c>
      <c r="AC534" s="40">
        <v>0</v>
      </c>
      <c r="AD534" s="40">
        <v>0</v>
      </c>
      <c r="AE534" s="40">
        <v>0</v>
      </c>
      <c r="AF534" s="40">
        <v>0</v>
      </c>
      <c r="AG534" s="40">
        <v>0</v>
      </c>
      <c r="AH534" s="40">
        <v>0</v>
      </c>
      <c r="AI534" s="40">
        <v>0</v>
      </c>
      <c r="AJ534" s="40">
        <v>0</v>
      </c>
      <c r="AK534" s="40">
        <v>0</v>
      </c>
      <c r="AL534" s="40">
        <v>0</v>
      </c>
      <c r="AM534" s="81">
        <f t="shared" si="21"/>
        <v>0</v>
      </c>
    </row>
    <row r="535" spans="1:39" x14ac:dyDescent="0.2">
      <c r="A535" s="33">
        <v>6350</v>
      </c>
      <c r="B535" s="33" t="s">
        <v>391</v>
      </c>
      <c r="C535" s="33" t="s">
        <v>667</v>
      </c>
      <c r="D535" s="35" t="s">
        <v>85</v>
      </c>
      <c r="E535" s="63" t="s">
        <v>132</v>
      </c>
      <c r="F535" s="68">
        <v>2019</v>
      </c>
      <c r="G535" s="52">
        <v>2013</v>
      </c>
      <c r="H535" s="34">
        <v>0</v>
      </c>
      <c r="I535" s="34">
        <v>0</v>
      </c>
      <c r="J535" s="34">
        <v>-166800.15636025401</v>
      </c>
      <c r="K535" s="34">
        <v>0</v>
      </c>
      <c r="L535" s="49">
        <v>0</v>
      </c>
      <c r="M535" s="311">
        <v>0</v>
      </c>
      <c r="N535" s="311">
        <v>0</v>
      </c>
      <c r="O535" s="311">
        <v>0</v>
      </c>
      <c r="P535" s="313">
        <v>0</v>
      </c>
      <c r="Q535" s="40">
        <v>0</v>
      </c>
      <c r="R535" s="40">
        <v>0.30000000000000004</v>
      </c>
      <c r="S535" s="40">
        <v>0.25</v>
      </c>
      <c r="T535" s="40">
        <v>0.45000000000000007</v>
      </c>
      <c r="U535" s="40">
        <v>0</v>
      </c>
      <c r="V535" s="40">
        <v>0</v>
      </c>
      <c r="W535" s="40">
        <v>0</v>
      </c>
      <c r="X535" s="40">
        <v>0</v>
      </c>
      <c r="Y535" s="40">
        <v>0</v>
      </c>
      <c r="Z535" s="81">
        <f t="shared" si="22"/>
        <v>0</v>
      </c>
      <c r="AA535" s="40">
        <v>1</v>
      </c>
      <c r="AB535" s="40">
        <v>0</v>
      </c>
      <c r="AC535" s="40">
        <v>0</v>
      </c>
      <c r="AD535" s="40">
        <v>0</v>
      </c>
      <c r="AE535" s="40">
        <v>0</v>
      </c>
      <c r="AF535" s="40">
        <v>0</v>
      </c>
      <c r="AG535" s="40">
        <v>0</v>
      </c>
      <c r="AH535" s="40">
        <v>0</v>
      </c>
      <c r="AI535" s="40">
        <v>0</v>
      </c>
      <c r="AJ535" s="40">
        <v>0</v>
      </c>
      <c r="AK535" s="40">
        <v>0</v>
      </c>
      <c r="AL535" s="40">
        <v>0</v>
      </c>
      <c r="AM535" s="81">
        <f t="shared" si="21"/>
        <v>0</v>
      </c>
    </row>
    <row r="536" spans="1:39" x14ac:dyDescent="0.2">
      <c r="A536" s="33">
        <v>7398</v>
      </c>
      <c r="B536" s="33" t="s">
        <v>391</v>
      </c>
      <c r="C536" s="33" t="s">
        <v>667</v>
      </c>
      <c r="D536" s="35" t="s">
        <v>85</v>
      </c>
      <c r="E536" s="63" t="s">
        <v>132</v>
      </c>
      <c r="F536" s="68">
        <v>2019</v>
      </c>
      <c r="G536" s="52">
        <v>2013</v>
      </c>
      <c r="H536" s="34">
        <v>0</v>
      </c>
      <c r="I536" s="34">
        <v>0</v>
      </c>
      <c r="J536" s="34">
        <v>381.79943656344</v>
      </c>
      <c r="K536" s="34">
        <v>-181.470924144001</v>
      </c>
      <c r="L536" s="49">
        <v>0</v>
      </c>
      <c r="M536" s="311">
        <v>0</v>
      </c>
      <c r="N536" s="311">
        <v>0</v>
      </c>
      <c r="O536" s="311">
        <v>0</v>
      </c>
      <c r="P536" s="313">
        <v>0</v>
      </c>
      <c r="Q536" s="40">
        <v>0</v>
      </c>
      <c r="R536" s="40">
        <v>0.90000000000000047</v>
      </c>
      <c r="S536" s="40">
        <v>4.9999999999999808E-2</v>
      </c>
      <c r="T536" s="40">
        <v>4.9999999999999808E-2</v>
      </c>
      <c r="U536" s="40">
        <v>0</v>
      </c>
      <c r="V536" s="40">
        <v>0</v>
      </c>
      <c r="W536" s="40">
        <v>0</v>
      </c>
      <c r="X536" s="40">
        <v>0</v>
      </c>
      <c r="Y536" s="40">
        <v>0</v>
      </c>
      <c r="Z536" s="81">
        <f t="shared" si="22"/>
        <v>0</v>
      </c>
      <c r="AA536" s="40">
        <v>1</v>
      </c>
      <c r="AB536" s="40">
        <v>0</v>
      </c>
      <c r="AC536" s="40">
        <v>0</v>
      </c>
      <c r="AD536" s="40">
        <v>0</v>
      </c>
      <c r="AE536" s="40">
        <v>0</v>
      </c>
      <c r="AF536" s="40">
        <v>0</v>
      </c>
      <c r="AG536" s="40">
        <v>0</v>
      </c>
      <c r="AH536" s="40">
        <v>0</v>
      </c>
      <c r="AI536" s="40">
        <v>0</v>
      </c>
      <c r="AJ536" s="40">
        <v>0</v>
      </c>
      <c r="AK536" s="40">
        <v>0</v>
      </c>
      <c r="AL536" s="40">
        <v>0</v>
      </c>
      <c r="AM536" s="81">
        <f t="shared" si="21"/>
        <v>0</v>
      </c>
    </row>
    <row r="537" spans="1:39" x14ac:dyDescent="0.2">
      <c r="A537" s="33">
        <v>7406</v>
      </c>
      <c r="B537" s="33" t="s">
        <v>391</v>
      </c>
      <c r="C537" s="33" t="s">
        <v>668</v>
      </c>
      <c r="D537" s="35" t="s">
        <v>85</v>
      </c>
      <c r="E537" s="63" t="s">
        <v>132</v>
      </c>
      <c r="F537" s="68">
        <v>2020</v>
      </c>
      <c r="G537" s="52">
        <v>2013</v>
      </c>
      <c r="H537" s="34">
        <v>0</v>
      </c>
      <c r="I537" s="34">
        <v>0</v>
      </c>
      <c r="J537" s="34">
        <v>0</v>
      </c>
      <c r="K537" s="34">
        <v>-2.22760463073518</v>
      </c>
      <c r="L537" s="49">
        <v>0</v>
      </c>
      <c r="M537" s="311">
        <v>0</v>
      </c>
      <c r="N537" s="311">
        <v>0</v>
      </c>
      <c r="O537" s="311">
        <v>0</v>
      </c>
      <c r="P537" s="313">
        <v>0</v>
      </c>
      <c r="Q537" s="40">
        <v>0.65000000000000047</v>
      </c>
      <c r="R537" s="40">
        <v>9.9999999999999853E-2</v>
      </c>
      <c r="S537" s="40">
        <v>0</v>
      </c>
      <c r="T537" s="40">
        <v>0</v>
      </c>
      <c r="U537" s="40">
        <v>0.24999999999999964</v>
      </c>
      <c r="V537" s="40">
        <v>0</v>
      </c>
      <c r="W537" s="40">
        <v>0</v>
      </c>
      <c r="X537" s="40">
        <v>0</v>
      </c>
      <c r="Y537" s="40">
        <v>0</v>
      </c>
      <c r="Z537" s="81">
        <f t="shared" si="22"/>
        <v>0</v>
      </c>
      <c r="AA537" s="40">
        <v>1</v>
      </c>
      <c r="AB537" s="40">
        <v>0</v>
      </c>
      <c r="AC537" s="40">
        <v>0</v>
      </c>
      <c r="AD537" s="40">
        <v>0</v>
      </c>
      <c r="AE537" s="40">
        <v>0</v>
      </c>
      <c r="AF537" s="40">
        <v>0</v>
      </c>
      <c r="AG537" s="40">
        <v>0</v>
      </c>
      <c r="AH537" s="40">
        <v>0</v>
      </c>
      <c r="AI537" s="40">
        <v>0</v>
      </c>
      <c r="AJ537" s="40">
        <v>0</v>
      </c>
      <c r="AK537" s="40">
        <v>0</v>
      </c>
      <c r="AL537" s="40">
        <v>0</v>
      </c>
      <c r="AM537" s="81">
        <f t="shared" si="21"/>
        <v>0</v>
      </c>
    </row>
    <row r="538" spans="1:39" x14ac:dyDescent="0.2">
      <c r="A538" s="33">
        <v>7544</v>
      </c>
      <c r="B538" s="33" t="s">
        <v>391</v>
      </c>
      <c r="C538" s="33" t="s">
        <v>668</v>
      </c>
      <c r="D538" s="35" t="s">
        <v>85</v>
      </c>
      <c r="E538" s="63" t="s">
        <v>132</v>
      </c>
      <c r="F538" s="68">
        <v>2020</v>
      </c>
      <c r="G538" s="52">
        <v>2013</v>
      </c>
      <c r="H538" s="34">
        <v>30132.105529803801</v>
      </c>
      <c r="I538" s="34">
        <v>12231.031195330301</v>
      </c>
      <c r="J538" s="34">
        <v>50.176288287460103</v>
      </c>
      <c r="K538" s="34">
        <v>0</v>
      </c>
      <c r="L538" s="49">
        <v>0</v>
      </c>
      <c r="M538" s="311">
        <v>0</v>
      </c>
      <c r="N538" s="311">
        <v>0</v>
      </c>
      <c r="O538" s="311">
        <v>0</v>
      </c>
      <c r="P538" s="313">
        <v>0</v>
      </c>
      <c r="Q538" s="40">
        <v>0.85</v>
      </c>
      <c r="R538" s="40">
        <v>5.0000000000000086E-2</v>
      </c>
      <c r="S538" s="40">
        <v>0</v>
      </c>
      <c r="T538" s="40">
        <v>0</v>
      </c>
      <c r="U538" s="40">
        <v>9.9999999999999936E-2</v>
      </c>
      <c r="V538" s="40">
        <v>0</v>
      </c>
      <c r="W538" s="40">
        <v>0</v>
      </c>
      <c r="X538" s="40">
        <v>0</v>
      </c>
      <c r="Y538" s="40">
        <v>0</v>
      </c>
      <c r="Z538" s="81">
        <f t="shared" si="22"/>
        <v>0</v>
      </c>
      <c r="AA538" s="40">
        <v>1</v>
      </c>
      <c r="AB538" s="40">
        <v>0</v>
      </c>
      <c r="AC538" s="40">
        <v>0</v>
      </c>
      <c r="AD538" s="40">
        <v>0</v>
      </c>
      <c r="AE538" s="40">
        <v>0</v>
      </c>
      <c r="AF538" s="40">
        <v>0</v>
      </c>
      <c r="AG538" s="40">
        <v>0</v>
      </c>
      <c r="AH538" s="40">
        <v>0</v>
      </c>
      <c r="AI538" s="40">
        <v>0</v>
      </c>
      <c r="AJ538" s="40">
        <v>0</v>
      </c>
      <c r="AK538" s="40">
        <v>0</v>
      </c>
      <c r="AL538" s="40">
        <v>0</v>
      </c>
      <c r="AM538" s="81">
        <f t="shared" si="21"/>
        <v>0</v>
      </c>
    </row>
    <row r="539" spans="1:39" x14ac:dyDescent="0.2">
      <c r="A539" s="33">
        <v>6914</v>
      </c>
      <c r="B539" s="33" t="s">
        <v>391</v>
      </c>
      <c r="C539" s="33" t="s">
        <v>668</v>
      </c>
      <c r="D539" s="35" t="s">
        <v>85</v>
      </c>
      <c r="E539" s="63" t="s">
        <v>132</v>
      </c>
      <c r="F539" s="68">
        <v>2020</v>
      </c>
      <c r="G539" s="52">
        <v>2013</v>
      </c>
      <c r="H539" s="34">
        <v>10772.149346472601</v>
      </c>
      <c r="I539" s="34">
        <v>2656.0545047084802</v>
      </c>
      <c r="J539" s="34">
        <v>-10557.502104371</v>
      </c>
      <c r="K539" s="34">
        <v>34492.111822477702</v>
      </c>
      <c r="L539" s="49">
        <v>0</v>
      </c>
      <c r="M539" s="311">
        <v>0</v>
      </c>
      <c r="N539" s="311">
        <v>0</v>
      </c>
      <c r="O539" s="311">
        <v>0</v>
      </c>
      <c r="P539" s="313">
        <v>0</v>
      </c>
      <c r="Q539" s="40">
        <v>0</v>
      </c>
      <c r="R539" s="40">
        <v>0.90000000000000013</v>
      </c>
      <c r="S539" s="40">
        <v>4.9999999999999885E-2</v>
      </c>
      <c r="T539" s="40">
        <v>4.9999999999999885E-2</v>
      </c>
      <c r="U539" s="40">
        <v>0</v>
      </c>
      <c r="V539" s="40">
        <v>0</v>
      </c>
      <c r="W539" s="40">
        <v>0</v>
      </c>
      <c r="X539" s="40">
        <v>0</v>
      </c>
      <c r="Y539" s="40">
        <v>0</v>
      </c>
      <c r="Z539" s="81">
        <f t="shared" si="22"/>
        <v>0</v>
      </c>
      <c r="AA539" s="40">
        <v>1</v>
      </c>
      <c r="AB539" s="40">
        <v>0</v>
      </c>
      <c r="AC539" s="40">
        <v>0</v>
      </c>
      <c r="AD539" s="40">
        <v>0</v>
      </c>
      <c r="AE539" s="40">
        <v>0</v>
      </c>
      <c r="AF539" s="40">
        <v>0</v>
      </c>
      <c r="AG539" s="40">
        <v>0</v>
      </c>
      <c r="AH539" s="40">
        <v>0</v>
      </c>
      <c r="AI539" s="40">
        <v>0</v>
      </c>
      <c r="AJ539" s="40">
        <v>0</v>
      </c>
      <c r="AK539" s="40">
        <v>0</v>
      </c>
      <c r="AL539" s="40">
        <v>0</v>
      </c>
      <c r="AM539" s="81">
        <f t="shared" si="21"/>
        <v>0</v>
      </c>
    </row>
    <row r="540" spans="1:39" x14ac:dyDescent="0.2">
      <c r="A540" s="33">
        <v>7678</v>
      </c>
      <c r="B540" s="33" t="s">
        <v>391</v>
      </c>
      <c r="C540" s="33" t="s">
        <v>669</v>
      </c>
      <c r="D540" s="35" t="s">
        <v>85</v>
      </c>
      <c r="E540" s="63" t="s">
        <v>132</v>
      </c>
      <c r="F540" s="68">
        <v>2020</v>
      </c>
      <c r="G540" s="52">
        <v>2013</v>
      </c>
      <c r="H540" s="34">
        <v>79812.597824314202</v>
      </c>
      <c r="I540" s="34">
        <v>80389.628447960393</v>
      </c>
      <c r="J540" s="34">
        <v>73793.951304586604</v>
      </c>
      <c r="K540" s="34">
        <v>-93795.017892374701</v>
      </c>
      <c r="L540" s="49">
        <v>0</v>
      </c>
      <c r="M540" s="311">
        <v>0</v>
      </c>
      <c r="N540" s="311">
        <v>0</v>
      </c>
      <c r="O540" s="311">
        <v>0</v>
      </c>
      <c r="P540" s="313">
        <v>0</v>
      </c>
      <c r="Q540" s="40">
        <v>0</v>
      </c>
      <c r="R540" s="40">
        <v>0.89412019461379366</v>
      </c>
      <c r="S540" s="40">
        <v>4.9999999999999808E-2</v>
      </c>
      <c r="T540" s="40">
        <v>5.5879805386206648E-2</v>
      </c>
      <c r="U540" s="40">
        <v>0</v>
      </c>
      <c r="V540" s="40">
        <v>0</v>
      </c>
      <c r="W540" s="40">
        <v>0</v>
      </c>
      <c r="X540" s="40">
        <v>0</v>
      </c>
      <c r="Y540" s="40">
        <v>0</v>
      </c>
      <c r="Z540" s="81">
        <f t="shared" si="22"/>
        <v>2.2204460492503131E-16</v>
      </c>
      <c r="AA540" s="40">
        <v>1</v>
      </c>
      <c r="AB540" s="40">
        <v>0</v>
      </c>
      <c r="AC540" s="40">
        <v>0</v>
      </c>
      <c r="AD540" s="40">
        <v>0</v>
      </c>
      <c r="AE540" s="40">
        <v>0</v>
      </c>
      <c r="AF540" s="40">
        <v>0</v>
      </c>
      <c r="AG540" s="40">
        <v>0</v>
      </c>
      <c r="AH540" s="40">
        <v>0</v>
      </c>
      <c r="AI540" s="40">
        <v>0</v>
      </c>
      <c r="AJ540" s="40">
        <v>0</v>
      </c>
      <c r="AK540" s="40">
        <v>0</v>
      </c>
      <c r="AL540" s="40">
        <v>0</v>
      </c>
      <c r="AM540" s="81">
        <f t="shared" si="21"/>
        <v>0</v>
      </c>
    </row>
    <row r="541" spans="1:39" x14ac:dyDescent="0.2">
      <c r="A541" s="33">
        <v>7298</v>
      </c>
      <c r="B541" s="33" t="s">
        <v>426</v>
      </c>
      <c r="C541" s="33" t="s">
        <v>670</v>
      </c>
      <c r="D541" s="35" t="s">
        <v>85</v>
      </c>
      <c r="E541" s="63" t="s">
        <v>132</v>
      </c>
      <c r="F541" s="68">
        <v>2015</v>
      </c>
      <c r="G541" s="52">
        <v>2013</v>
      </c>
      <c r="H541" s="34">
        <v>86302.9527617438</v>
      </c>
      <c r="I541" s="34">
        <v>1291.5273201698899</v>
      </c>
      <c r="J541" s="34">
        <v>68665.440573232801</v>
      </c>
      <c r="K541" s="34">
        <v>89348.176933247596</v>
      </c>
      <c r="L541" s="49">
        <v>-319499.50729815406</v>
      </c>
      <c r="M541" s="311">
        <v>0</v>
      </c>
      <c r="N541" s="311">
        <v>0</v>
      </c>
      <c r="O541" s="311">
        <v>0</v>
      </c>
      <c r="P541" s="313">
        <v>0</v>
      </c>
      <c r="Q541" s="40">
        <v>0</v>
      </c>
      <c r="R541" s="40">
        <v>0.29999999999999927</v>
      </c>
      <c r="S541" s="40">
        <v>0.25000000000000028</v>
      </c>
      <c r="T541" s="40">
        <v>0.4500000000000004</v>
      </c>
      <c r="U541" s="40">
        <v>0</v>
      </c>
      <c r="V541" s="40">
        <v>0</v>
      </c>
      <c r="W541" s="40">
        <v>0</v>
      </c>
      <c r="X541" s="40">
        <v>0</v>
      </c>
      <c r="Y541" s="40">
        <v>0</v>
      </c>
      <c r="Z541" s="81">
        <f t="shared" si="22"/>
        <v>0</v>
      </c>
      <c r="AA541" s="40">
        <v>1</v>
      </c>
      <c r="AB541" s="40">
        <v>0</v>
      </c>
      <c r="AC541" s="40">
        <v>0</v>
      </c>
      <c r="AD541" s="40">
        <v>0</v>
      </c>
      <c r="AE541" s="40">
        <v>0</v>
      </c>
      <c r="AF541" s="40">
        <v>0</v>
      </c>
      <c r="AG541" s="40">
        <v>0</v>
      </c>
      <c r="AH541" s="40">
        <v>0</v>
      </c>
      <c r="AI541" s="40">
        <v>0</v>
      </c>
      <c r="AJ541" s="40">
        <v>0</v>
      </c>
      <c r="AK541" s="40">
        <v>0</v>
      </c>
      <c r="AL541" s="40">
        <v>0</v>
      </c>
      <c r="AM541" s="81">
        <f t="shared" si="21"/>
        <v>0</v>
      </c>
    </row>
    <row r="542" spans="1:39" x14ac:dyDescent="0.2">
      <c r="A542" s="33">
        <v>7822</v>
      </c>
      <c r="B542" s="33" t="s">
        <v>426</v>
      </c>
      <c r="C542" s="33" t="s">
        <v>671</v>
      </c>
      <c r="D542" s="35" t="s">
        <v>85</v>
      </c>
      <c r="E542" s="63" t="s">
        <v>132</v>
      </c>
      <c r="F542" s="68">
        <v>2015</v>
      </c>
      <c r="G542" s="52">
        <v>2013</v>
      </c>
      <c r="H542" s="34">
        <v>10611.6732177098</v>
      </c>
      <c r="I542" s="34">
        <v>0</v>
      </c>
      <c r="J542" s="34">
        <v>90644.467102140203</v>
      </c>
      <c r="K542" s="34">
        <v>312781.01190934202</v>
      </c>
      <c r="L542" s="49">
        <v>8948030.0999999996</v>
      </c>
      <c r="M542" s="311">
        <v>4441577</v>
      </c>
      <c r="N542" s="311">
        <v>0</v>
      </c>
      <c r="O542" s="311">
        <v>0</v>
      </c>
      <c r="P542" s="313">
        <v>0</v>
      </c>
      <c r="Q542" s="40">
        <v>0</v>
      </c>
      <c r="R542" s="40">
        <v>0.89999999999999991</v>
      </c>
      <c r="S542" s="40">
        <v>4.9999999999999996E-2</v>
      </c>
      <c r="T542" s="40">
        <v>4.9999999999999996E-2</v>
      </c>
      <c r="U542" s="40">
        <v>0</v>
      </c>
      <c r="V542" s="40">
        <v>0</v>
      </c>
      <c r="W542" s="40">
        <v>0</v>
      </c>
      <c r="X542" s="40">
        <v>0</v>
      </c>
      <c r="Y542" s="40">
        <v>0</v>
      </c>
      <c r="Z542" s="81">
        <f t="shared" si="22"/>
        <v>0</v>
      </c>
      <c r="AA542" s="40">
        <v>1</v>
      </c>
      <c r="AB542" s="40">
        <v>0</v>
      </c>
      <c r="AC542" s="40">
        <v>0</v>
      </c>
      <c r="AD542" s="40">
        <v>0</v>
      </c>
      <c r="AE542" s="40">
        <v>0</v>
      </c>
      <c r="AF542" s="40">
        <v>0</v>
      </c>
      <c r="AG542" s="40">
        <v>0</v>
      </c>
      <c r="AH542" s="40">
        <v>0</v>
      </c>
      <c r="AI542" s="40">
        <v>0</v>
      </c>
      <c r="AJ542" s="40">
        <v>0</v>
      </c>
      <c r="AK542" s="40">
        <v>0</v>
      </c>
      <c r="AL542" s="40">
        <v>0</v>
      </c>
      <c r="AM542" s="81">
        <f t="shared" si="21"/>
        <v>0</v>
      </c>
    </row>
    <row r="543" spans="1:39" x14ac:dyDescent="0.2">
      <c r="A543" s="33">
        <v>7091</v>
      </c>
      <c r="B543" s="33" t="s">
        <v>426</v>
      </c>
      <c r="C543" s="33" t="s">
        <v>672</v>
      </c>
      <c r="D543" s="35" t="s">
        <v>85</v>
      </c>
      <c r="E543" s="63" t="s">
        <v>132</v>
      </c>
      <c r="F543" s="68">
        <v>2018</v>
      </c>
      <c r="G543" s="52">
        <v>2013</v>
      </c>
      <c r="H543" s="34">
        <v>3377.8420396433398</v>
      </c>
      <c r="I543" s="34">
        <v>-242.916191749299</v>
      </c>
      <c r="J543" s="34">
        <v>-29594.645064043401</v>
      </c>
      <c r="K543" s="34">
        <v>9.8566576581391608E-3</v>
      </c>
      <c r="L543" s="49">
        <v>0</v>
      </c>
      <c r="M543" s="311">
        <v>0</v>
      </c>
      <c r="N543" s="311">
        <v>0</v>
      </c>
      <c r="O543" s="311">
        <v>0</v>
      </c>
      <c r="P543" s="313">
        <v>0</v>
      </c>
      <c r="Q543" s="40">
        <v>0</v>
      </c>
      <c r="R543" s="40">
        <v>0.3000000000000001</v>
      </c>
      <c r="S543" s="40">
        <v>0.25000000000000017</v>
      </c>
      <c r="T543" s="40">
        <v>0.4499999999999999</v>
      </c>
      <c r="U543" s="40">
        <v>0</v>
      </c>
      <c r="V543" s="40">
        <v>0</v>
      </c>
      <c r="W543" s="40">
        <v>0</v>
      </c>
      <c r="X543" s="40">
        <v>0</v>
      </c>
      <c r="Y543" s="40">
        <v>0</v>
      </c>
      <c r="Z543" s="81">
        <f t="shared" si="22"/>
        <v>2.2204460492503131E-16</v>
      </c>
      <c r="AA543" s="40">
        <v>1</v>
      </c>
      <c r="AB543" s="40">
        <v>0</v>
      </c>
      <c r="AC543" s="40">
        <v>0</v>
      </c>
      <c r="AD543" s="40">
        <v>0</v>
      </c>
      <c r="AE543" s="40">
        <v>0</v>
      </c>
      <c r="AF543" s="40">
        <v>0</v>
      </c>
      <c r="AG543" s="40">
        <v>0</v>
      </c>
      <c r="AH543" s="40">
        <v>0</v>
      </c>
      <c r="AI543" s="40">
        <v>0</v>
      </c>
      <c r="AJ543" s="40">
        <v>0</v>
      </c>
      <c r="AK543" s="40">
        <v>0</v>
      </c>
      <c r="AL543" s="40">
        <v>0</v>
      </c>
      <c r="AM543" s="81">
        <f t="shared" si="21"/>
        <v>0</v>
      </c>
    </row>
    <row r="544" spans="1:39" x14ac:dyDescent="0.2">
      <c r="A544" s="33">
        <v>5533</v>
      </c>
      <c r="B544" s="33" t="s">
        <v>439</v>
      </c>
      <c r="C544" s="33" t="s">
        <v>673</v>
      </c>
      <c r="D544" s="35" t="s">
        <v>85</v>
      </c>
      <c r="E544" s="63" t="s">
        <v>132</v>
      </c>
      <c r="F544" s="68">
        <v>2009</v>
      </c>
      <c r="G544" s="52">
        <v>2013</v>
      </c>
      <c r="H544" s="34">
        <v>45487.864227311497</v>
      </c>
      <c r="I544" s="34">
        <v>0</v>
      </c>
      <c r="J544" s="34">
        <v>0</v>
      </c>
      <c r="K544" s="34">
        <v>0</v>
      </c>
      <c r="L544" s="49">
        <v>0</v>
      </c>
      <c r="M544" s="311">
        <v>0</v>
      </c>
      <c r="N544" s="311">
        <v>0</v>
      </c>
      <c r="O544" s="311">
        <v>0</v>
      </c>
      <c r="P544" s="313">
        <v>0</v>
      </c>
      <c r="Q544" s="40">
        <v>0</v>
      </c>
      <c r="R544" s="40">
        <v>1</v>
      </c>
      <c r="S544" s="40">
        <v>0</v>
      </c>
      <c r="T544" s="40">
        <v>0</v>
      </c>
      <c r="U544" s="40">
        <v>0</v>
      </c>
      <c r="V544" s="40">
        <v>0</v>
      </c>
      <c r="W544" s="40">
        <v>0</v>
      </c>
      <c r="X544" s="40">
        <v>0</v>
      </c>
      <c r="Y544" s="40">
        <v>0</v>
      </c>
      <c r="Z544" s="81">
        <f t="shared" si="22"/>
        <v>0</v>
      </c>
      <c r="AA544" s="40">
        <v>1</v>
      </c>
      <c r="AB544" s="40">
        <v>0</v>
      </c>
      <c r="AC544" s="40">
        <v>0</v>
      </c>
      <c r="AD544" s="40">
        <v>0</v>
      </c>
      <c r="AE544" s="40">
        <v>0</v>
      </c>
      <c r="AF544" s="40">
        <v>0</v>
      </c>
      <c r="AG544" s="40">
        <v>0</v>
      </c>
      <c r="AH544" s="40">
        <v>0</v>
      </c>
      <c r="AI544" s="40">
        <v>0</v>
      </c>
      <c r="AJ544" s="40">
        <v>0</v>
      </c>
      <c r="AK544" s="40">
        <v>0</v>
      </c>
      <c r="AL544" s="40">
        <v>0</v>
      </c>
      <c r="AM544" s="81">
        <f t="shared" si="21"/>
        <v>0</v>
      </c>
    </row>
    <row r="545" spans="1:39" x14ac:dyDescent="0.2">
      <c r="A545" s="33">
        <v>6393</v>
      </c>
      <c r="B545" s="33" t="s">
        <v>439</v>
      </c>
      <c r="C545" s="33" t="s">
        <v>674</v>
      </c>
      <c r="D545" s="35" t="s">
        <v>85</v>
      </c>
      <c r="E545" s="63" t="s">
        <v>132</v>
      </c>
      <c r="F545" s="68">
        <v>2009</v>
      </c>
      <c r="G545" s="52">
        <v>2013</v>
      </c>
      <c r="H545" s="34">
        <v>-2.4874276274158</v>
      </c>
      <c r="I545" s="34">
        <v>1211.4196286450399</v>
      </c>
      <c r="J545" s="34">
        <v>0</v>
      </c>
      <c r="K545" s="34">
        <v>-4729.0074979066903</v>
      </c>
      <c r="L545" s="49">
        <v>0</v>
      </c>
      <c r="M545" s="311">
        <v>0</v>
      </c>
      <c r="N545" s="311">
        <v>0</v>
      </c>
      <c r="O545" s="311">
        <v>0</v>
      </c>
      <c r="P545" s="313">
        <v>0</v>
      </c>
      <c r="Q545" s="40">
        <v>0</v>
      </c>
      <c r="R545" s="79">
        <v>1</v>
      </c>
      <c r="S545" s="40">
        <v>0</v>
      </c>
      <c r="T545" s="40">
        <v>0</v>
      </c>
      <c r="U545" s="40">
        <v>0</v>
      </c>
      <c r="V545" s="40">
        <v>0</v>
      </c>
      <c r="W545" s="40">
        <v>0</v>
      </c>
      <c r="X545" s="40">
        <v>0</v>
      </c>
      <c r="Y545" s="40">
        <v>0</v>
      </c>
      <c r="Z545" s="81">
        <f t="shared" si="22"/>
        <v>0</v>
      </c>
      <c r="AA545" s="40">
        <v>1</v>
      </c>
      <c r="AB545" s="40">
        <v>0</v>
      </c>
      <c r="AC545" s="40">
        <v>0</v>
      </c>
      <c r="AD545" s="40">
        <v>0</v>
      </c>
      <c r="AE545" s="40">
        <v>0</v>
      </c>
      <c r="AF545" s="40">
        <v>0</v>
      </c>
      <c r="AG545" s="40">
        <v>0</v>
      </c>
      <c r="AH545" s="40">
        <v>0</v>
      </c>
      <c r="AI545" s="40">
        <v>0</v>
      </c>
      <c r="AJ545" s="40">
        <v>0</v>
      </c>
      <c r="AK545" s="40">
        <v>0</v>
      </c>
      <c r="AL545" s="40">
        <v>0</v>
      </c>
      <c r="AM545" s="81">
        <f t="shared" si="21"/>
        <v>0</v>
      </c>
    </row>
    <row r="546" spans="1:39" x14ac:dyDescent="0.2">
      <c r="A546" s="33">
        <v>6415</v>
      </c>
      <c r="B546" s="33" t="s">
        <v>439</v>
      </c>
      <c r="C546" s="33" t="s">
        <v>675</v>
      </c>
      <c r="D546" s="35" t="s">
        <v>85</v>
      </c>
      <c r="E546" s="63" t="s">
        <v>132</v>
      </c>
      <c r="F546" s="68">
        <v>2009</v>
      </c>
      <c r="G546" s="52">
        <v>2013</v>
      </c>
      <c r="H546" s="34">
        <v>185227.314416165</v>
      </c>
      <c r="I546" s="34">
        <v>-752.65484274705796</v>
      </c>
      <c r="J546" s="34">
        <v>-13884.0907991804</v>
      </c>
      <c r="K546" s="34">
        <v>0</v>
      </c>
      <c r="L546" s="49">
        <v>0</v>
      </c>
      <c r="M546" s="311">
        <v>0</v>
      </c>
      <c r="N546" s="311">
        <v>0</v>
      </c>
      <c r="O546" s="311">
        <v>0</v>
      </c>
      <c r="P546" s="313">
        <v>0</v>
      </c>
      <c r="Q546" s="40">
        <v>0</v>
      </c>
      <c r="R546" s="40">
        <v>0.94999999999999984</v>
      </c>
      <c r="S546" s="40">
        <v>5.0000000000000072E-2</v>
      </c>
      <c r="T546" s="40">
        <v>0</v>
      </c>
      <c r="U546" s="40">
        <v>0</v>
      </c>
      <c r="V546" s="40">
        <v>0</v>
      </c>
      <c r="W546" s="40">
        <v>0</v>
      </c>
      <c r="X546" s="40">
        <v>0</v>
      </c>
      <c r="Y546" s="40">
        <v>0</v>
      </c>
      <c r="Z546" s="81">
        <f t="shared" si="22"/>
        <v>1.1102230246251565E-16</v>
      </c>
      <c r="AA546" s="40">
        <v>1</v>
      </c>
      <c r="AB546" s="40">
        <v>0</v>
      </c>
      <c r="AC546" s="40">
        <v>0</v>
      </c>
      <c r="AD546" s="40">
        <v>0</v>
      </c>
      <c r="AE546" s="40">
        <v>0</v>
      </c>
      <c r="AF546" s="40">
        <v>0</v>
      </c>
      <c r="AG546" s="40">
        <v>0</v>
      </c>
      <c r="AH546" s="40">
        <v>0</v>
      </c>
      <c r="AI546" s="40">
        <v>0</v>
      </c>
      <c r="AJ546" s="40">
        <v>0</v>
      </c>
      <c r="AK546" s="40">
        <v>0</v>
      </c>
      <c r="AL546" s="40">
        <v>0</v>
      </c>
      <c r="AM546" s="81">
        <f t="shared" si="21"/>
        <v>0</v>
      </c>
    </row>
    <row r="547" spans="1:39" x14ac:dyDescent="0.2">
      <c r="A547" s="33">
        <v>6694</v>
      </c>
      <c r="B547" s="33" t="s">
        <v>439</v>
      </c>
      <c r="C547" s="33" t="s">
        <v>676</v>
      </c>
      <c r="D547" s="35" t="s">
        <v>85</v>
      </c>
      <c r="E547" s="63" t="s">
        <v>132</v>
      </c>
      <c r="F547" s="68">
        <v>2009</v>
      </c>
      <c r="G547" s="52">
        <v>2013</v>
      </c>
      <c r="H547" s="34">
        <v>661409.28186152002</v>
      </c>
      <c r="I547" s="34">
        <v>0</v>
      </c>
      <c r="J547" s="34">
        <v>0</v>
      </c>
      <c r="K547" s="34">
        <v>0</v>
      </c>
      <c r="L547" s="49">
        <v>0</v>
      </c>
      <c r="M547" s="311">
        <v>0</v>
      </c>
      <c r="N547" s="311">
        <v>0</v>
      </c>
      <c r="O547" s="311">
        <v>0</v>
      </c>
      <c r="P547" s="313">
        <v>0</v>
      </c>
      <c r="Q547" s="40">
        <v>0</v>
      </c>
      <c r="R547" s="40">
        <v>1</v>
      </c>
      <c r="S547" s="40">
        <v>0</v>
      </c>
      <c r="T547" s="40">
        <v>0</v>
      </c>
      <c r="U547" s="40">
        <v>0</v>
      </c>
      <c r="V547" s="40">
        <v>0</v>
      </c>
      <c r="W547" s="40">
        <v>0</v>
      </c>
      <c r="X547" s="40">
        <v>0</v>
      </c>
      <c r="Y547" s="40">
        <v>0</v>
      </c>
      <c r="Z547" s="81">
        <f t="shared" si="22"/>
        <v>0</v>
      </c>
      <c r="AA547" s="40">
        <v>1</v>
      </c>
      <c r="AB547" s="40">
        <v>0</v>
      </c>
      <c r="AC547" s="40">
        <v>0</v>
      </c>
      <c r="AD547" s="40">
        <v>0</v>
      </c>
      <c r="AE547" s="40">
        <v>0</v>
      </c>
      <c r="AF547" s="40">
        <v>0</v>
      </c>
      <c r="AG547" s="40">
        <v>0</v>
      </c>
      <c r="AH547" s="40">
        <v>0</v>
      </c>
      <c r="AI547" s="40">
        <v>0</v>
      </c>
      <c r="AJ547" s="40">
        <v>0</v>
      </c>
      <c r="AK547" s="40">
        <v>0</v>
      </c>
      <c r="AL547" s="40">
        <v>0</v>
      </c>
      <c r="AM547" s="81">
        <f t="shared" si="21"/>
        <v>0</v>
      </c>
    </row>
    <row r="548" spans="1:39" x14ac:dyDescent="0.2">
      <c r="A548" s="33">
        <v>5677</v>
      </c>
      <c r="B548" s="33" t="s">
        <v>439</v>
      </c>
      <c r="C548" s="33" t="s">
        <v>677</v>
      </c>
      <c r="D548" s="35" t="s">
        <v>85</v>
      </c>
      <c r="E548" s="63" t="s">
        <v>132</v>
      </c>
      <c r="F548" s="68">
        <v>2011</v>
      </c>
      <c r="G548" s="52">
        <v>2013</v>
      </c>
      <c r="H548" s="34">
        <v>1694802.83352865</v>
      </c>
      <c r="I548" s="34">
        <v>292044.50126305298</v>
      </c>
      <c r="J548" s="34">
        <v>0</v>
      </c>
      <c r="K548" s="34">
        <v>99733.476711565701</v>
      </c>
      <c r="L548" s="49">
        <v>0</v>
      </c>
      <c r="M548" s="311">
        <v>0</v>
      </c>
      <c r="N548" s="311">
        <v>0</v>
      </c>
      <c r="O548" s="311">
        <v>0</v>
      </c>
      <c r="P548" s="313">
        <v>0</v>
      </c>
      <c r="Q548" s="40">
        <v>0</v>
      </c>
      <c r="R548" s="40">
        <v>0.97024688201743481</v>
      </c>
      <c r="S548" s="40">
        <v>2.9753117982565233E-2</v>
      </c>
      <c r="T548" s="40">
        <v>0</v>
      </c>
      <c r="U548" s="40">
        <v>0</v>
      </c>
      <c r="V548" s="40">
        <v>0</v>
      </c>
      <c r="W548" s="40">
        <v>0</v>
      </c>
      <c r="X548" s="40">
        <v>0</v>
      </c>
      <c r="Y548" s="40">
        <v>0</v>
      </c>
      <c r="Z548" s="81">
        <f t="shared" si="22"/>
        <v>0</v>
      </c>
      <c r="AA548" s="40">
        <v>1</v>
      </c>
      <c r="AB548" s="40">
        <v>0</v>
      </c>
      <c r="AC548" s="40">
        <v>0</v>
      </c>
      <c r="AD548" s="40">
        <v>0</v>
      </c>
      <c r="AE548" s="40">
        <v>0</v>
      </c>
      <c r="AF548" s="40">
        <v>0</v>
      </c>
      <c r="AG548" s="40">
        <v>0</v>
      </c>
      <c r="AH548" s="40">
        <v>0</v>
      </c>
      <c r="AI548" s="40">
        <v>0</v>
      </c>
      <c r="AJ548" s="40">
        <v>0</v>
      </c>
      <c r="AK548" s="40">
        <v>0</v>
      </c>
      <c r="AL548" s="40">
        <v>0</v>
      </c>
      <c r="AM548" s="81">
        <f t="shared" si="21"/>
        <v>0</v>
      </c>
    </row>
    <row r="549" spans="1:39" x14ac:dyDescent="0.2">
      <c r="A549" s="33">
        <v>5878</v>
      </c>
      <c r="B549" s="33" t="s">
        <v>439</v>
      </c>
      <c r="C549" s="33" t="s">
        <v>678</v>
      </c>
      <c r="D549" s="35" t="s">
        <v>85</v>
      </c>
      <c r="E549" s="63" t="s">
        <v>132</v>
      </c>
      <c r="F549" s="68">
        <v>2011</v>
      </c>
      <c r="G549" s="52">
        <v>2013</v>
      </c>
      <c r="H549" s="34">
        <v>3611733.72687581</v>
      </c>
      <c r="I549" s="34">
        <v>1980890.7432898299</v>
      </c>
      <c r="J549" s="34">
        <v>76540.100777481493</v>
      </c>
      <c r="K549" s="34">
        <v>49.194578371772501</v>
      </c>
      <c r="L549" s="49">
        <v>0</v>
      </c>
      <c r="M549" s="311">
        <v>0</v>
      </c>
      <c r="N549" s="311">
        <v>0</v>
      </c>
      <c r="O549" s="311">
        <v>0</v>
      </c>
      <c r="P549" s="313">
        <v>0</v>
      </c>
      <c r="Q549" s="40">
        <v>0</v>
      </c>
      <c r="R549" s="40">
        <v>0.98000000000000009</v>
      </c>
      <c r="S549" s="40">
        <v>1.9999999999999924E-2</v>
      </c>
      <c r="T549" s="40">
        <v>0</v>
      </c>
      <c r="U549" s="40">
        <v>-3.4192786855300604E-19</v>
      </c>
      <c r="V549" s="40">
        <v>0</v>
      </c>
      <c r="W549" s="40">
        <v>0</v>
      </c>
      <c r="X549" s="40">
        <v>0</v>
      </c>
      <c r="Y549" s="40">
        <v>0</v>
      </c>
      <c r="Z549" s="81">
        <f t="shared" si="22"/>
        <v>0</v>
      </c>
      <c r="AA549" s="40">
        <v>1</v>
      </c>
      <c r="AB549" s="40">
        <v>0</v>
      </c>
      <c r="AC549" s="40">
        <v>0</v>
      </c>
      <c r="AD549" s="40">
        <v>0</v>
      </c>
      <c r="AE549" s="40">
        <v>0</v>
      </c>
      <c r="AF549" s="40">
        <v>0</v>
      </c>
      <c r="AG549" s="40">
        <v>0</v>
      </c>
      <c r="AH549" s="40">
        <v>0</v>
      </c>
      <c r="AI549" s="40">
        <v>0</v>
      </c>
      <c r="AJ549" s="40">
        <v>0</v>
      </c>
      <c r="AK549" s="40">
        <v>0</v>
      </c>
      <c r="AL549" s="40">
        <v>0</v>
      </c>
      <c r="AM549" s="81">
        <f t="shared" si="21"/>
        <v>0</v>
      </c>
    </row>
    <row r="550" spans="1:39" x14ac:dyDescent="0.2">
      <c r="A550" s="33">
        <v>6172</v>
      </c>
      <c r="B550" s="33" t="s">
        <v>439</v>
      </c>
      <c r="C550" s="33" t="s">
        <v>679</v>
      </c>
      <c r="D550" s="35" t="s">
        <v>85</v>
      </c>
      <c r="E550" s="63" t="s">
        <v>132</v>
      </c>
      <c r="F550" s="68">
        <v>2012</v>
      </c>
      <c r="G550" s="52">
        <v>2013</v>
      </c>
      <c r="H550" s="34">
        <v>1659.54820422133</v>
      </c>
      <c r="I550" s="34">
        <v>469.42652663227102</v>
      </c>
      <c r="J550" s="34">
        <v>-2641.30168405212</v>
      </c>
      <c r="K550" s="34">
        <v>0</v>
      </c>
      <c r="L550" s="49">
        <v>0</v>
      </c>
      <c r="M550" s="311">
        <v>0</v>
      </c>
      <c r="N550" s="311">
        <v>0</v>
      </c>
      <c r="O550" s="311">
        <v>0</v>
      </c>
      <c r="P550" s="313">
        <v>0</v>
      </c>
      <c r="Q550" s="40">
        <v>0.1</v>
      </c>
      <c r="R550" s="40">
        <v>0.70000000000000007</v>
      </c>
      <c r="S550" s="40">
        <v>0.05</v>
      </c>
      <c r="T550" s="40">
        <v>0.1</v>
      </c>
      <c r="U550" s="40">
        <v>0.05</v>
      </c>
      <c r="V550" s="40">
        <v>0</v>
      </c>
      <c r="W550" s="40">
        <v>0</v>
      </c>
      <c r="X550" s="40">
        <v>0</v>
      </c>
      <c r="Y550" s="40">
        <v>0</v>
      </c>
      <c r="Z550" s="81">
        <f t="shared" si="22"/>
        <v>0</v>
      </c>
      <c r="AA550" s="40">
        <v>1</v>
      </c>
      <c r="AB550" s="40">
        <v>0</v>
      </c>
      <c r="AC550" s="40">
        <v>0</v>
      </c>
      <c r="AD550" s="40">
        <v>0</v>
      </c>
      <c r="AE550" s="40">
        <v>0</v>
      </c>
      <c r="AF550" s="40">
        <v>0</v>
      </c>
      <c r="AG550" s="40">
        <v>0</v>
      </c>
      <c r="AH550" s="40">
        <v>0</v>
      </c>
      <c r="AI550" s="40">
        <v>0</v>
      </c>
      <c r="AJ550" s="40">
        <v>0</v>
      </c>
      <c r="AK550" s="40">
        <v>0</v>
      </c>
      <c r="AL550" s="40">
        <v>0</v>
      </c>
      <c r="AM550" s="81">
        <f t="shared" si="21"/>
        <v>0</v>
      </c>
    </row>
    <row r="551" spans="1:39" x14ac:dyDescent="0.2">
      <c r="A551" s="33">
        <v>6721</v>
      </c>
      <c r="B551" s="33" t="s">
        <v>439</v>
      </c>
      <c r="C551" s="33" t="s">
        <v>680</v>
      </c>
      <c r="D551" s="35" t="s">
        <v>85</v>
      </c>
      <c r="E551" s="63" t="s">
        <v>132</v>
      </c>
      <c r="F551" s="68">
        <v>2012</v>
      </c>
      <c r="G551" s="52">
        <v>2013</v>
      </c>
      <c r="H551" s="34">
        <v>4253517.3846985996</v>
      </c>
      <c r="I551" s="34">
        <v>14865233.9148532</v>
      </c>
      <c r="J551" s="34">
        <v>4127993.1333060898</v>
      </c>
      <c r="K551" s="34">
        <v>16577.912515224201</v>
      </c>
      <c r="L551" s="49">
        <v>0</v>
      </c>
      <c r="M551" s="311">
        <v>0</v>
      </c>
      <c r="N551" s="311">
        <v>0</v>
      </c>
      <c r="O551" s="311">
        <v>0</v>
      </c>
      <c r="P551" s="313">
        <v>0</v>
      </c>
      <c r="Q551" s="40">
        <v>0</v>
      </c>
      <c r="R551" s="40">
        <v>0.94999999999999973</v>
      </c>
      <c r="S551" s="40">
        <v>5.0000000000000197E-2</v>
      </c>
      <c r="T551" s="40">
        <v>0</v>
      </c>
      <c r="U551" s="40">
        <v>0</v>
      </c>
      <c r="V551" s="40">
        <v>0</v>
      </c>
      <c r="W551" s="40">
        <v>0</v>
      </c>
      <c r="X551" s="40">
        <v>0</v>
      </c>
      <c r="Y551" s="40">
        <v>0</v>
      </c>
      <c r="Z551" s="81">
        <f t="shared" si="22"/>
        <v>1.1102230246251565E-16</v>
      </c>
      <c r="AA551" s="40">
        <v>1</v>
      </c>
      <c r="AB551" s="40">
        <v>0</v>
      </c>
      <c r="AC551" s="40">
        <v>0</v>
      </c>
      <c r="AD551" s="40">
        <v>0</v>
      </c>
      <c r="AE551" s="40">
        <v>0</v>
      </c>
      <c r="AF551" s="40">
        <v>0</v>
      </c>
      <c r="AG551" s="40">
        <v>0</v>
      </c>
      <c r="AH551" s="40">
        <v>0</v>
      </c>
      <c r="AI551" s="40">
        <v>0</v>
      </c>
      <c r="AJ551" s="40">
        <v>0</v>
      </c>
      <c r="AK551" s="40">
        <v>0</v>
      </c>
      <c r="AL551" s="40">
        <v>0</v>
      </c>
      <c r="AM551" s="81">
        <f t="shared" si="21"/>
        <v>0</v>
      </c>
    </row>
    <row r="552" spans="1:39" x14ac:dyDescent="0.2">
      <c r="A552" s="33">
        <v>6834</v>
      </c>
      <c r="B552" s="33" t="s">
        <v>439</v>
      </c>
      <c r="C552" s="33" t="s">
        <v>681</v>
      </c>
      <c r="D552" s="35" t="s">
        <v>85</v>
      </c>
      <c r="E552" s="63" t="s">
        <v>132</v>
      </c>
      <c r="F552" s="68">
        <v>2013</v>
      </c>
      <c r="G552" s="52">
        <v>2013</v>
      </c>
      <c r="H552" s="34">
        <v>581000.400003321</v>
      </c>
      <c r="I552" s="34">
        <v>1298874.7368894401</v>
      </c>
      <c r="J552" s="34">
        <v>1894396.01454212</v>
      </c>
      <c r="K552" s="34">
        <v>7218451.01620756</v>
      </c>
      <c r="L552" s="49">
        <v>0</v>
      </c>
      <c r="M552" s="311">
        <v>0</v>
      </c>
      <c r="N552" s="311">
        <v>0</v>
      </c>
      <c r="O552" s="311">
        <v>0</v>
      </c>
      <c r="P552" s="313">
        <v>0</v>
      </c>
      <c r="Q552" s="40">
        <v>0</v>
      </c>
      <c r="R552" s="40">
        <v>0.95</v>
      </c>
      <c r="S552" s="40">
        <v>5.0000000000000079E-2</v>
      </c>
      <c r="T552" s="40">
        <v>0</v>
      </c>
      <c r="U552" s="40">
        <v>0</v>
      </c>
      <c r="V552" s="40">
        <v>0</v>
      </c>
      <c r="W552" s="40">
        <v>0</v>
      </c>
      <c r="X552" s="40">
        <v>0</v>
      </c>
      <c r="Y552" s="40">
        <v>0</v>
      </c>
      <c r="Z552" s="81">
        <f t="shared" si="22"/>
        <v>0</v>
      </c>
      <c r="AA552" s="40">
        <v>1</v>
      </c>
      <c r="AB552" s="40">
        <v>0</v>
      </c>
      <c r="AC552" s="40">
        <v>0</v>
      </c>
      <c r="AD552" s="40">
        <v>0</v>
      </c>
      <c r="AE552" s="40">
        <v>0</v>
      </c>
      <c r="AF552" s="40">
        <v>0</v>
      </c>
      <c r="AG552" s="40">
        <v>0</v>
      </c>
      <c r="AH552" s="40">
        <v>0</v>
      </c>
      <c r="AI552" s="40">
        <v>0</v>
      </c>
      <c r="AJ552" s="40">
        <v>0</v>
      </c>
      <c r="AK552" s="40">
        <v>0</v>
      </c>
      <c r="AL552" s="40">
        <v>0</v>
      </c>
      <c r="AM552" s="81">
        <f t="shared" si="21"/>
        <v>0</v>
      </c>
    </row>
    <row r="553" spans="1:39" x14ac:dyDescent="0.2">
      <c r="A553" s="33">
        <v>5619</v>
      </c>
      <c r="B553" s="33" t="s">
        <v>439</v>
      </c>
      <c r="C553" s="33" t="s">
        <v>682</v>
      </c>
      <c r="D553" s="35" t="s">
        <v>85</v>
      </c>
      <c r="E553" s="63" t="s">
        <v>132</v>
      </c>
      <c r="F553" s="68">
        <v>2014</v>
      </c>
      <c r="G553" s="52">
        <v>2013</v>
      </c>
      <c r="H553" s="34">
        <v>64202.793380059302</v>
      </c>
      <c r="I553" s="34">
        <v>-64188.338566403101</v>
      </c>
      <c r="J553" s="34">
        <v>0</v>
      </c>
      <c r="K553" s="34">
        <v>0</v>
      </c>
      <c r="L553" s="49">
        <v>0</v>
      </c>
      <c r="M553" s="311">
        <v>0</v>
      </c>
      <c r="N553" s="311">
        <v>0</v>
      </c>
      <c r="O553" s="311">
        <v>0</v>
      </c>
      <c r="P553" s="313">
        <v>0</v>
      </c>
      <c r="Q553" s="40">
        <v>0</v>
      </c>
      <c r="R553" s="40">
        <v>0.95000000000000007</v>
      </c>
      <c r="S553" s="40">
        <v>4.9999999999999954E-2</v>
      </c>
      <c r="T553" s="40">
        <v>0</v>
      </c>
      <c r="U553" s="40">
        <v>0</v>
      </c>
      <c r="V553" s="40">
        <v>0</v>
      </c>
      <c r="W553" s="40">
        <v>0</v>
      </c>
      <c r="X553" s="40">
        <v>0</v>
      </c>
      <c r="Y553" s="40">
        <v>0</v>
      </c>
      <c r="Z553" s="81">
        <f t="shared" si="22"/>
        <v>0</v>
      </c>
      <c r="AA553" s="40">
        <v>1</v>
      </c>
      <c r="AB553" s="40">
        <v>0</v>
      </c>
      <c r="AC553" s="40">
        <v>0</v>
      </c>
      <c r="AD553" s="40">
        <v>0</v>
      </c>
      <c r="AE553" s="40">
        <v>0</v>
      </c>
      <c r="AF553" s="40">
        <v>0</v>
      </c>
      <c r="AG553" s="40">
        <v>0</v>
      </c>
      <c r="AH553" s="40">
        <v>0</v>
      </c>
      <c r="AI553" s="40">
        <v>0</v>
      </c>
      <c r="AJ553" s="40">
        <v>0</v>
      </c>
      <c r="AK553" s="40">
        <v>0</v>
      </c>
      <c r="AL553" s="40">
        <v>0</v>
      </c>
      <c r="AM553" s="81">
        <f t="shared" si="21"/>
        <v>0</v>
      </c>
    </row>
    <row r="554" spans="1:39" x14ac:dyDescent="0.2">
      <c r="A554" s="33">
        <v>5889</v>
      </c>
      <c r="B554" s="33" t="s">
        <v>439</v>
      </c>
      <c r="C554" s="33" t="s">
        <v>683</v>
      </c>
      <c r="D554" s="35" t="s">
        <v>85</v>
      </c>
      <c r="E554" s="63" t="s">
        <v>132</v>
      </c>
      <c r="F554" s="68">
        <v>2014</v>
      </c>
      <c r="G554" s="52">
        <v>2013</v>
      </c>
      <c r="H554" s="34">
        <v>6791.0373059912199</v>
      </c>
      <c r="I554" s="34">
        <v>0</v>
      </c>
      <c r="J554" s="34">
        <v>-669724.47451804206</v>
      </c>
      <c r="K554" s="34">
        <v>0</v>
      </c>
      <c r="L554" s="49">
        <v>0</v>
      </c>
      <c r="M554" s="311">
        <v>0</v>
      </c>
      <c r="N554" s="311">
        <v>0</v>
      </c>
      <c r="O554" s="311">
        <v>0</v>
      </c>
      <c r="P554" s="313">
        <v>0</v>
      </c>
      <c r="Q554" s="40">
        <v>0</v>
      </c>
      <c r="R554" s="40">
        <v>1</v>
      </c>
      <c r="S554" s="40">
        <v>0</v>
      </c>
      <c r="T554" s="40">
        <v>0</v>
      </c>
      <c r="U554" s="40">
        <v>0</v>
      </c>
      <c r="V554" s="40">
        <v>0</v>
      </c>
      <c r="W554" s="40">
        <v>0</v>
      </c>
      <c r="X554" s="40">
        <v>0</v>
      </c>
      <c r="Y554" s="40">
        <v>0</v>
      </c>
      <c r="Z554" s="81">
        <f t="shared" si="22"/>
        <v>0</v>
      </c>
      <c r="AA554" s="40">
        <v>1</v>
      </c>
      <c r="AB554" s="40">
        <v>0</v>
      </c>
      <c r="AC554" s="40">
        <v>0</v>
      </c>
      <c r="AD554" s="40">
        <v>0</v>
      </c>
      <c r="AE554" s="40">
        <v>0</v>
      </c>
      <c r="AF554" s="40">
        <v>0</v>
      </c>
      <c r="AG554" s="40">
        <v>0</v>
      </c>
      <c r="AH554" s="40">
        <v>0</v>
      </c>
      <c r="AI554" s="40">
        <v>0</v>
      </c>
      <c r="AJ554" s="40">
        <v>0</v>
      </c>
      <c r="AK554" s="40">
        <v>0</v>
      </c>
      <c r="AL554" s="40">
        <v>0</v>
      </c>
      <c r="AM554" s="81">
        <f t="shared" si="21"/>
        <v>0</v>
      </c>
    </row>
    <row r="555" spans="1:39" x14ac:dyDescent="0.2">
      <c r="A555" s="33">
        <v>6851</v>
      </c>
      <c r="B555" s="33" t="s">
        <v>439</v>
      </c>
      <c r="C555" s="33" t="s">
        <v>684</v>
      </c>
      <c r="D555" s="35" t="s">
        <v>85</v>
      </c>
      <c r="E555" s="63" t="s">
        <v>132</v>
      </c>
      <c r="F555" s="68">
        <v>2014</v>
      </c>
      <c r="G555" s="52">
        <v>2013</v>
      </c>
      <c r="H555" s="34">
        <v>44358.773195634603</v>
      </c>
      <c r="I555" s="34">
        <v>9173.2398202793393</v>
      </c>
      <c r="J555" s="34">
        <v>0</v>
      </c>
      <c r="K555" s="34">
        <v>0</v>
      </c>
      <c r="L555" s="49">
        <v>0</v>
      </c>
      <c r="M555" s="311">
        <v>0</v>
      </c>
      <c r="N555" s="311">
        <v>0</v>
      </c>
      <c r="O555" s="311">
        <v>0</v>
      </c>
      <c r="P555" s="313">
        <v>0</v>
      </c>
      <c r="Q555" s="40">
        <v>0</v>
      </c>
      <c r="R555" s="40">
        <v>0.95</v>
      </c>
      <c r="S555" s="40">
        <v>5.0000000000000093E-2</v>
      </c>
      <c r="T555" s="40">
        <v>0</v>
      </c>
      <c r="U555" s="40">
        <v>0</v>
      </c>
      <c r="V555" s="40">
        <v>0</v>
      </c>
      <c r="W555" s="40">
        <v>0</v>
      </c>
      <c r="X555" s="40">
        <v>0</v>
      </c>
      <c r="Y555" s="40">
        <v>0</v>
      </c>
      <c r="Z555" s="81">
        <f t="shared" si="22"/>
        <v>0</v>
      </c>
      <c r="AA555" s="40">
        <v>1</v>
      </c>
      <c r="AB555" s="40">
        <v>0</v>
      </c>
      <c r="AC555" s="40">
        <v>0</v>
      </c>
      <c r="AD555" s="40">
        <v>0</v>
      </c>
      <c r="AE555" s="40">
        <v>0</v>
      </c>
      <c r="AF555" s="40">
        <v>0</v>
      </c>
      <c r="AG555" s="40">
        <v>0</v>
      </c>
      <c r="AH555" s="40">
        <v>0</v>
      </c>
      <c r="AI555" s="40">
        <v>0</v>
      </c>
      <c r="AJ555" s="40">
        <v>0</v>
      </c>
      <c r="AK555" s="40">
        <v>0</v>
      </c>
      <c r="AL555" s="40">
        <v>0</v>
      </c>
      <c r="AM555" s="81">
        <f t="shared" si="21"/>
        <v>0</v>
      </c>
    </row>
    <row r="556" spans="1:39" x14ac:dyDescent="0.2">
      <c r="A556" s="33">
        <v>6984</v>
      </c>
      <c r="B556" s="33" t="s">
        <v>439</v>
      </c>
      <c r="C556" s="33" t="s">
        <v>684</v>
      </c>
      <c r="D556" s="35" t="s">
        <v>85</v>
      </c>
      <c r="E556" s="63" t="s">
        <v>132</v>
      </c>
      <c r="F556" s="68">
        <v>2014</v>
      </c>
      <c r="G556" s="52">
        <v>2013</v>
      </c>
      <c r="H556" s="34">
        <v>98015.138055411197</v>
      </c>
      <c r="I556" s="34">
        <v>888606.95528132201</v>
      </c>
      <c r="J556" s="34">
        <v>550208.72705031699</v>
      </c>
      <c r="K556" s="34">
        <v>1856999.80280839</v>
      </c>
      <c r="L556" s="49">
        <v>1216102.58</v>
      </c>
      <c r="M556" s="311">
        <v>0</v>
      </c>
      <c r="N556" s="311">
        <v>0</v>
      </c>
      <c r="O556" s="311">
        <v>0</v>
      </c>
      <c r="P556" s="313">
        <v>0</v>
      </c>
      <c r="Q556" s="40">
        <v>0</v>
      </c>
      <c r="R556" s="40">
        <v>0.9</v>
      </c>
      <c r="S556" s="40">
        <v>4.9999999999999961E-2</v>
      </c>
      <c r="T556" s="40">
        <v>4.9999999999999961E-2</v>
      </c>
      <c r="U556" s="40">
        <v>0</v>
      </c>
      <c r="V556" s="40">
        <v>0</v>
      </c>
      <c r="W556" s="40">
        <v>0</v>
      </c>
      <c r="X556" s="40">
        <v>0</v>
      </c>
      <c r="Y556" s="40">
        <v>0</v>
      </c>
      <c r="Z556" s="81">
        <f t="shared" si="22"/>
        <v>1.1102230246251565E-16</v>
      </c>
      <c r="AA556" s="40">
        <v>1</v>
      </c>
      <c r="AB556" s="40">
        <v>0</v>
      </c>
      <c r="AC556" s="40">
        <v>0</v>
      </c>
      <c r="AD556" s="40">
        <v>0</v>
      </c>
      <c r="AE556" s="40">
        <v>0</v>
      </c>
      <c r="AF556" s="40">
        <v>0</v>
      </c>
      <c r="AG556" s="40">
        <v>0</v>
      </c>
      <c r="AH556" s="40">
        <v>0</v>
      </c>
      <c r="AI556" s="40">
        <v>0</v>
      </c>
      <c r="AJ556" s="40">
        <v>0</v>
      </c>
      <c r="AK556" s="40">
        <v>0</v>
      </c>
      <c r="AL556" s="40">
        <v>0</v>
      </c>
      <c r="AM556" s="81">
        <f t="shared" si="21"/>
        <v>0</v>
      </c>
    </row>
    <row r="557" spans="1:39" x14ac:dyDescent="0.2">
      <c r="A557" s="33">
        <v>7140</v>
      </c>
      <c r="B557" s="33" t="s">
        <v>439</v>
      </c>
      <c r="C557" s="33" t="s">
        <v>682</v>
      </c>
      <c r="D557" s="35" t="s">
        <v>85</v>
      </c>
      <c r="E557" s="63" t="s">
        <v>132</v>
      </c>
      <c r="F557" s="68">
        <v>2014</v>
      </c>
      <c r="G557" s="52">
        <v>2013</v>
      </c>
      <c r="H557" s="34">
        <v>0</v>
      </c>
      <c r="I557" s="34">
        <v>343083.82449198898</v>
      </c>
      <c r="J557" s="34">
        <v>1638200.15902288</v>
      </c>
      <c r="K557" s="34">
        <v>551888.06159993296</v>
      </c>
      <c r="L557" s="49">
        <v>1311415.77</v>
      </c>
      <c r="M557" s="311">
        <v>0</v>
      </c>
      <c r="N557" s="311">
        <v>0</v>
      </c>
      <c r="O557" s="311">
        <v>0</v>
      </c>
      <c r="P557" s="313">
        <v>0</v>
      </c>
      <c r="Q557" s="40">
        <v>0</v>
      </c>
      <c r="R557" s="40">
        <v>0.9</v>
      </c>
      <c r="S557" s="40">
        <v>0.05</v>
      </c>
      <c r="T557" s="40">
        <v>0.05</v>
      </c>
      <c r="U557" s="40">
        <v>0</v>
      </c>
      <c r="V557" s="40">
        <v>0</v>
      </c>
      <c r="W557" s="40">
        <v>0</v>
      </c>
      <c r="X557" s="40">
        <v>0</v>
      </c>
      <c r="Y557" s="40">
        <v>0</v>
      </c>
      <c r="Z557" s="81">
        <f t="shared" si="22"/>
        <v>0</v>
      </c>
      <c r="AA557" s="40">
        <v>1</v>
      </c>
      <c r="AB557" s="40">
        <v>0</v>
      </c>
      <c r="AC557" s="40">
        <v>0</v>
      </c>
      <c r="AD557" s="40">
        <v>0</v>
      </c>
      <c r="AE557" s="40">
        <v>0</v>
      </c>
      <c r="AF557" s="40">
        <v>0</v>
      </c>
      <c r="AG557" s="40">
        <v>0</v>
      </c>
      <c r="AH557" s="40">
        <v>0</v>
      </c>
      <c r="AI557" s="40">
        <v>0</v>
      </c>
      <c r="AJ557" s="40">
        <v>0</v>
      </c>
      <c r="AK557" s="40">
        <v>0</v>
      </c>
      <c r="AL557" s="40">
        <v>0</v>
      </c>
      <c r="AM557" s="81">
        <f t="shared" si="21"/>
        <v>0</v>
      </c>
    </row>
    <row r="558" spans="1:39" x14ac:dyDescent="0.2">
      <c r="A558" s="33">
        <v>7262</v>
      </c>
      <c r="B558" s="33" t="s">
        <v>439</v>
      </c>
      <c r="C558" s="33" t="s">
        <v>683</v>
      </c>
      <c r="D558" s="35" t="s">
        <v>85</v>
      </c>
      <c r="E558" s="63" t="s">
        <v>132</v>
      </c>
      <c r="F558" s="68">
        <v>2014</v>
      </c>
      <c r="G558" s="52">
        <v>2013</v>
      </c>
      <c r="H558" s="34">
        <v>0</v>
      </c>
      <c r="I558" s="34">
        <v>0</v>
      </c>
      <c r="J558" s="34">
        <v>360331.274709814</v>
      </c>
      <c r="K558" s="34">
        <v>3636148.5791590102</v>
      </c>
      <c r="L558" s="49">
        <v>9569961.0899999999</v>
      </c>
      <c r="M558" s="311">
        <v>0</v>
      </c>
      <c r="N558" s="311">
        <v>0</v>
      </c>
      <c r="O558" s="311">
        <v>0</v>
      </c>
      <c r="P558" s="313">
        <v>0</v>
      </c>
      <c r="Q558" s="40">
        <v>0</v>
      </c>
      <c r="R558" s="40">
        <v>0.89999999999999991</v>
      </c>
      <c r="S558" s="40">
        <v>4.9999999999999996E-2</v>
      </c>
      <c r="T558" s="40">
        <v>4.9999999999999996E-2</v>
      </c>
      <c r="U558" s="40">
        <v>0</v>
      </c>
      <c r="V558" s="40">
        <v>0</v>
      </c>
      <c r="W558" s="40">
        <v>0</v>
      </c>
      <c r="X558" s="40">
        <v>0</v>
      </c>
      <c r="Y558" s="40">
        <v>0</v>
      </c>
      <c r="Z558" s="81">
        <f t="shared" ref="Z558:Z621" si="23">ABS(1-SUM(Q558:Y558))</f>
        <v>0</v>
      </c>
      <c r="AA558" s="40">
        <v>1</v>
      </c>
      <c r="AB558" s="40">
        <v>0</v>
      </c>
      <c r="AC558" s="40">
        <v>0</v>
      </c>
      <c r="AD558" s="40">
        <v>0</v>
      </c>
      <c r="AE558" s="40">
        <v>0</v>
      </c>
      <c r="AF558" s="40">
        <v>0</v>
      </c>
      <c r="AG558" s="40">
        <v>0</v>
      </c>
      <c r="AH558" s="40">
        <v>0</v>
      </c>
      <c r="AI558" s="40">
        <v>0</v>
      </c>
      <c r="AJ558" s="40">
        <v>0</v>
      </c>
      <c r="AK558" s="40">
        <v>0</v>
      </c>
      <c r="AL558" s="40">
        <v>0</v>
      </c>
      <c r="AM558" s="81">
        <f t="shared" si="21"/>
        <v>0</v>
      </c>
    </row>
    <row r="559" spans="1:39" x14ac:dyDescent="0.2">
      <c r="A559" s="33">
        <v>7628</v>
      </c>
      <c r="B559" s="33" t="s">
        <v>439</v>
      </c>
      <c r="C559" s="33" t="s">
        <v>685</v>
      </c>
      <c r="D559" s="35" t="s">
        <v>85</v>
      </c>
      <c r="E559" s="63" t="s">
        <v>132</v>
      </c>
      <c r="F559" s="68">
        <v>2014</v>
      </c>
      <c r="G559" s="52">
        <v>2013</v>
      </c>
      <c r="H559" s="34">
        <v>0</v>
      </c>
      <c r="I559" s="34">
        <v>0</v>
      </c>
      <c r="J559" s="34">
        <v>453991.806507962</v>
      </c>
      <c r="K559" s="34">
        <v>431318.74411469197</v>
      </c>
      <c r="L559" s="49">
        <v>975242.45</v>
      </c>
      <c r="M559" s="311">
        <v>0</v>
      </c>
      <c r="N559" s="311">
        <v>0</v>
      </c>
      <c r="O559" s="311">
        <v>0</v>
      </c>
      <c r="P559" s="313">
        <v>0</v>
      </c>
      <c r="Q559" s="40">
        <v>0</v>
      </c>
      <c r="R559" s="40">
        <v>0.9</v>
      </c>
      <c r="S559" s="40">
        <v>5.0000000000000024E-2</v>
      </c>
      <c r="T559" s="40">
        <v>5.0000000000000024E-2</v>
      </c>
      <c r="U559" s="40">
        <v>0</v>
      </c>
      <c r="V559" s="40">
        <v>0</v>
      </c>
      <c r="W559" s="40">
        <v>0</v>
      </c>
      <c r="X559" s="40">
        <v>0</v>
      </c>
      <c r="Y559" s="40">
        <v>0</v>
      </c>
      <c r="Z559" s="81">
        <f t="shared" si="23"/>
        <v>0</v>
      </c>
      <c r="AA559" s="40">
        <v>1</v>
      </c>
      <c r="AB559" s="40">
        <v>0</v>
      </c>
      <c r="AC559" s="40">
        <v>0</v>
      </c>
      <c r="AD559" s="40">
        <v>0</v>
      </c>
      <c r="AE559" s="40">
        <v>0</v>
      </c>
      <c r="AF559" s="40">
        <v>0</v>
      </c>
      <c r="AG559" s="40">
        <v>0</v>
      </c>
      <c r="AH559" s="40">
        <v>0</v>
      </c>
      <c r="AI559" s="40">
        <v>0</v>
      </c>
      <c r="AJ559" s="40">
        <v>0</v>
      </c>
      <c r="AK559" s="40">
        <v>0</v>
      </c>
      <c r="AL559" s="40">
        <v>0</v>
      </c>
      <c r="AM559" s="81">
        <f t="shared" si="21"/>
        <v>0</v>
      </c>
    </row>
    <row r="560" spans="1:39" x14ac:dyDescent="0.2">
      <c r="A560" s="33">
        <v>6919</v>
      </c>
      <c r="B560" s="33" t="s">
        <v>439</v>
      </c>
      <c r="C560" s="33" t="s">
        <v>686</v>
      </c>
      <c r="D560" s="35" t="s">
        <v>85</v>
      </c>
      <c r="E560" s="63" t="s">
        <v>132</v>
      </c>
      <c r="F560" s="68">
        <v>2015</v>
      </c>
      <c r="G560" s="52">
        <v>2013</v>
      </c>
      <c r="H560" s="34">
        <v>0</v>
      </c>
      <c r="I560" s="34">
        <v>0</v>
      </c>
      <c r="J560" s="34">
        <v>-53.031355538683599</v>
      </c>
      <c r="K560" s="34">
        <v>0</v>
      </c>
      <c r="L560" s="49">
        <v>0</v>
      </c>
      <c r="M560" s="311">
        <v>0</v>
      </c>
      <c r="N560" s="311">
        <v>0</v>
      </c>
      <c r="O560" s="311">
        <v>0</v>
      </c>
      <c r="P560" s="313">
        <v>0</v>
      </c>
      <c r="Q560" s="40">
        <v>0</v>
      </c>
      <c r="R560" s="40">
        <v>0.95</v>
      </c>
      <c r="S560" s="40">
        <v>5.0000000000000024E-2</v>
      </c>
      <c r="T560" s="40">
        <v>0</v>
      </c>
      <c r="U560" s="40">
        <v>0</v>
      </c>
      <c r="V560" s="40">
        <v>0</v>
      </c>
      <c r="W560" s="40">
        <v>0</v>
      </c>
      <c r="X560" s="40">
        <v>0</v>
      </c>
      <c r="Y560" s="40">
        <v>0</v>
      </c>
      <c r="Z560" s="81">
        <f t="shared" si="23"/>
        <v>0</v>
      </c>
      <c r="AA560" s="40">
        <v>1</v>
      </c>
      <c r="AB560" s="40">
        <v>0</v>
      </c>
      <c r="AC560" s="40">
        <v>0</v>
      </c>
      <c r="AD560" s="40">
        <v>0</v>
      </c>
      <c r="AE560" s="40">
        <v>0</v>
      </c>
      <c r="AF560" s="40">
        <v>0</v>
      </c>
      <c r="AG560" s="40">
        <v>0</v>
      </c>
      <c r="AH560" s="40">
        <v>0</v>
      </c>
      <c r="AI560" s="40">
        <v>0</v>
      </c>
      <c r="AJ560" s="40">
        <v>0</v>
      </c>
      <c r="AK560" s="40">
        <v>0</v>
      </c>
      <c r="AL560" s="40">
        <v>0</v>
      </c>
      <c r="AM560" s="81">
        <f t="shared" si="21"/>
        <v>0</v>
      </c>
    </row>
    <row r="561" spans="1:39" x14ac:dyDescent="0.2">
      <c r="A561" s="33">
        <v>7085</v>
      </c>
      <c r="B561" s="33" t="s">
        <v>439</v>
      </c>
      <c r="C561" s="33" t="s">
        <v>687</v>
      </c>
      <c r="D561" s="35" t="s">
        <v>85</v>
      </c>
      <c r="E561" s="63" t="s">
        <v>132</v>
      </c>
      <c r="F561" s="68">
        <v>2015</v>
      </c>
      <c r="G561" s="52">
        <v>2013</v>
      </c>
      <c r="H561" s="34">
        <v>10725.406876674</v>
      </c>
      <c r="I561" s="34">
        <v>42337.782786995303</v>
      </c>
      <c r="J561" s="34">
        <v>538234.93947535602</v>
      </c>
      <c r="K561" s="34">
        <v>3578218.1732413699</v>
      </c>
      <c r="L561" s="49">
        <v>6963387.6699999999</v>
      </c>
      <c r="M561" s="311">
        <v>1002715.574</v>
      </c>
      <c r="N561" s="311">
        <v>0</v>
      </c>
      <c r="O561" s="311">
        <v>0</v>
      </c>
      <c r="P561" s="313">
        <v>0</v>
      </c>
      <c r="Q561" s="40">
        <v>0</v>
      </c>
      <c r="R561" s="40">
        <v>0.9</v>
      </c>
      <c r="S561" s="40">
        <v>5.0000000000000017E-2</v>
      </c>
      <c r="T561" s="40">
        <v>5.0000000000000017E-2</v>
      </c>
      <c r="U561" s="40">
        <v>0</v>
      </c>
      <c r="V561" s="40">
        <v>0</v>
      </c>
      <c r="W561" s="40">
        <v>0</v>
      </c>
      <c r="X561" s="40">
        <v>0</v>
      </c>
      <c r="Y561" s="40">
        <v>0</v>
      </c>
      <c r="Z561" s="81">
        <f t="shared" si="23"/>
        <v>0</v>
      </c>
      <c r="AA561" s="40">
        <v>1</v>
      </c>
      <c r="AB561" s="40">
        <v>0</v>
      </c>
      <c r="AC561" s="40">
        <v>0</v>
      </c>
      <c r="AD561" s="40">
        <v>0</v>
      </c>
      <c r="AE561" s="40">
        <v>0</v>
      </c>
      <c r="AF561" s="40">
        <v>0</v>
      </c>
      <c r="AG561" s="40">
        <v>0</v>
      </c>
      <c r="AH561" s="40">
        <v>0</v>
      </c>
      <c r="AI561" s="40">
        <v>0</v>
      </c>
      <c r="AJ561" s="40">
        <v>0</v>
      </c>
      <c r="AK561" s="40">
        <v>0</v>
      </c>
      <c r="AL561" s="40">
        <v>0</v>
      </c>
      <c r="AM561" s="81">
        <f t="shared" si="21"/>
        <v>0</v>
      </c>
    </row>
    <row r="562" spans="1:39" x14ac:dyDescent="0.2">
      <c r="A562" s="33">
        <v>7471</v>
      </c>
      <c r="B562" s="33" t="s">
        <v>439</v>
      </c>
      <c r="C562" s="33" t="s">
        <v>688</v>
      </c>
      <c r="D562" s="35" t="s">
        <v>85</v>
      </c>
      <c r="E562" s="63" t="s">
        <v>132</v>
      </c>
      <c r="F562" s="68">
        <v>2015</v>
      </c>
      <c r="G562" s="52">
        <v>2013</v>
      </c>
      <c r="H562" s="34">
        <v>44454.290416527299</v>
      </c>
      <c r="I562" s="34">
        <v>819.063437165663</v>
      </c>
      <c r="J562" s="34">
        <v>412979.54501923599</v>
      </c>
      <c r="K562" s="34">
        <v>4875126.2971342197</v>
      </c>
      <c r="L562" s="49">
        <v>15802355.119999999</v>
      </c>
      <c r="M562" s="311">
        <v>2603298.5999999996</v>
      </c>
      <c r="N562" s="311">
        <v>0</v>
      </c>
      <c r="O562" s="311">
        <v>0</v>
      </c>
      <c r="P562" s="313">
        <v>0</v>
      </c>
      <c r="Q562" s="40">
        <v>0</v>
      </c>
      <c r="R562" s="40">
        <v>0.89999999999999991</v>
      </c>
      <c r="S562" s="40">
        <v>0.05</v>
      </c>
      <c r="T562" s="40">
        <v>0.05</v>
      </c>
      <c r="U562" s="40">
        <v>0</v>
      </c>
      <c r="V562" s="40">
        <v>0</v>
      </c>
      <c r="W562" s="40">
        <v>0</v>
      </c>
      <c r="X562" s="40">
        <v>0</v>
      </c>
      <c r="Y562" s="40">
        <v>0</v>
      </c>
      <c r="Z562" s="81">
        <f t="shared" si="23"/>
        <v>0</v>
      </c>
      <c r="AA562" s="40">
        <v>1</v>
      </c>
      <c r="AB562" s="40">
        <v>0</v>
      </c>
      <c r="AC562" s="40">
        <v>0</v>
      </c>
      <c r="AD562" s="40">
        <v>0</v>
      </c>
      <c r="AE562" s="40">
        <v>0</v>
      </c>
      <c r="AF562" s="40">
        <v>0</v>
      </c>
      <c r="AG562" s="40">
        <v>0</v>
      </c>
      <c r="AH562" s="40">
        <v>0</v>
      </c>
      <c r="AI562" s="40">
        <v>0</v>
      </c>
      <c r="AJ562" s="40">
        <v>0</v>
      </c>
      <c r="AK562" s="40">
        <v>0</v>
      </c>
      <c r="AL562" s="40">
        <v>0</v>
      </c>
      <c r="AM562" s="81">
        <f t="shared" si="21"/>
        <v>0</v>
      </c>
    </row>
    <row r="563" spans="1:39" x14ac:dyDescent="0.2">
      <c r="A563" s="33">
        <v>7092</v>
      </c>
      <c r="B563" s="33" t="s">
        <v>439</v>
      </c>
      <c r="C563" s="33" t="s">
        <v>689</v>
      </c>
      <c r="D563" s="35" t="s">
        <v>85</v>
      </c>
      <c r="E563" s="63" t="s">
        <v>132</v>
      </c>
      <c r="F563" s="68">
        <v>2016</v>
      </c>
      <c r="G563" s="52">
        <v>2013</v>
      </c>
      <c r="H563" s="34">
        <v>36909.636633018003</v>
      </c>
      <c r="I563" s="34">
        <v>3087.08016863789</v>
      </c>
      <c r="J563" s="34">
        <v>39776.452716079599</v>
      </c>
      <c r="K563" s="34">
        <v>1462514.97438254</v>
      </c>
      <c r="L563" s="49">
        <v>5657236.4299999997</v>
      </c>
      <c r="M563" s="311">
        <v>4219796.5039999997</v>
      </c>
      <c r="N563" s="311">
        <v>0</v>
      </c>
      <c r="O563" s="311">
        <v>0</v>
      </c>
      <c r="P563" s="313">
        <v>0</v>
      </c>
      <c r="Q563" s="40">
        <v>0</v>
      </c>
      <c r="R563" s="40">
        <v>0.89999999999999991</v>
      </c>
      <c r="S563" s="40">
        <v>0.05</v>
      </c>
      <c r="T563" s="40">
        <v>0.05</v>
      </c>
      <c r="U563" s="40">
        <v>0</v>
      </c>
      <c r="V563" s="40">
        <v>0</v>
      </c>
      <c r="W563" s="40">
        <v>0</v>
      </c>
      <c r="X563" s="40">
        <v>0</v>
      </c>
      <c r="Y563" s="40">
        <v>0</v>
      </c>
      <c r="Z563" s="81">
        <f t="shared" si="23"/>
        <v>0</v>
      </c>
      <c r="AA563" s="40">
        <v>1</v>
      </c>
      <c r="AB563" s="40">
        <v>0</v>
      </c>
      <c r="AC563" s="40">
        <v>0</v>
      </c>
      <c r="AD563" s="40">
        <v>0</v>
      </c>
      <c r="AE563" s="40">
        <v>0</v>
      </c>
      <c r="AF563" s="40">
        <v>0</v>
      </c>
      <c r="AG563" s="40">
        <v>0</v>
      </c>
      <c r="AH563" s="40">
        <v>0</v>
      </c>
      <c r="AI563" s="40">
        <v>0</v>
      </c>
      <c r="AJ563" s="40">
        <v>0</v>
      </c>
      <c r="AK563" s="40">
        <v>0</v>
      </c>
      <c r="AL563" s="40">
        <v>0</v>
      </c>
      <c r="AM563" s="81">
        <f t="shared" si="21"/>
        <v>0</v>
      </c>
    </row>
    <row r="564" spans="1:39" x14ac:dyDescent="0.2">
      <c r="A564" s="33" t="s">
        <v>690</v>
      </c>
      <c r="B564" s="33" t="s">
        <v>439</v>
      </c>
      <c r="C564" s="33" t="s">
        <v>691</v>
      </c>
      <c r="D564" s="35" t="s">
        <v>85</v>
      </c>
      <c r="E564" s="63" t="s">
        <v>132</v>
      </c>
      <c r="F564" s="68">
        <v>2018</v>
      </c>
      <c r="G564" s="52">
        <v>2013</v>
      </c>
      <c r="H564" s="34">
        <v>0</v>
      </c>
      <c r="I564" s="34">
        <v>0</v>
      </c>
      <c r="J564" s="34">
        <v>0</v>
      </c>
      <c r="K564" s="34">
        <v>1420066.1840887701</v>
      </c>
      <c r="L564" s="49">
        <v>0</v>
      </c>
      <c r="M564" s="311">
        <v>0</v>
      </c>
      <c r="N564" s="311">
        <v>0</v>
      </c>
      <c r="O564" s="311">
        <v>0</v>
      </c>
      <c r="P564" s="313">
        <v>0</v>
      </c>
      <c r="Q564" s="40">
        <v>0</v>
      </c>
      <c r="R564" s="40">
        <v>0.95</v>
      </c>
      <c r="S564" s="40">
        <v>4.9999999999999982E-2</v>
      </c>
      <c r="T564" s="40">
        <v>0</v>
      </c>
      <c r="U564" s="40">
        <v>0</v>
      </c>
      <c r="V564" s="40">
        <v>0</v>
      </c>
      <c r="W564" s="40">
        <v>0</v>
      </c>
      <c r="X564" s="40">
        <v>0</v>
      </c>
      <c r="Y564" s="40">
        <v>0</v>
      </c>
      <c r="Z564" s="81">
        <f t="shared" si="23"/>
        <v>1.1102230246251565E-16</v>
      </c>
      <c r="AA564" s="40">
        <v>1</v>
      </c>
      <c r="AB564" s="40">
        <v>0</v>
      </c>
      <c r="AC564" s="40">
        <v>0</v>
      </c>
      <c r="AD564" s="40">
        <v>0</v>
      </c>
      <c r="AE564" s="40">
        <v>0</v>
      </c>
      <c r="AF564" s="40">
        <v>0</v>
      </c>
      <c r="AG564" s="40">
        <v>0</v>
      </c>
      <c r="AH564" s="40">
        <v>0</v>
      </c>
      <c r="AI564" s="40">
        <v>0</v>
      </c>
      <c r="AJ564" s="40">
        <v>0</v>
      </c>
      <c r="AK564" s="40">
        <v>0</v>
      </c>
      <c r="AL564" s="40">
        <v>0</v>
      </c>
      <c r="AM564" s="81">
        <f t="shared" si="21"/>
        <v>0</v>
      </c>
    </row>
    <row r="565" spans="1:39" x14ac:dyDescent="0.2">
      <c r="A565" s="33">
        <v>7284</v>
      </c>
      <c r="B565" s="33" t="s">
        <v>439</v>
      </c>
      <c r="C565" s="33" t="s">
        <v>692</v>
      </c>
      <c r="D565" s="35" t="s">
        <v>85</v>
      </c>
      <c r="E565" s="63" t="s">
        <v>132</v>
      </c>
      <c r="F565" s="68">
        <v>2019</v>
      </c>
      <c r="G565" s="52">
        <v>2013</v>
      </c>
      <c r="H565" s="34">
        <v>981.93057931961198</v>
      </c>
      <c r="I565" s="34">
        <v>4.1324576489481997</v>
      </c>
      <c r="J565" s="34">
        <v>-6307.3801486063503</v>
      </c>
      <c r="K565" s="34">
        <v>0</v>
      </c>
      <c r="L565" s="49">
        <v>0</v>
      </c>
      <c r="M565" s="311">
        <v>0</v>
      </c>
      <c r="N565" s="311">
        <v>0</v>
      </c>
      <c r="O565" s="311">
        <v>0</v>
      </c>
      <c r="P565" s="313">
        <v>0</v>
      </c>
      <c r="Q565" s="40">
        <v>0</v>
      </c>
      <c r="R565" s="40">
        <v>1.0342399436669307</v>
      </c>
      <c r="S565" s="40">
        <v>0</v>
      </c>
      <c r="T565" s="40">
        <v>0</v>
      </c>
      <c r="U565" s="40">
        <v>-3.4239943666930707E-2</v>
      </c>
      <c r="V565" s="40">
        <v>0</v>
      </c>
      <c r="W565" s="40">
        <v>0</v>
      </c>
      <c r="X565" s="40">
        <v>0</v>
      </c>
      <c r="Y565" s="40">
        <v>0</v>
      </c>
      <c r="Z565" s="81">
        <f t="shared" si="23"/>
        <v>0</v>
      </c>
      <c r="AA565" s="40">
        <v>1</v>
      </c>
      <c r="AB565" s="40">
        <v>0</v>
      </c>
      <c r="AC565" s="40">
        <v>0</v>
      </c>
      <c r="AD565" s="40">
        <v>0</v>
      </c>
      <c r="AE565" s="40">
        <v>0</v>
      </c>
      <c r="AF565" s="40">
        <v>0</v>
      </c>
      <c r="AG565" s="40">
        <v>0</v>
      </c>
      <c r="AH565" s="40">
        <v>0</v>
      </c>
      <c r="AI565" s="40">
        <v>0</v>
      </c>
      <c r="AJ565" s="40">
        <v>0</v>
      </c>
      <c r="AK565" s="40">
        <v>0</v>
      </c>
      <c r="AL565" s="40">
        <v>0</v>
      </c>
      <c r="AM565" s="81">
        <f t="shared" si="21"/>
        <v>0</v>
      </c>
    </row>
    <row r="566" spans="1:39" x14ac:dyDescent="0.2">
      <c r="A566" s="33">
        <v>6379</v>
      </c>
      <c r="B566" s="33" t="s">
        <v>439</v>
      </c>
      <c r="C566" s="33" t="s">
        <v>693</v>
      </c>
      <c r="D566" s="35" t="s">
        <v>85</v>
      </c>
      <c r="E566" s="63" t="s">
        <v>132</v>
      </c>
      <c r="F566" s="68">
        <v>2020</v>
      </c>
      <c r="G566" s="52">
        <v>2013</v>
      </c>
      <c r="H566" s="34">
        <v>5254.6538161214203</v>
      </c>
      <c r="I566" s="34">
        <v>0</v>
      </c>
      <c r="J566" s="34">
        <v>0</v>
      </c>
      <c r="K566" s="34">
        <v>-12728.976409639799</v>
      </c>
      <c r="L566" s="49">
        <v>0</v>
      </c>
      <c r="M566" s="311">
        <v>0</v>
      </c>
      <c r="N566" s="311">
        <v>0</v>
      </c>
      <c r="O566" s="311">
        <v>0</v>
      </c>
      <c r="P566" s="313">
        <v>0</v>
      </c>
      <c r="Q566" s="40">
        <v>0</v>
      </c>
      <c r="R566" s="40">
        <v>1</v>
      </c>
      <c r="S566" s="40">
        <v>0</v>
      </c>
      <c r="T566" s="40">
        <v>0</v>
      </c>
      <c r="U566" s="40">
        <v>0</v>
      </c>
      <c r="V566" s="40">
        <v>0</v>
      </c>
      <c r="W566" s="40">
        <v>0</v>
      </c>
      <c r="X566" s="40">
        <v>0</v>
      </c>
      <c r="Y566" s="40">
        <v>0</v>
      </c>
      <c r="Z566" s="81">
        <f t="shared" si="23"/>
        <v>0</v>
      </c>
      <c r="AA566" s="40">
        <v>1</v>
      </c>
      <c r="AB566" s="40">
        <v>0</v>
      </c>
      <c r="AC566" s="40">
        <v>0</v>
      </c>
      <c r="AD566" s="40">
        <v>0</v>
      </c>
      <c r="AE566" s="40">
        <v>0</v>
      </c>
      <c r="AF566" s="40">
        <v>0</v>
      </c>
      <c r="AG566" s="40">
        <v>0</v>
      </c>
      <c r="AH566" s="40">
        <v>0</v>
      </c>
      <c r="AI566" s="40">
        <v>0</v>
      </c>
      <c r="AJ566" s="40">
        <v>0</v>
      </c>
      <c r="AK566" s="40">
        <v>0</v>
      </c>
      <c r="AL566" s="40">
        <v>0</v>
      </c>
      <c r="AM566" s="81">
        <f t="shared" si="21"/>
        <v>0</v>
      </c>
    </row>
    <row r="567" spans="1:39" x14ac:dyDescent="0.2">
      <c r="A567" s="33">
        <v>6021</v>
      </c>
      <c r="B567" s="33" t="s">
        <v>37</v>
      </c>
      <c r="C567" s="33" t="s">
        <v>694</v>
      </c>
      <c r="D567" s="35" t="s">
        <v>85</v>
      </c>
      <c r="E567" s="63" t="s">
        <v>132</v>
      </c>
      <c r="F567" s="68">
        <v>2013</v>
      </c>
      <c r="G567" s="52">
        <v>2013</v>
      </c>
      <c r="H567" s="34">
        <v>4246.3776735480296</v>
      </c>
      <c r="I567" s="34">
        <v>1783785.1897488399</v>
      </c>
      <c r="J567" s="34">
        <v>2804456.3346309899</v>
      </c>
      <c r="K567" s="34">
        <v>0</v>
      </c>
      <c r="L567" s="49">
        <v>0</v>
      </c>
      <c r="M567" s="311">
        <v>0</v>
      </c>
      <c r="N567" s="311">
        <v>0</v>
      </c>
      <c r="O567" s="311">
        <v>0</v>
      </c>
      <c r="P567" s="313">
        <v>0</v>
      </c>
      <c r="Q567" s="40">
        <v>0.85</v>
      </c>
      <c r="R567" s="40">
        <v>5.0000000000000037E-2</v>
      </c>
      <c r="S567" s="40">
        <v>0</v>
      </c>
      <c r="T567" s="40">
        <v>0</v>
      </c>
      <c r="U567" s="40">
        <v>0.10000000000000007</v>
      </c>
      <c r="V567" s="40">
        <v>0</v>
      </c>
      <c r="W567" s="40">
        <v>0</v>
      </c>
      <c r="X567" s="40">
        <v>0</v>
      </c>
      <c r="Y567" s="40">
        <v>0</v>
      </c>
      <c r="Z567" s="81">
        <f t="shared" si="23"/>
        <v>0</v>
      </c>
      <c r="AA567" s="40">
        <v>1</v>
      </c>
      <c r="AB567" s="40">
        <v>0</v>
      </c>
      <c r="AC567" s="40">
        <v>0</v>
      </c>
      <c r="AD567" s="40">
        <v>0</v>
      </c>
      <c r="AE567" s="40">
        <v>0</v>
      </c>
      <c r="AF567" s="40">
        <v>0</v>
      </c>
      <c r="AG567" s="40">
        <v>0</v>
      </c>
      <c r="AH567" s="40">
        <v>0</v>
      </c>
      <c r="AI567" s="40">
        <v>0</v>
      </c>
      <c r="AJ567" s="40">
        <v>0</v>
      </c>
      <c r="AK567" s="40">
        <v>0</v>
      </c>
      <c r="AL567" s="40">
        <v>0</v>
      </c>
      <c r="AM567" s="81">
        <f t="shared" si="21"/>
        <v>0</v>
      </c>
    </row>
    <row r="568" spans="1:39" x14ac:dyDescent="0.2">
      <c r="A568" s="33">
        <v>7779</v>
      </c>
      <c r="B568" s="33" t="s">
        <v>37</v>
      </c>
      <c r="C568" s="33" t="s">
        <v>695</v>
      </c>
      <c r="D568" s="35" t="s">
        <v>85</v>
      </c>
      <c r="E568" s="63" t="s">
        <v>132</v>
      </c>
      <c r="F568" s="68">
        <v>2015</v>
      </c>
      <c r="G568" s="52">
        <v>2013</v>
      </c>
      <c r="H568" s="34">
        <v>0</v>
      </c>
      <c r="I568" s="34">
        <v>0</v>
      </c>
      <c r="J568" s="34">
        <v>0</v>
      </c>
      <c r="K568" s="34">
        <v>0</v>
      </c>
      <c r="L568" s="49">
        <v>0</v>
      </c>
      <c r="M568" s="311">
        <v>3451000</v>
      </c>
      <c r="N568" s="311">
        <v>0</v>
      </c>
      <c r="O568" s="311">
        <v>0</v>
      </c>
      <c r="P568" s="313">
        <v>0</v>
      </c>
      <c r="Q568" s="40">
        <v>0</v>
      </c>
      <c r="R568" s="40">
        <v>0</v>
      </c>
      <c r="S568" s="40">
        <v>0</v>
      </c>
      <c r="T568" s="40">
        <v>0</v>
      </c>
      <c r="U568" s="40">
        <v>0</v>
      </c>
      <c r="V568" s="40">
        <v>0</v>
      </c>
      <c r="W568" s="40">
        <v>1</v>
      </c>
      <c r="X568" s="40">
        <v>0</v>
      </c>
      <c r="Y568" s="40">
        <v>0</v>
      </c>
      <c r="Z568" s="81">
        <f t="shared" si="23"/>
        <v>0</v>
      </c>
      <c r="AA568" s="40">
        <v>1</v>
      </c>
      <c r="AB568" s="40">
        <v>0</v>
      </c>
      <c r="AC568" s="40">
        <v>0</v>
      </c>
      <c r="AD568" s="40">
        <v>0</v>
      </c>
      <c r="AE568" s="40">
        <v>0</v>
      </c>
      <c r="AF568" s="40">
        <v>0</v>
      </c>
      <c r="AG568" s="40">
        <v>0</v>
      </c>
      <c r="AH568" s="40">
        <v>0</v>
      </c>
      <c r="AI568" s="40">
        <v>0</v>
      </c>
      <c r="AJ568" s="40">
        <v>0</v>
      </c>
      <c r="AK568" s="40">
        <v>0</v>
      </c>
      <c r="AL568" s="40">
        <v>0</v>
      </c>
      <c r="AM568" s="81">
        <f t="shared" si="21"/>
        <v>0</v>
      </c>
    </row>
    <row r="569" spans="1:39" x14ac:dyDescent="0.2">
      <c r="A569" s="33">
        <v>7706</v>
      </c>
      <c r="B569" s="33" t="s">
        <v>37</v>
      </c>
      <c r="C569" s="33" t="s">
        <v>696</v>
      </c>
      <c r="D569" s="35" t="s">
        <v>85</v>
      </c>
      <c r="E569" s="63" t="s">
        <v>132</v>
      </c>
      <c r="F569" s="68">
        <v>2016</v>
      </c>
      <c r="G569" s="52">
        <v>2013</v>
      </c>
      <c r="H569" s="34">
        <v>0</v>
      </c>
      <c r="I569" s="34">
        <v>0</v>
      </c>
      <c r="J569" s="34">
        <v>0</v>
      </c>
      <c r="K569" s="34">
        <v>0</v>
      </c>
      <c r="L569" s="49">
        <v>0</v>
      </c>
      <c r="M569" s="311">
        <v>0</v>
      </c>
      <c r="N569" s="311">
        <v>1917999.9999999998</v>
      </c>
      <c r="O569" s="311">
        <v>0</v>
      </c>
      <c r="P569" s="313">
        <v>0</v>
      </c>
      <c r="Q569" s="40">
        <v>0</v>
      </c>
      <c r="R569" s="40">
        <v>0</v>
      </c>
      <c r="S569" s="40">
        <v>0</v>
      </c>
      <c r="T569" s="40">
        <v>0</v>
      </c>
      <c r="U569" s="40">
        <v>0</v>
      </c>
      <c r="V569" s="40">
        <v>0</v>
      </c>
      <c r="W569" s="40">
        <v>1</v>
      </c>
      <c r="X569" s="40">
        <v>0</v>
      </c>
      <c r="Y569" s="40">
        <v>0</v>
      </c>
      <c r="Z569" s="81">
        <f t="shared" si="23"/>
        <v>0</v>
      </c>
      <c r="AA569" s="40">
        <v>1</v>
      </c>
      <c r="AB569" s="40">
        <v>0</v>
      </c>
      <c r="AC569" s="40">
        <v>0</v>
      </c>
      <c r="AD569" s="40">
        <v>0</v>
      </c>
      <c r="AE569" s="40">
        <v>0</v>
      </c>
      <c r="AF569" s="40">
        <v>0</v>
      </c>
      <c r="AG569" s="40">
        <v>0</v>
      </c>
      <c r="AH569" s="40">
        <v>0</v>
      </c>
      <c r="AI569" s="40">
        <v>0</v>
      </c>
      <c r="AJ569" s="40">
        <v>0</v>
      </c>
      <c r="AK569" s="40">
        <v>0</v>
      </c>
      <c r="AL569" s="40">
        <v>0</v>
      </c>
      <c r="AM569" s="81">
        <f t="shared" si="21"/>
        <v>0</v>
      </c>
    </row>
    <row r="570" spans="1:39" x14ac:dyDescent="0.2">
      <c r="A570" s="33">
        <v>7716</v>
      </c>
      <c r="B570" s="33" t="s">
        <v>37</v>
      </c>
      <c r="C570" s="33" t="s">
        <v>697</v>
      </c>
      <c r="D570" s="35" t="s">
        <v>85</v>
      </c>
      <c r="E570" s="63" t="s">
        <v>132</v>
      </c>
      <c r="F570" s="68">
        <v>2016</v>
      </c>
      <c r="G570" s="52">
        <v>2013</v>
      </c>
      <c r="H570" s="34">
        <v>0</v>
      </c>
      <c r="I570" s="34">
        <v>0</v>
      </c>
      <c r="J570" s="34">
        <v>0</v>
      </c>
      <c r="K570" s="34">
        <v>0</v>
      </c>
      <c r="L570" s="49">
        <v>0</v>
      </c>
      <c r="M570" s="311">
        <v>1129800</v>
      </c>
      <c r="N570" s="311">
        <v>0</v>
      </c>
      <c r="O570" s="311">
        <v>0</v>
      </c>
      <c r="P570" s="313">
        <v>1130500</v>
      </c>
      <c r="Q570" s="40">
        <v>0</v>
      </c>
      <c r="R570" s="40">
        <v>0</v>
      </c>
      <c r="S570" s="40">
        <v>0</v>
      </c>
      <c r="T570" s="40">
        <v>0</v>
      </c>
      <c r="U570" s="40">
        <v>0</v>
      </c>
      <c r="V570" s="40">
        <v>0</v>
      </c>
      <c r="W570" s="40">
        <v>1</v>
      </c>
      <c r="X570" s="40">
        <v>0</v>
      </c>
      <c r="Y570" s="40">
        <v>0</v>
      </c>
      <c r="Z570" s="81">
        <f t="shared" si="23"/>
        <v>0</v>
      </c>
      <c r="AA570" s="40">
        <v>1</v>
      </c>
      <c r="AB570" s="40">
        <v>0</v>
      </c>
      <c r="AC570" s="40">
        <v>0</v>
      </c>
      <c r="AD570" s="40">
        <v>0</v>
      </c>
      <c r="AE570" s="40">
        <v>0</v>
      </c>
      <c r="AF570" s="40">
        <v>0</v>
      </c>
      <c r="AG570" s="40">
        <v>0</v>
      </c>
      <c r="AH570" s="40">
        <v>0</v>
      </c>
      <c r="AI570" s="40">
        <v>0</v>
      </c>
      <c r="AJ570" s="40">
        <v>0</v>
      </c>
      <c r="AK570" s="40">
        <v>0</v>
      </c>
      <c r="AL570" s="40">
        <v>0</v>
      </c>
      <c r="AM570" s="81">
        <f t="shared" si="21"/>
        <v>0</v>
      </c>
    </row>
    <row r="571" spans="1:39" x14ac:dyDescent="0.2">
      <c r="A571" s="33">
        <v>7322</v>
      </c>
      <c r="B571" s="33" t="s">
        <v>37</v>
      </c>
      <c r="C571" s="33" t="s">
        <v>694</v>
      </c>
      <c r="D571" s="35" t="s">
        <v>85</v>
      </c>
      <c r="E571" s="63" t="s">
        <v>132</v>
      </c>
      <c r="F571" s="68">
        <v>2017</v>
      </c>
      <c r="G571" s="52">
        <v>2013</v>
      </c>
      <c r="H571" s="34">
        <v>0</v>
      </c>
      <c r="I571" s="34">
        <v>0</v>
      </c>
      <c r="J571" s="34">
        <v>0</v>
      </c>
      <c r="K571" s="34">
        <v>0</v>
      </c>
      <c r="L571" s="49">
        <v>0</v>
      </c>
      <c r="M571" s="311">
        <v>0</v>
      </c>
      <c r="N571" s="311">
        <v>2109800</v>
      </c>
      <c r="O571" s="311">
        <v>0</v>
      </c>
      <c r="P571" s="313">
        <v>0</v>
      </c>
      <c r="Q571" s="40">
        <v>0.85</v>
      </c>
      <c r="R571" s="40">
        <v>0.05</v>
      </c>
      <c r="S571" s="40">
        <v>0</v>
      </c>
      <c r="T571" s="40">
        <v>0</v>
      </c>
      <c r="U571" s="40">
        <v>0.1</v>
      </c>
      <c r="V571" s="40">
        <v>0</v>
      </c>
      <c r="W571" s="40">
        <v>0</v>
      </c>
      <c r="X571" s="40">
        <v>0</v>
      </c>
      <c r="Y571" s="40">
        <v>0</v>
      </c>
      <c r="Z571" s="81">
        <f t="shared" si="23"/>
        <v>0</v>
      </c>
      <c r="AA571" s="40">
        <v>1</v>
      </c>
      <c r="AB571" s="40">
        <v>0</v>
      </c>
      <c r="AC571" s="40">
        <v>0</v>
      </c>
      <c r="AD571" s="40">
        <v>0</v>
      </c>
      <c r="AE571" s="40">
        <v>0</v>
      </c>
      <c r="AF571" s="40">
        <v>0</v>
      </c>
      <c r="AG571" s="40">
        <v>0</v>
      </c>
      <c r="AH571" s="40">
        <v>0</v>
      </c>
      <c r="AI571" s="40">
        <v>0</v>
      </c>
      <c r="AJ571" s="40">
        <v>0</v>
      </c>
      <c r="AK571" s="40">
        <v>0</v>
      </c>
      <c r="AL571" s="40">
        <v>0</v>
      </c>
      <c r="AM571" s="81">
        <f t="shared" si="21"/>
        <v>0</v>
      </c>
    </row>
    <row r="572" spans="1:39" x14ac:dyDescent="0.2">
      <c r="A572" s="33">
        <v>7703</v>
      </c>
      <c r="B572" s="33" t="s">
        <v>37</v>
      </c>
      <c r="C572" s="33" t="s">
        <v>698</v>
      </c>
      <c r="D572" s="35" t="s">
        <v>85</v>
      </c>
      <c r="E572" s="63" t="s">
        <v>132</v>
      </c>
      <c r="F572" s="68">
        <v>2017</v>
      </c>
      <c r="G572" s="52">
        <v>2013</v>
      </c>
      <c r="H572" s="34">
        <v>0</v>
      </c>
      <c r="I572" s="34">
        <v>0</v>
      </c>
      <c r="J572" s="34">
        <v>0</v>
      </c>
      <c r="K572" s="34">
        <v>0</v>
      </c>
      <c r="L572" s="49">
        <v>0</v>
      </c>
      <c r="M572" s="311">
        <v>0</v>
      </c>
      <c r="N572" s="311">
        <v>3021200</v>
      </c>
      <c r="O572" s="311">
        <v>3021900</v>
      </c>
      <c r="P572" s="313">
        <v>0</v>
      </c>
      <c r="Q572" s="40">
        <v>0</v>
      </c>
      <c r="R572" s="40">
        <v>0</v>
      </c>
      <c r="S572" s="40">
        <v>0</v>
      </c>
      <c r="T572" s="40">
        <v>0</v>
      </c>
      <c r="U572" s="40">
        <v>0</v>
      </c>
      <c r="V572" s="40">
        <v>0</v>
      </c>
      <c r="W572" s="40">
        <v>1</v>
      </c>
      <c r="X572" s="40">
        <v>0</v>
      </c>
      <c r="Y572" s="40">
        <v>0</v>
      </c>
      <c r="Z572" s="81">
        <f t="shared" si="23"/>
        <v>0</v>
      </c>
      <c r="AA572" s="40">
        <v>1</v>
      </c>
      <c r="AB572" s="40">
        <v>0</v>
      </c>
      <c r="AC572" s="40">
        <v>0</v>
      </c>
      <c r="AD572" s="40">
        <v>0</v>
      </c>
      <c r="AE572" s="40">
        <v>0</v>
      </c>
      <c r="AF572" s="40">
        <v>0</v>
      </c>
      <c r="AG572" s="40">
        <v>0</v>
      </c>
      <c r="AH572" s="40">
        <v>0</v>
      </c>
      <c r="AI572" s="40">
        <v>0</v>
      </c>
      <c r="AJ572" s="40">
        <v>0</v>
      </c>
      <c r="AK572" s="40">
        <v>0</v>
      </c>
      <c r="AL572" s="40">
        <v>0</v>
      </c>
      <c r="AM572" s="81">
        <f t="shared" si="21"/>
        <v>0</v>
      </c>
    </row>
    <row r="573" spans="1:39" x14ac:dyDescent="0.2">
      <c r="A573" s="33">
        <v>7720</v>
      </c>
      <c r="B573" s="33" t="s">
        <v>37</v>
      </c>
      <c r="C573" s="33" t="s">
        <v>699</v>
      </c>
      <c r="D573" s="35" t="s">
        <v>85</v>
      </c>
      <c r="E573" s="63" t="s">
        <v>132</v>
      </c>
      <c r="F573" s="68">
        <v>2017</v>
      </c>
      <c r="G573" s="52">
        <v>2013</v>
      </c>
      <c r="H573" s="34">
        <v>0</v>
      </c>
      <c r="I573" s="34">
        <v>0</v>
      </c>
      <c r="J573" s="34">
        <v>0</v>
      </c>
      <c r="K573" s="34">
        <v>0</v>
      </c>
      <c r="L573" s="49">
        <v>0</v>
      </c>
      <c r="M573" s="311">
        <v>0</v>
      </c>
      <c r="N573" s="311">
        <v>0</v>
      </c>
      <c r="O573" s="311">
        <v>1438500</v>
      </c>
      <c r="P573" s="313">
        <v>0</v>
      </c>
      <c r="Q573" s="40">
        <v>0</v>
      </c>
      <c r="R573" s="40">
        <v>0</v>
      </c>
      <c r="S573" s="40">
        <v>0</v>
      </c>
      <c r="T573" s="40">
        <v>0</v>
      </c>
      <c r="U573" s="40">
        <v>0</v>
      </c>
      <c r="V573" s="40">
        <v>0</v>
      </c>
      <c r="W573" s="40">
        <v>1</v>
      </c>
      <c r="X573" s="40">
        <v>0</v>
      </c>
      <c r="Y573" s="40">
        <v>0</v>
      </c>
      <c r="Z573" s="81">
        <f t="shared" si="23"/>
        <v>0</v>
      </c>
      <c r="AA573" s="40">
        <v>1</v>
      </c>
      <c r="AB573" s="40">
        <v>0</v>
      </c>
      <c r="AC573" s="40">
        <v>0</v>
      </c>
      <c r="AD573" s="40">
        <v>0</v>
      </c>
      <c r="AE573" s="40">
        <v>0</v>
      </c>
      <c r="AF573" s="40">
        <v>0</v>
      </c>
      <c r="AG573" s="40">
        <v>0</v>
      </c>
      <c r="AH573" s="40">
        <v>0</v>
      </c>
      <c r="AI573" s="40">
        <v>0</v>
      </c>
      <c r="AJ573" s="40">
        <v>0</v>
      </c>
      <c r="AK573" s="40">
        <v>0</v>
      </c>
      <c r="AL573" s="40">
        <v>0</v>
      </c>
      <c r="AM573" s="81">
        <f t="shared" si="21"/>
        <v>0</v>
      </c>
    </row>
    <row r="574" spans="1:39" x14ac:dyDescent="0.2">
      <c r="A574" s="33">
        <v>7915</v>
      </c>
      <c r="B574" s="33" t="s">
        <v>37</v>
      </c>
      <c r="C574" s="33" t="s">
        <v>700</v>
      </c>
      <c r="D574" s="35" t="s">
        <v>85</v>
      </c>
      <c r="E574" s="63" t="s">
        <v>132</v>
      </c>
      <c r="F574" s="68">
        <v>2018</v>
      </c>
      <c r="G574" s="52">
        <v>2013</v>
      </c>
      <c r="H574" s="34">
        <v>0</v>
      </c>
      <c r="I574" s="34">
        <v>0</v>
      </c>
      <c r="J574" s="34">
        <v>0</v>
      </c>
      <c r="K574" s="34">
        <v>0</v>
      </c>
      <c r="L574" s="49">
        <v>0</v>
      </c>
      <c r="M574" s="311">
        <v>0</v>
      </c>
      <c r="N574" s="311">
        <v>0</v>
      </c>
      <c r="O574" s="311">
        <v>0</v>
      </c>
      <c r="P574" s="313">
        <v>770000</v>
      </c>
      <c r="Q574" s="40">
        <v>0</v>
      </c>
      <c r="R574" s="40">
        <v>0</v>
      </c>
      <c r="S574" s="40">
        <v>0</v>
      </c>
      <c r="T574" s="40">
        <v>0</v>
      </c>
      <c r="U574" s="40">
        <v>0</v>
      </c>
      <c r="V574" s="40">
        <v>0</v>
      </c>
      <c r="W574" s="40">
        <v>1</v>
      </c>
      <c r="X574" s="40">
        <v>0</v>
      </c>
      <c r="Y574" s="40">
        <v>0</v>
      </c>
      <c r="Z574" s="81">
        <f t="shared" si="23"/>
        <v>0</v>
      </c>
      <c r="AA574" s="40">
        <v>1</v>
      </c>
      <c r="AB574" s="40">
        <v>0</v>
      </c>
      <c r="AC574" s="40">
        <v>0</v>
      </c>
      <c r="AD574" s="40">
        <v>0</v>
      </c>
      <c r="AE574" s="40">
        <v>0</v>
      </c>
      <c r="AF574" s="40">
        <v>0</v>
      </c>
      <c r="AG574" s="40">
        <v>0</v>
      </c>
      <c r="AH574" s="40">
        <v>0</v>
      </c>
      <c r="AI574" s="40">
        <v>0</v>
      </c>
      <c r="AJ574" s="40">
        <v>0</v>
      </c>
      <c r="AK574" s="40">
        <v>0</v>
      </c>
      <c r="AL574" s="40">
        <v>0</v>
      </c>
      <c r="AM574" s="81">
        <f t="shared" si="21"/>
        <v>0</v>
      </c>
    </row>
    <row r="575" spans="1:39" x14ac:dyDescent="0.2">
      <c r="A575" s="33">
        <v>7697</v>
      </c>
      <c r="B575" s="33" t="s">
        <v>37</v>
      </c>
      <c r="C575" s="33" t="s">
        <v>701</v>
      </c>
      <c r="D575" s="35" t="s">
        <v>85</v>
      </c>
      <c r="E575" s="63" t="s">
        <v>132</v>
      </c>
      <c r="F575" s="68">
        <v>2019</v>
      </c>
      <c r="G575" s="52">
        <v>2013</v>
      </c>
      <c r="H575" s="34">
        <v>0</v>
      </c>
      <c r="I575" s="34">
        <v>0</v>
      </c>
      <c r="J575" s="34">
        <v>0</v>
      </c>
      <c r="K575" s="34">
        <v>0</v>
      </c>
      <c r="L575" s="49">
        <v>0</v>
      </c>
      <c r="M575" s="311">
        <v>0</v>
      </c>
      <c r="N575" s="311">
        <v>0</v>
      </c>
      <c r="O575" s="311">
        <v>0</v>
      </c>
      <c r="P575" s="313">
        <v>1054900</v>
      </c>
      <c r="Q575" s="40">
        <v>0</v>
      </c>
      <c r="R575" s="40">
        <v>0</v>
      </c>
      <c r="S575" s="40">
        <v>0</v>
      </c>
      <c r="T575" s="40">
        <v>0</v>
      </c>
      <c r="U575" s="40">
        <v>0</v>
      </c>
      <c r="V575" s="40">
        <v>0</v>
      </c>
      <c r="W575" s="40">
        <v>1</v>
      </c>
      <c r="X575" s="40">
        <v>0</v>
      </c>
      <c r="Y575" s="40">
        <v>0</v>
      </c>
      <c r="Z575" s="81">
        <f t="shared" si="23"/>
        <v>0</v>
      </c>
      <c r="AA575" s="40">
        <v>1</v>
      </c>
      <c r="AB575" s="40">
        <v>0</v>
      </c>
      <c r="AC575" s="40">
        <v>0</v>
      </c>
      <c r="AD575" s="40">
        <v>0</v>
      </c>
      <c r="AE575" s="40">
        <v>0</v>
      </c>
      <c r="AF575" s="40">
        <v>0</v>
      </c>
      <c r="AG575" s="40">
        <v>0</v>
      </c>
      <c r="AH575" s="40">
        <v>0</v>
      </c>
      <c r="AI575" s="40">
        <v>0</v>
      </c>
      <c r="AJ575" s="40">
        <v>0</v>
      </c>
      <c r="AK575" s="40">
        <v>0</v>
      </c>
      <c r="AL575" s="40">
        <v>0</v>
      </c>
      <c r="AM575" s="81">
        <f t="shared" si="21"/>
        <v>0</v>
      </c>
    </row>
    <row r="576" spans="1:39" x14ac:dyDescent="0.2">
      <c r="A576" s="33">
        <v>7715</v>
      </c>
      <c r="B576" s="33" t="s">
        <v>37</v>
      </c>
      <c r="C576" s="33" t="s">
        <v>702</v>
      </c>
      <c r="D576" s="35" t="s">
        <v>85</v>
      </c>
      <c r="E576" s="63" t="s">
        <v>132</v>
      </c>
      <c r="F576" s="68">
        <v>2019</v>
      </c>
      <c r="G576" s="52">
        <v>2013</v>
      </c>
      <c r="H576" s="34">
        <v>0</v>
      </c>
      <c r="I576" s="34">
        <v>0</v>
      </c>
      <c r="J576" s="34">
        <v>0</v>
      </c>
      <c r="K576" s="34">
        <v>0</v>
      </c>
      <c r="L576" s="49">
        <v>0</v>
      </c>
      <c r="M576" s="311">
        <v>0</v>
      </c>
      <c r="N576" s="311">
        <v>0</v>
      </c>
      <c r="O576" s="311">
        <v>0</v>
      </c>
      <c r="P576" s="313">
        <v>2972900</v>
      </c>
      <c r="Q576" s="40">
        <v>0</v>
      </c>
      <c r="R576" s="40">
        <v>0</v>
      </c>
      <c r="S576" s="40">
        <v>0</v>
      </c>
      <c r="T576" s="40">
        <v>0</v>
      </c>
      <c r="U576" s="40">
        <v>0</v>
      </c>
      <c r="V576" s="40">
        <v>0</v>
      </c>
      <c r="W576" s="40">
        <v>1</v>
      </c>
      <c r="X576" s="40">
        <v>0</v>
      </c>
      <c r="Y576" s="40">
        <v>0</v>
      </c>
      <c r="Z576" s="81">
        <f t="shared" si="23"/>
        <v>0</v>
      </c>
      <c r="AA576" s="40">
        <v>1</v>
      </c>
      <c r="AB576" s="40">
        <v>0</v>
      </c>
      <c r="AC576" s="40">
        <v>0</v>
      </c>
      <c r="AD576" s="40">
        <v>0</v>
      </c>
      <c r="AE576" s="40">
        <v>0</v>
      </c>
      <c r="AF576" s="40">
        <v>0</v>
      </c>
      <c r="AG576" s="40">
        <v>0</v>
      </c>
      <c r="AH576" s="40">
        <v>0</v>
      </c>
      <c r="AI576" s="40">
        <v>0</v>
      </c>
      <c r="AJ576" s="40">
        <v>0</v>
      </c>
      <c r="AK576" s="40">
        <v>0</v>
      </c>
      <c r="AL576" s="40">
        <v>0</v>
      </c>
      <c r="AM576" s="81">
        <f t="shared" si="21"/>
        <v>0</v>
      </c>
    </row>
    <row r="577" spans="1:39" x14ac:dyDescent="0.2">
      <c r="A577" s="33">
        <v>7727</v>
      </c>
      <c r="B577" s="33" t="s">
        <v>37</v>
      </c>
      <c r="C577" s="33" t="s">
        <v>703</v>
      </c>
      <c r="D577" s="35" t="s">
        <v>85</v>
      </c>
      <c r="E577" s="63" t="s">
        <v>132</v>
      </c>
      <c r="F577" s="68">
        <v>2019</v>
      </c>
      <c r="G577" s="52">
        <v>2013</v>
      </c>
      <c r="H577" s="34">
        <v>0</v>
      </c>
      <c r="I577" s="34">
        <v>0</v>
      </c>
      <c r="J577" s="34">
        <v>0</v>
      </c>
      <c r="K577" s="34">
        <v>0</v>
      </c>
      <c r="L577" s="49">
        <v>0</v>
      </c>
      <c r="M577" s="311">
        <v>0</v>
      </c>
      <c r="N577" s="311">
        <v>0</v>
      </c>
      <c r="O577" s="311">
        <v>0</v>
      </c>
      <c r="P577" s="313">
        <v>1054900</v>
      </c>
      <c r="Q577" s="40">
        <v>0</v>
      </c>
      <c r="R577" s="40">
        <v>0</v>
      </c>
      <c r="S577" s="40">
        <v>0</v>
      </c>
      <c r="T577" s="40">
        <v>0</v>
      </c>
      <c r="U577" s="40">
        <v>0</v>
      </c>
      <c r="V577" s="40">
        <v>0</v>
      </c>
      <c r="W577" s="40">
        <v>1</v>
      </c>
      <c r="X577" s="40">
        <v>0</v>
      </c>
      <c r="Y577" s="40">
        <v>0</v>
      </c>
      <c r="Z577" s="81">
        <f t="shared" si="23"/>
        <v>0</v>
      </c>
      <c r="AA577" s="40">
        <v>1</v>
      </c>
      <c r="AB577" s="40">
        <v>0</v>
      </c>
      <c r="AC577" s="40">
        <v>0</v>
      </c>
      <c r="AD577" s="40">
        <v>0</v>
      </c>
      <c r="AE577" s="40">
        <v>0</v>
      </c>
      <c r="AF577" s="40">
        <v>0</v>
      </c>
      <c r="AG577" s="40">
        <v>0</v>
      </c>
      <c r="AH577" s="40">
        <v>0</v>
      </c>
      <c r="AI577" s="40">
        <v>0</v>
      </c>
      <c r="AJ577" s="40">
        <v>0</v>
      </c>
      <c r="AK577" s="40">
        <v>0</v>
      </c>
      <c r="AL577" s="40">
        <v>0</v>
      </c>
      <c r="AM577" s="81">
        <f t="shared" si="21"/>
        <v>0</v>
      </c>
    </row>
    <row r="578" spans="1:39" x14ac:dyDescent="0.2">
      <c r="A578" s="33">
        <v>7728</v>
      </c>
      <c r="B578" s="33" t="s">
        <v>37</v>
      </c>
      <c r="C578" s="33" t="s">
        <v>704</v>
      </c>
      <c r="D578" s="35" t="s">
        <v>85</v>
      </c>
      <c r="E578" s="63" t="s">
        <v>132</v>
      </c>
      <c r="F578" s="68">
        <v>2019</v>
      </c>
      <c r="G578" s="52">
        <v>2013</v>
      </c>
      <c r="H578" s="34">
        <v>0</v>
      </c>
      <c r="I578" s="34">
        <v>0</v>
      </c>
      <c r="J578" s="34">
        <v>0</v>
      </c>
      <c r="K578" s="34">
        <v>0</v>
      </c>
      <c r="L578" s="49">
        <v>0</v>
      </c>
      <c r="M578" s="311">
        <v>0</v>
      </c>
      <c r="N578" s="311">
        <v>1054900</v>
      </c>
      <c r="O578" s="311">
        <v>0</v>
      </c>
      <c r="P578" s="313">
        <v>0</v>
      </c>
      <c r="Q578" s="40">
        <v>0</v>
      </c>
      <c r="R578" s="40">
        <v>0</v>
      </c>
      <c r="S578" s="40">
        <v>0</v>
      </c>
      <c r="T578" s="40">
        <v>0</v>
      </c>
      <c r="U578" s="40">
        <v>0</v>
      </c>
      <c r="V578" s="40">
        <v>0</v>
      </c>
      <c r="W578" s="40">
        <v>1</v>
      </c>
      <c r="X578" s="40">
        <v>0</v>
      </c>
      <c r="Y578" s="40">
        <v>0</v>
      </c>
      <c r="Z578" s="81">
        <f t="shared" si="23"/>
        <v>0</v>
      </c>
      <c r="AA578" s="40">
        <v>1</v>
      </c>
      <c r="AB578" s="40">
        <v>0</v>
      </c>
      <c r="AC578" s="40">
        <v>0</v>
      </c>
      <c r="AD578" s="40">
        <v>0</v>
      </c>
      <c r="AE578" s="40">
        <v>0</v>
      </c>
      <c r="AF578" s="40">
        <v>0</v>
      </c>
      <c r="AG578" s="40">
        <v>0</v>
      </c>
      <c r="AH578" s="40">
        <v>0</v>
      </c>
      <c r="AI578" s="40">
        <v>0</v>
      </c>
      <c r="AJ578" s="40">
        <v>0</v>
      </c>
      <c r="AK578" s="40">
        <v>0</v>
      </c>
      <c r="AL578" s="40">
        <v>0</v>
      </c>
      <c r="AM578" s="81">
        <f t="shared" si="21"/>
        <v>0</v>
      </c>
    </row>
    <row r="579" spans="1:39" x14ac:dyDescent="0.2">
      <c r="A579" s="33">
        <v>7761</v>
      </c>
      <c r="B579" s="33" t="s">
        <v>37</v>
      </c>
      <c r="C579" s="33" t="s">
        <v>705</v>
      </c>
      <c r="D579" s="35" t="s">
        <v>85</v>
      </c>
      <c r="E579" s="63" t="s">
        <v>132</v>
      </c>
      <c r="F579" s="68">
        <v>2019</v>
      </c>
      <c r="G579" s="52">
        <v>2013</v>
      </c>
      <c r="H579" s="34">
        <v>0</v>
      </c>
      <c r="I579" s="34">
        <v>0</v>
      </c>
      <c r="J579" s="34">
        <v>0</v>
      </c>
      <c r="K579" s="34">
        <v>0</v>
      </c>
      <c r="L579" s="49">
        <v>0</v>
      </c>
      <c r="M579" s="311">
        <v>767200</v>
      </c>
      <c r="N579" s="311">
        <v>0</v>
      </c>
      <c r="O579" s="311">
        <v>0</v>
      </c>
      <c r="P579" s="313">
        <v>0</v>
      </c>
      <c r="Q579" s="40">
        <v>0</v>
      </c>
      <c r="R579" s="40">
        <v>0</v>
      </c>
      <c r="S579" s="40">
        <v>0</v>
      </c>
      <c r="T579" s="40">
        <v>0</v>
      </c>
      <c r="U579" s="40">
        <v>0</v>
      </c>
      <c r="V579" s="40">
        <v>0</v>
      </c>
      <c r="W579" s="40">
        <v>1</v>
      </c>
      <c r="X579" s="40">
        <v>0</v>
      </c>
      <c r="Y579" s="40">
        <v>0</v>
      </c>
      <c r="Z579" s="81">
        <f t="shared" si="23"/>
        <v>0</v>
      </c>
      <c r="AA579" s="40">
        <v>1</v>
      </c>
      <c r="AB579" s="40">
        <v>0</v>
      </c>
      <c r="AC579" s="40">
        <v>0</v>
      </c>
      <c r="AD579" s="40">
        <v>0</v>
      </c>
      <c r="AE579" s="40">
        <v>0</v>
      </c>
      <c r="AF579" s="40">
        <v>0</v>
      </c>
      <c r="AG579" s="40">
        <v>0</v>
      </c>
      <c r="AH579" s="40">
        <v>0</v>
      </c>
      <c r="AI579" s="40">
        <v>0</v>
      </c>
      <c r="AJ579" s="40">
        <v>0</v>
      </c>
      <c r="AK579" s="40">
        <v>0</v>
      </c>
      <c r="AL579" s="40">
        <v>0</v>
      </c>
      <c r="AM579" s="81">
        <f t="shared" si="21"/>
        <v>0</v>
      </c>
    </row>
    <row r="580" spans="1:39" x14ac:dyDescent="0.2">
      <c r="A580" s="33">
        <v>7914</v>
      </c>
      <c r="B580" s="33" t="s">
        <v>37</v>
      </c>
      <c r="C580" s="33" t="s">
        <v>706</v>
      </c>
      <c r="D580" s="35" t="s">
        <v>85</v>
      </c>
      <c r="E580" s="63" t="s">
        <v>132</v>
      </c>
      <c r="F580" s="68">
        <v>2019</v>
      </c>
      <c r="G580" s="52">
        <v>2013</v>
      </c>
      <c r="H580" s="34">
        <v>0</v>
      </c>
      <c r="I580" s="34">
        <v>0</v>
      </c>
      <c r="J580" s="34">
        <v>0</v>
      </c>
      <c r="K580" s="34">
        <v>0</v>
      </c>
      <c r="L580" s="49">
        <v>0</v>
      </c>
      <c r="M580" s="311">
        <v>0</v>
      </c>
      <c r="N580" s="311">
        <v>0</v>
      </c>
      <c r="O580" s="311">
        <v>0</v>
      </c>
      <c r="P580" s="313">
        <v>0</v>
      </c>
      <c r="Q580" s="40">
        <v>0</v>
      </c>
      <c r="R580" s="40">
        <v>0</v>
      </c>
      <c r="S580" s="40">
        <v>0</v>
      </c>
      <c r="T580" s="40">
        <v>0</v>
      </c>
      <c r="U580" s="40">
        <v>0</v>
      </c>
      <c r="V580" s="40">
        <v>0</v>
      </c>
      <c r="W580" s="40">
        <v>1</v>
      </c>
      <c r="X580" s="40">
        <v>0</v>
      </c>
      <c r="Y580" s="40">
        <v>0</v>
      </c>
      <c r="Z580" s="81">
        <f t="shared" si="23"/>
        <v>0</v>
      </c>
      <c r="AA580" s="40">
        <v>1</v>
      </c>
      <c r="AB580" s="40">
        <v>0</v>
      </c>
      <c r="AC580" s="40">
        <v>0</v>
      </c>
      <c r="AD580" s="40">
        <v>0</v>
      </c>
      <c r="AE580" s="40">
        <v>0</v>
      </c>
      <c r="AF580" s="40">
        <v>0</v>
      </c>
      <c r="AG580" s="40">
        <v>0</v>
      </c>
      <c r="AH580" s="40">
        <v>0</v>
      </c>
      <c r="AI580" s="40">
        <v>0</v>
      </c>
      <c r="AJ580" s="40">
        <v>0</v>
      </c>
      <c r="AK580" s="40">
        <v>0</v>
      </c>
      <c r="AL580" s="40">
        <v>0</v>
      </c>
      <c r="AM580" s="81">
        <f t="shared" si="21"/>
        <v>0</v>
      </c>
    </row>
    <row r="581" spans="1:39" x14ac:dyDescent="0.2">
      <c r="A581" s="33">
        <v>7912</v>
      </c>
      <c r="B581" s="33" t="s">
        <v>37</v>
      </c>
      <c r="C581" s="33" t="s">
        <v>707</v>
      </c>
      <c r="D581" s="35" t="s">
        <v>85</v>
      </c>
      <c r="E581" s="63" t="s">
        <v>132</v>
      </c>
      <c r="F581" s="68">
        <v>2021</v>
      </c>
      <c r="G581" s="52">
        <v>2013</v>
      </c>
      <c r="H581" s="34">
        <v>0</v>
      </c>
      <c r="I581" s="34">
        <v>0</v>
      </c>
      <c r="J581" s="34">
        <v>0</v>
      </c>
      <c r="K581" s="34">
        <v>0</v>
      </c>
      <c r="L581" s="49">
        <v>0</v>
      </c>
      <c r="M581" s="311">
        <v>0</v>
      </c>
      <c r="N581" s="311">
        <v>0</v>
      </c>
      <c r="O581" s="311">
        <v>0</v>
      </c>
      <c r="P581" s="313">
        <v>0</v>
      </c>
      <c r="Q581" s="40">
        <v>0</v>
      </c>
      <c r="R581" s="40">
        <v>0</v>
      </c>
      <c r="S581" s="40">
        <v>0</v>
      </c>
      <c r="T581" s="40">
        <v>0</v>
      </c>
      <c r="U581" s="40">
        <v>0</v>
      </c>
      <c r="V581" s="40">
        <v>0</v>
      </c>
      <c r="W581" s="40">
        <v>1</v>
      </c>
      <c r="X581" s="40">
        <v>0</v>
      </c>
      <c r="Y581" s="40">
        <v>0</v>
      </c>
      <c r="Z581" s="81">
        <f t="shared" si="23"/>
        <v>0</v>
      </c>
      <c r="AA581" s="40">
        <v>1</v>
      </c>
      <c r="AB581" s="40">
        <v>0</v>
      </c>
      <c r="AC581" s="40">
        <v>0</v>
      </c>
      <c r="AD581" s="40">
        <v>0</v>
      </c>
      <c r="AE581" s="40">
        <v>0</v>
      </c>
      <c r="AF581" s="40">
        <v>0</v>
      </c>
      <c r="AG581" s="40">
        <v>0</v>
      </c>
      <c r="AH581" s="40">
        <v>0</v>
      </c>
      <c r="AI581" s="40">
        <v>0</v>
      </c>
      <c r="AJ581" s="40">
        <v>0</v>
      </c>
      <c r="AK581" s="40">
        <v>0</v>
      </c>
      <c r="AL581" s="40">
        <v>0</v>
      </c>
      <c r="AM581" s="81">
        <f t="shared" ref="AM581:AM644" si="24">ABS(1-SUM(AA581:AL581))</f>
        <v>0</v>
      </c>
    </row>
    <row r="582" spans="1:39" x14ac:dyDescent="0.2">
      <c r="A582" s="33">
        <v>7911</v>
      </c>
      <c r="B582" s="33" t="s">
        <v>37</v>
      </c>
      <c r="C582" s="33" t="s">
        <v>708</v>
      </c>
      <c r="D582" s="35" t="s">
        <v>85</v>
      </c>
      <c r="E582" s="63" t="s">
        <v>132</v>
      </c>
      <c r="F582" s="68">
        <v>2022</v>
      </c>
      <c r="G582" s="52">
        <v>2013</v>
      </c>
      <c r="H582" s="34">
        <v>0</v>
      </c>
      <c r="I582" s="34">
        <v>0</v>
      </c>
      <c r="J582" s="34">
        <v>0</v>
      </c>
      <c r="K582" s="34">
        <v>0</v>
      </c>
      <c r="L582" s="49">
        <v>0</v>
      </c>
      <c r="M582" s="311">
        <v>0</v>
      </c>
      <c r="N582" s="311">
        <v>0</v>
      </c>
      <c r="O582" s="311">
        <v>0</v>
      </c>
      <c r="P582" s="313">
        <v>0</v>
      </c>
      <c r="Q582" s="40">
        <v>0</v>
      </c>
      <c r="R582" s="40">
        <v>0</v>
      </c>
      <c r="S582" s="40">
        <v>0</v>
      </c>
      <c r="T582" s="40">
        <v>0</v>
      </c>
      <c r="U582" s="40">
        <v>0</v>
      </c>
      <c r="V582" s="40">
        <v>0</v>
      </c>
      <c r="W582" s="40">
        <v>1</v>
      </c>
      <c r="X582" s="40">
        <v>0</v>
      </c>
      <c r="Y582" s="40">
        <v>0</v>
      </c>
      <c r="Z582" s="81">
        <f t="shared" si="23"/>
        <v>0</v>
      </c>
      <c r="AA582" s="40">
        <v>1</v>
      </c>
      <c r="AB582" s="40">
        <v>0</v>
      </c>
      <c r="AC582" s="40">
        <v>0</v>
      </c>
      <c r="AD582" s="40">
        <v>0</v>
      </c>
      <c r="AE582" s="40">
        <v>0</v>
      </c>
      <c r="AF582" s="40">
        <v>0</v>
      </c>
      <c r="AG582" s="40">
        <v>0</v>
      </c>
      <c r="AH582" s="40">
        <v>0</v>
      </c>
      <c r="AI582" s="40">
        <v>0</v>
      </c>
      <c r="AJ582" s="40">
        <v>0</v>
      </c>
      <c r="AK582" s="40">
        <v>0</v>
      </c>
      <c r="AL582" s="40">
        <v>0</v>
      </c>
      <c r="AM582" s="81">
        <f t="shared" si="24"/>
        <v>0</v>
      </c>
    </row>
    <row r="583" spans="1:39" x14ac:dyDescent="0.2">
      <c r="A583" s="33" t="s">
        <v>709</v>
      </c>
      <c r="B583" s="33" t="s">
        <v>710</v>
      </c>
      <c r="C583" s="33" t="s">
        <v>711</v>
      </c>
      <c r="D583" s="35" t="s">
        <v>85</v>
      </c>
      <c r="E583" s="63" t="s">
        <v>132</v>
      </c>
      <c r="F583" s="68">
        <v>2015</v>
      </c>
      <c r="G583" s="52">
        <v>2013</v>
      </c>
      <c r="H583" s="34">
        <v>0</v>
      </c>
      <c r="I583" s="34">
        <v>0</v>
      </c>
      <c r="J583" s="34">
        <v>0</v>
      </c>
      <c r="K583" s="34">
        <v>0</v>
      </c>
      <c r="L583" s="49">
        <v>400000</v>
      </c>
      <c r="M583" s="311">
        <v>1260000</v>
      </c>
      <c r="N583" s="311">
        <v>0</v>
      </c>
      <c r="O583" s="311">
        <v>0</v>
      </c>
      <c r="P583" s="313">
        <v>0</v>
      </c>
      <c r="Q583" s="40">
        <v>0.85</v>
      </c>
      <c r="R583" s="40">
        <v>0.05</v>
      </c>
      <c r="S583" s="40">
        <v>0</v>
      </c>
      <c r="T583" s="40">
        <v>0</v>
      </c>
      <c r="U583" s="40">
        <v>0.1</v>
      </c>
      <c r="V583" s="40">
        <v>0</v>
      </c>
      <c r="W583" s="40">
        <v>0</v>
      </c>
      <c r="X583" s="40">
        <v>0</v>
      </c>
      <c r="Y583" s="40">
        <v>0</v>
      </c>
      <c r="Z583" s="81">
        <f t="shared" si="23"/>
        <v>0</v>
      </c>
      <c r="AA583" s="40">
        <v>1</v>
      </c>
      <c r="AB583" s="40">
        <v>0</v>
      </c>
      <c r="AC583" s="40">
        <v>0</v>
      </c>
      <c r="AD583" s="40">
        <v>0</v>
      </c>
      <c r="AE583" s="40">
        <v>0</v>
      </c>
      <c r="AF583" s="40">
        <v>0</v>
      </c>
      <c r="AG583" s="40">
        <v>0</v>
      </c>
      <c r="AH583" s="40">
        <v>0</v>
      </c>
      <c r="AI583" s="40">
        <v>0</v>
      </c>
      <c r="AJ583" s="40">
        <v>0</v>
      </c>
      <c r="AK583" s="40">
        <v>0</v>
      </c>
      <c r="AL583" s="40">
        <v>0</v>
      </c>
      <c r="AM583" s="81">
        <f t="shared" si="24"/>
        <v>0</v>
      </c>
    </row>
    <row r="584" spans="1:39" x14ac:dyDescent="0.2">
      <c r="A584" s="33">
        <v>5966</v>
      </c>
      <c r="B584" s="33" t="s">
        <v>451</v>
      </c>
      <c r="C584" s="33" t="s">
        <v>712</v>
      </c>
      <c r="D584" s="35" t="s">
        <v>85</v>
      </c>
      <c r="E584" s="63" t="s">
        <v>132</v>
      </c>
      <c r="F584" s="68">
        <v>2010</v>
      </c>
      <c r="G584" s="52">
        <v>2013</v>
      </c>
      <c r="H584" s="34">
        <v>8943654.7296684198</v>
      </c>
      <c r="I584" s="34">
        <v>687050.00101003703</v>
      </c>
      <c r="J584" s="34">
        <v>218902.82534283699</v>
      </c>
      <c r="K584" s="34">
        <v>0</v>
      </c>
      <c r="L584" s="49">
        <v>0</v>
      </c>
      <c r="M584" s="311">
        <v>0</v>
      </c>
      <c r="N584" s="311">
        <v>0</v>
      </c>
      <c r="O584" s="311">
        <v>0</v>
      </c>
      <c r="P584" s="313">
        <v>0</v>
      </c>
      <c r="Q584" s="40">
        <v>0.97916988414353523</v>
      </c>
      <c r="R584" s="40">
        <v>0</v>
      </c>
      <c r="S584" s="40">
        <v>0</v>
      </c>
      <c r="T584" s="40">
        <v>0</v>
      </c>
      <c r="U584" s="40">
        <v>2.0830115856464753E-2</v>
      </c>
      <c r="V584" s="40">
        <v>0</v>
      </c>
      <c r="W584" s="40">
        <v>0</v>
      </c>
      <c r="X584" s="40">
        <v>0</v>
      </c>
      <c r="Y584" s="40">
        <v>0</v>
      </c>
      <c r="Z584" s="81">
        <f t="shared" si="23"/>
        <v>0</v>
      </c>
      <c r="AA584" s="40">
        <v>1</v>
      </c>
      <c r="AB584" s="40">
        <v>0</v>
      </c>
      <c r="AC584" s="40">
        <v>0</v>
      </c>
      <c r="AD584" s="40">
        <v>0</v>
      </c>
      <c r="AE584" s="40">
        <v>0</v>
      </c>
      <c r="AF584" s="40">
        <v>0</v>
      </c>
      <c r="AG584" s="40">
        <v>0</v>
      </c>
      <c r="AH584" s="40">
        <v>0</v>
      </c>
      <c r="AI584" s="40">
        <v>0</v>
      </c>
      <c r="AJ584" s="40">
        <v>0</v>
      </c>
      <c r="AK584" s="40">
        <v>0</v>
      </c>
      <c r="AL584" s="40">
        <v>0</v>
      </c>
      <c r="AM584" s="81">
        <f t="shared" si="24"/>
        <v>0</v>
      </c>
    </row>
    <row r="585" spans="1:39" x14ac:dyDescent="0.2">
      <c r="A585" s="33">
        <v>7264</v>
      </c>
      <c r="B585" s="33" t="s">
        <v>451</v>
      </c>
      <c r="C585" s="33" t="s">
        <v>611</v>
      </c>
      <c r="D585" s="35" t="s">
        <v>85</v>
      </c>
      <c r="E585" s="63" t="s">
        <v>132</v>
      </c>
      <c r="F585" s="68">
        <v>2014</v>
      </c>
      <c r="G585" s="52">
        <v>2013</v>
      </c>
      <c r="H585" s="34">
        <v>13912.140380942899</v>
      </c>
      <c r="I585" s="34">
        <v>74560.476668651201</v>
      </c>
      <c r="J585" s="34">
        <v>518947.66427629098</v>
      </c>
      <c r="K585" s="34">
        <v>1520171.9073334499</v>
      </c>
      <c r="L585" s="49">
        <v>3308727.44</v>
      </c>
      <c r="M585" s="311">
        <v>0</v>
      </c>
      <c r="N585" s="311">
        <v>0</v>
      </c>
      <c r="O585" s="311">
        <v>0</v>
      </c>
      <c r="P585" s="313">
        <v>0</v>
      </c>
      <c r="Q585" s="40">
        <v>0.84999999999999987</v>
      </c>
      <c r="R585" s="40">
        <v>5.0000000000000121E-2</v>
      </c>
      <c r="S585" s="40">
        <v>0</v>
      </c>
      <c r="T585" s="40">
        <v>0</v>
      </c>
      <c r="U585" s="40">
        <v>0.10000000000000005</v>
      </c>
      <c r="V585" s="40">
        <v>0</v>
      </c>
      <c r="W585" s="40">
        <v>0</v>
      </c>
      <c r="X585" s="40">
        <v>0</v>
      </c>
      <c r="Y585" s="40">
        <v>0</v>
      </c>
      <c r="Z585" s="81">
        <f t="shared" si="23"/>
        <v>0</v>
      </c>
      <c r="AA585" s="40">
        <v>1</v>
      </c>
      <c r="AB585" s="40">
        <v>0</v>
      </c>
      <c r="AC585" s="40">
        <v>0</v>
      </c>
      <c r="AD585" s="40">
        <v>0</v>
      </c>
      <c r="AE585" s="40">
        <v>0</v>
      </c>
      <c r="AF585" s="40">
        <v>0</v>
      </c>
      <c r="AG585" s="40">
        <v>0</v>
      </c>
      <c r="AH585" s="40">
        <v>0</v>
      </c>
      <c r="AI585" s="40">
        <v>0</v>
      </c>
      <c r="AJ585" s="40">
        <v>0</v>
      </c>
      <c r="AK585" s="40">
        <v>0</v>
      </c>
      <c r="AL585" s="40">
        <v>0</v>
      </c>
      <c r="AM585" s="81">
        <f t="shared" si="24"/>
        <v>0</v>
      </c>
    </row>
    <row r="586" spans="1:39" x14ac:dyDescent="0.2">
      <c r="A586" s="33">
        <v>7725</v>
      </c>
      <c r="B586" s="33" t="s">
        <v>451</v>
      </c>
      <c r="C586" s="33" t="s">
        <v>713</v>
      </c>
      <c r="D586" s="35" t="s">
        <v>85</v>
      </c>
      <c r="E586" s="63" t="s">
        <v>132</v>
      </c>
      <c r="F586" s="236">
        <v>2019</v>
      </c>
      <c r="G586" s="52">
        <v>2013</v>
      </c>
      <c r="H586" s="34">
        <v>0</v>
      </c>
      <c r="I586" s="34">
        <v>0</v>
      </c>
      <c r="J586" s="34">
        <v>0</v>
      </c>
      <c r="K586" s="34">
        <v>0</v>
      </c>
      <c r="L586" s="49">
        <v>150000</v>
      </c>
      <c r="M586" s="311">
        <v>210000</v>
      </c>
      <c r="N586" s="311">
        <v>2205000</v>
      </c>
      <c r="O586" s="311">
        <v>2170000</v>
      </c>
      <c r="P586" s="313">
        <v>2240000</v>
      </c>
      <c r="Q586" s="40">
        <v>0.85</v>
      </c>
      <c r="R586" s="40">
        <v>0.05</v>
      </c>
      <c r="S586" s="40">
        <v>0</v>
      </c>
      <c r="T586" s="40">
        <v>0</v>
      </c>
      <c r="U586" s="40">
        <v>0.1</v>
      </c>
      <c r="V586" s="40">
        <v>0</v>
      </c>
      <c r="W586" s="40">
        <v>0</v>
      </c>
      <c r="X586" s="40">
        <v>0</v>
      </c>
      <c r="Y586" s="40">
        <v>0</v>
      </c>
      <c r="Z586" s="81">
        <f t="shared" si="23"/>
        <v>0</v>
      </c>
      <c r="AA586" s="40">
        <v>1</v>
      </c>
      <c r="AB586" s="40">
        <v>0</v>
      </c>
      <c r="AC586" s="40">
        <v>0</v>
      </c>
      <c r="AD586" s="40">
        <v>0</v>
      </c>
      <c r="AE586" s="40">
        <v>0</v>
      </c>
      <c r="AF586" s="40">
        <v>0</v>
      </c>
      <c r="AG586" s="40">
        <v>0</v>
      </c>
      <c r="AH586" s="40">
        <v>0</v>
      </c>
      <c r="AI586" s="40">
        <v>0</v>
      </c>
      <c r="AJ586" s="40">
        <v>0</v>
      </c>
      <c r="AK586" s="40">
        <v>0</v>
      </c>
      <c r="AL586" s="40">
        <v>0</v>
      </c>
      <c r="AM586" s="81">
        <f t="shared" si="24"/>
        <v>0</v>
      </c>
    </row>
    <row r="587" spans="1:39" x14ac:dyDescent="0.2">
      <c r="A587" s="33">
        <v>7744</v>
      </c>
      <c r="B587" s="33" t="s">
        <v>714</v>
      </c>
      <c r="C587" s="33" t="s">
        <v>715</v>
      </c>
      <c r="D587" s="35" t="s">
        <v>85</v>
      </c>
      <c r="E587" s="63" t="s">
        <v>132</v>
      </c>
      <c r="F587" s="68">
        <v>2015</v>
      </c>
      <c r="G587" s="52">
        <v>2013</v>
      </c>
      <c r="H587" s="34">
        <v>0</v>
      </c>
      <c r="I587" s="34">
        <v>0</v>
      </c>
      <c r="J587" s="34">
        <v>0</v>
      </c>
      <c r="K587" s="34">
        <v>47677.372628428202</v>
      </c>
      <c r="L587" s="49">
        <v>0</v>
      </c>
      <c r="M587" s="311">
        <v>0</v>
      </c>
      <c r="N587" s="311">
        <v>0</v>
      </c>
      <c r="O587" s="311">
        <v>0</v>
      </c>
      <c r="P587" s="313">
        <v>0</v>
      </c>
      <c r="Q587" s="40">
        <v>1</v>
      </c>
      <c r="R587" s="40">
        <v>0</v>
      </c>
      <c r="S587" s="40">
        <v>0</v>
      </c>
      <c r="T587" s="40">
        <v>0</v>
      </c>
      <c r="U587" s="40">
        <v>0</v>
      </c>
      <c r="V587" s="40">
        <v>0</v>
      </c>
      <c r="W587" s="40">
        <v>0</v>
      </c>
      <c r="X587" s="40">
        <v>0</v>
      </c>
      <c r="Y587" s="40">
        <v>0</v>
      </c>
      <c r="Z587" s="81">
        <f t="shared" si="23"/>
        <v>0</v>
      </c>
      <c r="AA587" s="40">
        <v>1</v>
      </c>
      <c r="AB587" s="40">
        <v>0</v>
      </c>
      <c r="AC587" s="40">
        <v>0</v>
      </c>
      <c r="AD587" s="40">
        <v>0</v>
      </c>
      <c r="AE587" s="40">
        <v>0</v>
      </c>
      <c r="AF587" s="40">
        <v>0</v>
      </c>
      <c r="AG587" s="40">
        <v>0</v>
      </c>
      <c r="AH587" s="40">
        <v>0</v>
      </c>
      <c r="AI587" s="40">
        <v>0</v>
      </c>
      <c r="AJ587" s="40">
        <v>0</v>
      </c>
      <c r="AK587" s="40">
        <v>0</v>
      </c>
      <c r="AL587" s="40">
        <v>0</v>
      </c>
      <c r="AM587" s="81">
        <f t="shared" si="24"/>
        <v>0</v>
      </c>
    </row>
    <row r="588" spans="1:39" x14ac:dyDescent="0.2">
      <c r="A588" s="33">
        <v>7709</v>
      </c>
      <c r="B588" s="33" t="s">
        <v>714</v>
      </c>
      <c r="C588" s="33" t="s">
        <v>716</v>
      </c>
      <c r="D588" s="35" t="s">
        <v>85</v>
      </c>
      <c r="E588" s="63" t="s">
        <v>132</v>
      </c>
      <c r="F588" s="68">
        <v>2016</v>
      </c>
      <c r="G588" s="52">
        <v>2013</v>
      </c>
      <c r="H588" s="34">
        <v>0</v>
      </c>
      <c r="I588" s="34">
        <v>0</v>
      </c>
      <c r="J588" s="34">
        <v>0</v>
      </c>
      <c r="K588" s="34">
        <v>17819.1219874831</v>
      </c>
      <c r="L588" s="49">
        <v>0</v>
      </c>
      <c r="M588" s="311">
        <v>0</v>
      </c>
      <c r="N588" s="311">
        <v>0</v>
      </c>
      <c r="O588" s="311">
        <v>0</v>
      </c>
      <c r="P588" s="313">
        <v>0</v>
      </c>
      <c r="Q588" s="40">
        <v>1</v>
      </c>
      <c r="R588" s="40">
        <v>0</v>
      </c>
      <c r="S588" s="40">
        <v>0</v>
      </c>
      <c r="T588" s="40">
        <v>0</v>
      </c>
      <c r="U588" s="40">
        <v>0</v>
      </c>
      <c r="V588" s="40">
        <v>0</v>
      </c>
      <c r="W588" s="40">
        <v>0</v>
      </c>
      <c r="X588" s="40">
        <v>0</v>
      </c>
      <c r="Y588" s="40">
        <v>0</v>
      </c>
      <c r="Z588" s="81">
        <f t="shared" si="23"/>
        <v>0</v>
      </c>
      <c r="AA588" s="40">
        <v>1</v>
      </c>
      <c r="AB588" s="40">
        <v>0</v>
      </c>
      <c r="AC588" s="40">
        <v>0</v>
      </c>
      <c r="AD588" s="40">
        <v>0</v>
      </c>
      <c r="AE588" s="40">
        <v>0</v>
      </c>
      <c r="AF588" s="40">
        <v>0</v>
      </c>
      <c r="AG588" s="40">
        <v>0</v>
      </c>
      <c r="AH588" s="40">
        <v>0</v>
      </c>
      <c r="AI588" s="40">
        <v>0</v>
      </c>
      <c r="AJ588" s="40">
        <v>0</v>
      </c>
      <c r="AK588" s="40">
        <v>0</v>
      </c>
      <c r="AL588" s="40">
        <v>0</v>
      </c>
      <c r="AM588" s="81">
        <f t="shared" si="24"/>
        <v>0</v>
      </c>
    </row>
    <row r="589" spans="1:39" x14ac:dyDescent="0.2">
      <c r="A589" s="33">
        <v>7711</v>
      </c>
      <c r="B589" s="33" t="s">
        <v>714</v>
      </c>
      <c r="C589" s="33" t="s">
        <v>717</v>
      </c>
      <c r="D589" s="35" t="s">
        <v>85</v>
      </c>
      <c r="E589" s="63" t="s">
        <v>132</v>
      </c>
      <c r="F589" s="68">
        <v>2016</v>
      </c>
      <c r="G589" s="52">
        <v>2013</v>
      </c>
      <c r="H589" s="34">
        <v>0</v>
      </c>
      <c r="I589" s="34">
        <v>0</v>
      </c>
      <c r="J589" s="34">
        <v>0</v>
      </c>
      <c r="K589" s="34">
        <v>19799.413220922201</v>
      </c>
      <c r="L589" s="49">
        <v>0</v>
      </c>
      <c r="M589" s="311">
        <v>0</v>
      </c>
      <c r="N589" s="311">
        <v>0</v>
      </c>
      <c r="O589" s="311">
        <v>0</v>
      </c>
      <c r="P589" s="313">
        <v>0</v>
      </c>
      <c r="Q589" s="40">
        <v>0.84999999999999953</v>
      </c>
      <c r="R589" s="40">
        <v>5.0000000000000086E-2</v>
      </c>
      <c r="S589" s="40">
        <v>0</v>
      </c>
      <c r="T589" s="40">
        <v>0</v>
      </c>
      <c r="U589" s="40">
        <v>0.10000000000000037</v>
      </c>
      <c r="V589" s="40">
        <v>0</v>
      </c>
      <c r="W589" s="40">
        <v>0</v>
      </c>
      <c r="X589" s="40">
        <v>0</v>
      </c>
      <c r="Y589" s="40">
        <v>0</v>
      </c>
      <c r="Z589" s="81">
        <f t="shared" si="23"/>
        <v>0</v>
      </c>
      <c r="AA589" s="40">
        <v>1</v>
      </c>
      <c r="AB589" s="40">
        <v>0</v>
      </c>
      <c r="AC589" s="40">
        <v>0</v>
      </c>
      <c r="AD589" s="40">
        <v>0</v>
      </c>
      <c r="AE589" s="40">
        <v>0</v>
      </c>
      <c r="AF589" s="40">
        <v>0</v>
      </c>
      <c r="AG589" s="40">
        <v>0</v>
      </c>
      <c r="AH589" s="40">
        <v>0</v>
      </c>
      <c r="AI589" s="40">
        <v>0</v>
      </c>
      <c r="AJ589" s="40">
        <v>0</v>
      </c>
      <c r="AK589" s="40">
        <v>0</v>
      </c>
      <c r="AL589" s="40">
        <v>0</v>
      </c>
      <c r="AM589" s="81">
        <f t="shared" si="24"/>
        <v>0</v>
      </c>
    </row>
    <row r="590" spans="1:39" x14ac:dyDescent="0.2">
      <c r="A590" s="33">
        <v>7777</v>
      </c>
      <c r="B590" s="33" t="s">
        <v>714</v>
      </c>
      <c r="C590" s="33" t="s">
        <v>718</v>
      </c>
      <c r="D590" s="35" t="s">
        <v>85</v>
      </c>
      <c r="E590" s="63" t="s">
        <v>132</v>
      </c>
      <c r="F590" s="68">
        <v>2016</v>
      </c>
      <c r="G590" s="52">
        <v>2013</v>
      </c>
      <c r="H590" s="34">
        <v>0</v>
      </c>
      <c r="I590" s="34">
        <v>0</v>
      </c>
      <c r="J590" s="34">
        <v>2904.9195602484301</v>
      </c>
      <c r="K590" s="34">
        <v>0</v>
      </c>
      <c r="L590" s="49">
        <v>0</v>
      </c>
      <c r="M590" s="311">
        <v>4850230</v>
      </c>
      <c r="N590" s="311">
        <v>4850230</v>
      </c>
      <c r="O590" s="311">
        <v>0</v>
      </c>
      <c r="P590" s="313">
        <v>0</v>
      </c>
      <c r="Q590" s="40">
        <v>0.85</v>
      </c>
      <c r="R590" s="40">
        <v>4.9999999999999996E-2</v>
      </c>
      <c r="S590" s="40">
        <v>0</v>
      </c>
      <c r="T590" s="40">
        <v>0</v>
      </c>
      <c r="U590" s="40">
        <v>9.9999999999999992E-2</v>
      </c>
      <c r="V590" s="40">
        <v>0</v>
      </c>
      <c r="W590" s="40">
        <v>0</v>
      </c>
      <c r="X590" s="40">
        <v>0</v>
      </c>
      <c r="Y590" s="40">
        <v>0</v>
      </c>
      <c r="Z590" s="81">
        <f t="shared" si="23"/>
        <v>0</v>
      </c>
      <c r="AA590" s="40">
        <v>1</v>
      </c>
      <c r="AB590" s="40">
        <v>0</v>
      </c>
      <c r="AC590" s="40">
        <v>0</v>
      </c>
      <c r="AD590" s="40">
        <v>0</v>
      </c>
      <c r="AE590" s="40">
        <v>0</v>
      </c>
      <c r="AF590" s="40">
        <v>0</v>
      </c>
      <c r="AG590" s="40">
        <v>0</v>
      </c>
      <c r="AH590" s="40">
        <v>0</v>
      </c>
      <c r="AI590" s="40">
        <v>0</v>
      </c>
      <c r="AJ590" s="40">
        <v>0</v>
      </c>
      <c r="AK590" s="40">
        <v>0</v>
      </c>
      <c r="AL590" s="40">
        <v>0</v>
      </c>
      <c r="AM590" s="81">
        <f t="shared" si="24"/>
        <v>0</v>
      </c>
    </row>
    <row r="591" spans="1:39" x14ac:dyDescent="0.2">
      <c r="A591" s="33">
        <v>7699</v>
      </c>
      <c r="B591" s="33" t="s">
        <v>714</v>
      </c>
      <c r="C591" s="33" t="s">
        <v>719</v>
      </c>
      <c r="D591" s="35" t="s">
        <v>85</v>
      </c>
      <c r="E591" s="63" t="s">
        <v>132</v>
      </c>
      <c r="F591" s="68">
        <v>2018</v>
      </c>
      <c r="G591" s="52">
        <v>2013</v>
      </c>
      <c r="H591" s="34">
        <v>0</v>
      </c>
      <c r="I591" s="34">
        <v>0</v>
      </c>
      <c r="J591" s="34">
        <v>0</v>
      </c>
      <c r="K591" s="34">
        <v>3851.3608433683198</v>
      </c>
      <c r="L591" s="49">
        <v>0</v>
      </c>
      <c r="M591" s="311">
        <v>0</v>
      </c>
      <c r="N591" s="311">
        <v>0</v>
      </c>
      <c r="O591" s="311">
        <v>0</v>
      </c>
      <c r="P591" s="313">
        <v>0</v>
      </c>
      <c r="Q591" s="40">
        <v>0.84999999999999987</v>
      </c>
      <c r="R591" s="40">
        <v>5.0000000000000031E-2</v>
      </c>
      <c r="S591" s="40">
        <v>0</v>
      </c>
      <c r="T591" s="40">
        <v>0</v>
      </c>
      <c r="U591" s="40">
        <v>0.10000000000000006</v>
      </c>
      <c r="V591" s="40">
        <v>0</v>
      </c>
      <c r="W591" s="40">
        <v>0</v>
      </c>
      <c r="X591" s="40">
        <v>0</v>
      </c>
      <c r="Y591" s="40">
        <v>0</v>
      </c>
      <c r="Z591" s="81">
        <f t="shared" si="23"/>
        <v>0</v>
      </c>
      <c r="AA591" s="40">
        <v>1</v>
      </c>
      <c r="AB591" s="40">
        <v>0</v>
      </c>
      <c r="AC591" s="40">
        <v>0</v>
      </c>
      <c r="AD591" s="40">
        <v>0</v>
      </c>
      <c r="AE591" s="40">
        <v>0</v>
      </c>
      <c r="AF591" s="40">
        <v>0</v>
      </c>
      <c r="AG591" s="40">
        <v>0</v>
      </c>
      <c r="AH591" s="40">
        <v>0</v>
      </c>
      <c r="AI591" s="40">
        <v>0</v>
      </c>
      <c r="AJ591" s="40">
        <v>0</v>
      </c>
      <c r="AK591" s="40">
        <v>0</v>
      </c>
      <c r="AL591" s="40">
        <v>0</v>
      </c>
      <c r="AM591" s="81">
        <f t="shared" si="24"/>
        <v>0</v>
      </c>
    </row>
    <row r="592" spans="1:39" x14ac:dyDescent="0.2">
      <c r="A592" s="33" t="s">
        <v>720</v>
      </c>
      <c r="B592" s="33" t="s">
        <v>293</v>
      </c>
      <c r="C592" s="33" t="s">
        <v>721</v>
      </c>
      <c r="D592" s="35" t="s">
        <v>88</v>
      </c>
      <c r="E592" s="63" t="s">
        <v>132</v>
      </c>
      <c r="F592" s="68">
        <v>2014</v>
      </c>
      <c r="G592" s="52">
        <v>2013</v>
      </c>
      <c r="H592" s="34">
        <v>0</v>
      </c>
      <c r="I592" s="34">
        <v>0</v>
      </c>
      <c r="J592" s="34">
        <v>0</v>
      </c>
      <c r="K592" s="34">
        <v>0</v>
      </c>
      <c r="L592" s="49">
        <v>114000</v>
      </c>
      <c r="M592" s="311">
        <v>0</v>
      </c>
      <c r="N592" s="311">
        <v>0</v>
      </c>
      <c r="O592" s="311">
        <v>0</v>
      </c>
      <c r="P592" s="313">
        <v>0</v>
      </c>
      <c r="Q592" s="40">
        <v>0</v>
      </c>
      <c r="R592" s="40">
        <v>0.3</v>
      </c>
      <c r="S592" s="40">
        <v>0.25</v>
      </c>
      <c r="T592" s="40">
        <v>0.45</v>
      </c>
      <c r="U592" s="40">
        <v>0</v>
      </c>
      <c r="V592" s="40">
        <v>0</v>
      </c>
      <c r="W592" s="40">
        <v>0</v>
      </c>
      <c r="X592" s="40">
        <v>0</v>
      </c>
      <c r="Y592" s="40">
        <v>0</v>
      </c>
      <c r="Z592" s="81">
        <f t="shared" si="23"/>
        <v>0</v>
      </c>
      <c r="AA592" s="40">
        <v>1</v>
      </c>
      <c r="AB592" s="40">
        <v>0</v>
      </c>
      <c r="AC592" s="40">
        <v>0</v>
      </c>
      <c r="AD592" s="40">
        <v>0</v>
      </c>
      <c r="AE592" s="40">
        <v>0</v>
      </c>
      <c r="AF592" s="40">
        <v>0</v>
      </c>
      <c r="AG592" s="40">
        <v>0</v>
      </c>
      <c r="AH592" s="40">
        <v>0</v>
      </c>
      <c r="AI592" s="40">
        <v>0</v>
      </c>
      <c r="AJ592" s="40">
        <v>0</v>
      </c>
      <c r="AK592" s="40">
        <v>0</v>
      </c>
      <c r="AL592" s="40">
        <v>0</v>
      </c>
      <c r="AM592" s="81">
        <f t="shared" si="24"/>
        <v>0</v>
      </c>
    </row>
    <row r="593" spans="1:39" x14ac:dyDescent="0.2">
      <c r="A593" s="33">
        <v>7087</v>
      </c>
      <c r="B593" s="33" t="s">
        <v>327</v>
      </c>
      <c r="C593" s="33" t="s">
        <v>722</v>
      </c>
      <c r="D593" s="35" t="s">
        <v>88</v>
      </c>
      <c r="E593" s="63" t="s">
        <v>132</v>
      </c>
      <c r="F593" s="68">
        <v>2019</v>
      </c>
      <c r="G593" s="52">
        <v>2013</v>
      </c>
      <c r="H593" s="34">
        <v>188086.95647982799</v>
      </c>
      <c r="I593" s="34">
        <v>71202.565556845395</v>
      </c>
      <c r="J593" s="34">
        <v>-559702.08889378596</v>
      </c>
      <c r="K593" s="34">
        <v>-5182.6305966495702</v>
      </c>
      <c r="L593" s="49">
        <v>0</v>
      </c>
      <c r="M593" s="311">
        <v>0</v>
      </c>
      <c r="N593" s="311">
        <v>0</v>
      </c>
      <c r="O593" s="311">
        <v>0</v>
      </c>
      <c r="P593" s="313">
        <v>0</v>
      </c>
      <c r="Q593" s="40">
        <v>0.89999999999999991</v>
      </c>
      <c r="R593" s="40">
        <v>0.10000000000000003</v>
      </c>
      <c r="S593" s="40">
        <v>0</v>
      </c>
      <c r="T593" s="40">
        <v>0</v>
      </c>
      <c r="U593" s="40">
        <v>0</v>
      </c>
      <c r="V593" s="40">
        <v>0</v>
      </c>
      <c r="W593" s="40">
        <v>0</v>
      </c>
      <c r="X593" s="40">
        <v>0</v>
      </c>
      <c r="Y593" s="40">
        <v>0</v>
      </c>
      <c r="Z593" s="81">
        <f t="shared" si="23"/>
        <v>0</v>
      </c>
      <c r="AA593" s="40">
        <v>1</v>
      </c>
      <c r="AB593" s="40">
        <v>0</v>
      </c>
      <c r="AC593" s="40">
        <v>0</v>
      </c>
      <c r="AD593" s="40">
        <v>0</v>
      </c>
      <c r="AE593" s="40">
        <v>0</v>
      </c>
      <c r="AF593" s="40">
        <v>0</v>
      </c>
      <c r="AG593" s="40">
        <v>0</v>
      </c>
      <c r="AH593" s="40">
        <v>0</v>
      </c>
      <c r="AI593" s="40">
        <v>0</v>
      </c>
      <c r="AJ593" s="40">
        <v>0</v>
      </c>
      <c r="AK593" s="40">
        <v>0</v>
      </c>
      <c r="AL593" s="40">
        <v>0</v>
      </c>
      <c r="AM593" s="81">
        <f t="shared" si="24"/>
        <v>0</v>
      </c>
    </row>
    <row r="594" spans="1:39" x14ac:dyDescent="0.2">
      <c r="A594" s="33">
        <v>6244</v>
      </c>
      <c r="B594" s="33" t="s">
        <v>31</v>
      </c>
      <c r="C594" s="33" t="s">
        <v>723</v>
      </c>
      <c r="D594" s="35" t="s">
        <v>88</v>
      </c>
      <c r="E594" s="63" t="s">
        <v>132</v>
      </c>
      <c r="F594" s="68">
        <v>2014</v>
      </c>
      <c r="G594" s="52">
        <v>2013</v>
      </c>
      <c r="H594" s="34">
        <v>9414.8712305751305</v>
      </c>
      <c r="I594" s="34">
        <v>-77056.605062345305</v>
      </c>
      <c r="J594" s="34">
        <v>0</v>
      </c>
      <c r="K594" s="34">
        <v>0</v>
      </c>
      <c r="L594" s="49">
        <v>0</v>
      </c>
      <c r="M594" s="311">
        <v>0</v>
      </c>
      <c r="N594" s="311">
        <v>0</v>
      </c>
      <c r="O594" s="311">
        <v>0</v>
      </c>
      <c r="P594" s="313">
        <v>0</v>
      </c>
      <c r="Q594" s="40">
        <v>0</v>
      </c>
      <c r="R594" s="40">
        <v>0</v>
      </c>
      <c r="S594" s="40">
        <v>0</v>
      </c>
      <c r="T594" s="79">
        <v>1</v>
      </c>
      <c r="U594" s="40">
        <v>0</v>
      </c>
      <c r="V594" s="40">
        <v>0</v>
      </c>
      <c r="W594" s="40">
        <v>0</v>
      </c>
      <c r="X594" s="40">
        <v>0</v>
      </c>
      <c r="Y594" s="40">
        <v>0</v>
      </c>
      <c r="Z594" s="81">
        <f t="shared" si="23"/>
        <v>0</v>
      </c>
      <c r="AA594" s="40">
        <v>1</v>
      </c>
      <c r="AB594" s="40">
        <v>0</v>
      </c>
      <c r="AC594" s="40">
        <v>0</v>
      </c>
      <c r="AD594" s="40">
        <v>0</v>
      </c>
      <c r="AE594" s="40">
        <v>0</v>
      </c>
      <c r="AF594" s="40">
        <v>0</v>
      </c>
      <c r="AG594" s="40">
        <v>0</v>
      </c>
      <c r="AH594" s="40">
        <v>0</v>
      </c>
      <c r="AI594" s="40">
        <v>0</v>
      </c>
      <c r="AJ594" s="40">
        <v>0</v>
      </c>
      <c r="AK594" s="40">
        <v>0</v>
      </c>
      <c r="AL594" s="40">
        <v>0</v>
      </c>
      <c r="AM594" s="81">
        <f t="shared" si="24"/>
        <v>0</v>
      </c>
    </row>
    <row r="595" spans="1:39" x14ac:dyDescent="0.2">
      <c r="A595" s="33">
        <v>7044</v>
      </c>
      <c r="B595" s="33" t="s">
        <v>31</v>
      </c>
      <c r="C595" s="33" t="s">
        <v>724</v>
      </c>
      <c r="D595" s="35" t="s">
        <v>88</v>
      </c>
      <c r="E595" s="63" t="s">
        <v>132</v>
      </c>
      <c r="F595" s="68">
        <v>2014</v>
      </c>
      <c r="G595" s="52">
        <v>2013</v>
      </c>
      <c r="H595" s="34">
        <v>0</v>
      </c>
      <c r="I595" s="34">
        <v>4642921.4119584803</v>
      </c>
      <c r="J595" s="34">
        <v>3792425.5375085599</v>
      </c>
      <c r="K595" s="34">
        <v>3558285.6261454602</v>
      </c>
      <c r="L595" s="49">
        <v>117777.29</v>
      </c>
      <c r="M595" s="311">
        <v>0</v>
      </c>
      <c r="N595" s="311">
        <v>0</v>
      </c>
      <c r="O595" s="311">
        <v>0</v>
      </c>
      <c r="P595" s="313">
        <v>0</v>
      </c>
      <c r="Q595" s="40">
        <v>0</v>
      </c>
      <c r="R595" s="40">
        <v>0.45000000000000023</v>
      </c>
      <c r="S595" s="40">
        <v>4.9999999999999975E-2</v>
      </c>
      <c r="T595" s="40">
        <v>0.49999999999999978</v>
      </c>
      <c r="U595" s="40">
        <v>0</v>
      </c>
      <c r="V595" s="40">
        <v>0</v>
      </c>
      <c r="W595" s="40">
        <v>0</v>
      </c>
      <c r="X595" s="40">
        <v>0</v>
      </c>
      <c r="Y595" s="40">
        <v>0</v>
      </c>
      <c r="Z595" s="81">
        <f t="shared" si="23"/>
        <v>0</v>
      </c>
      <c r="AA595" s="40">
        <v>1</v>
      </c>
      <c r="AB595" s="40">
        <v>0</v>
      </c>
      <c r="AC595" s="40">
        <v>0</v>
      </c>
      <c r="AD595" s="40">
        <v>0</v>
      </c>
      <c r="AE595" s="40">
        <v>0</v>
      </c>
      <c r="AF595" s="40">
        <v>0</v>
      </c>
      <c r="AG595" s="40">
        <v>0</v>
      </c>
      <c r="AH595" s="40">
        <v>0</v>
      </c>
      <c r="AI595" s="40">
        <v>0</v>
      </c>
      <c r="AJ595" s="40">
        <v>0</v>
      </c>
      <c r="AK595" s="40">
        <v>0</v>
      </c>
      <c r="AL595" s="40">
        <v>0</v>
      </c>
      <c r="AM595" s="81">
        <f t="shared" si="24"/>
        <v>0</v>
      </c>
    </row>
    <row r="596" spans="1:39" x14ac:dyDescent="0.2">
      <c r="A596" s="33">
        <v>7138</v>
      </c>
      <c r="B596" s="33" t="s">
        <v>31</v>
      </c>
      <c r="C596" s="33" t="s">
        <v>725</v>
      </c>
      <c r="D596" s="35" t="s">
        <v>88</v>
      </c>
      <c r="E596" s="63" t="s">
        <v>132</v>
      </c>
      <c r="F596" s="68">
        <v>2014</v>
      </c>
      <c r="G596" s="52">
        <v>2013</v>
      </c>
      <c r="H596" s="34">
        <v>0</v>
      </c>
      <c r="I596" s="34">
        <v>150569.19378266399</v>
      </c>
      <c r="J596" s="34">
        <v>3623295.9904992799</v>
      </c>
      <c r="K596" s="34">
        <v>2001520.6308397299</v>
      </c>
      <c r="L596" s="49">
        <v>775287</v>
      </c>
      <c r="M596" s="311">
        <v>0</v>
      </c>
      <c r="N596" s="311">
        <v>0</v>
      </c>
      <c r="O596" s="311">
        <v>0</v>
      </c>
      <c r="P596" s="313">
        <v>0</v>
      </c>
      <c r="Q596" s="40">
        <v>0</v>
      </c>
      <c r="R596" s="40">
        <v>0.44999999999999951</v>
      </c>
      <c r="S596" s="40">
        <v>5.0000000000000044E-2</v>
      </c>
      <c r="T596" s="40">
        <v>0.50000000000000044</v>
      </c>
      <c r="U596" s="40">
        <v>0</v>
      </c>
      <c r="V596" s="40">
        <v>0</v>
      </c>
      <c r="W596" s="40">
        <v>0</v>
      </c>
      <c r="X596" s="40">
        <v>0</v>
      </c>
      <c r="Y596" s="40">
        <v>0</v>
      </c>
      <c r="Z596" s="81">
        <f t="shared" si="23"/>
        <v>0</v>
      </c>
      <c r="AA596" s="40">
        <v>1</v>
      </c>
      <c r="AB596" s="40">
        <v>0</v>
      </c>
      <c r="AC596" s="40">
        <v>0</v>
      </c>
      <c r="AD596" s="40">
        <v>0</v>
      </c>
      <c r="AE596" s="40">
        <v>0</v>
      </c>
      <c r="AF596" s="40">
        <v>0</v>
      </c>
      <c r="AG596" s="40">
        <v>0</v>
      </c>
      <c r="AH596" s="40">
        <v>0</v>
      </c>
      <c r="AI596" s="40">
        <v>0</v>
      </c>
      <c r="AJ596" s="40">
        <v>0</v>
      </c>
      <c r="AK596" s="40">
        <v>0</v>
      </c>
      <c r="AL596" s="40">
        <v>0</v>
      </c>
      <c r="AM596" s="81">
        <f t="shared" si="24"/>
        <v>0</v>
      </c>
    </row>
    <row r="597" spans="1:39" x14ac:dyDescent="0.2">
      <c r="A597" s="33">
        <v>7289</v>
      </c>
      <c r="B597" s="33" t="s">
        <v>31</v>
      </c>
      <c r="C597" s="33" t="s">
        <v>723</v>
      </c>
      <c r="D597" s="35" t="s">
        <v>88</v>
      </c>
      <c r="E597" s="63" t="s">
        <v>132</v>
      </c>
      <c r="F597" s="68">
        <v>2014</v>
      </c>
      <c r="G597" s="52">
        <v>2013</v>
      </c>
      <c r="H597" s="34">
        <v>0</v>
      </c>
      <c r="I597" s="34">
        <v>135075.22568344499</v>
      </c>
      <c r="J597" s="34">
        <v>2047935.1529711899</v>
      </c>
      <c r="K597" s="34">
        <v>622409.75627637794</v>
      </c>
      <c r="L597" s="49">
        <v>4301901.55</v>
      </c>
      <c r="M597" s="311">
        <v>0</v>
      </c>
      <c r="N597" s="311">
        <v>0</v>
      </c>
      <c r="O597" s="311">
        <v>0</v>
      </c>
      <c r="P597" s="313">
        <v>0</v>
      </c>
      <c r="Q597" s="40">
        <v>0</v>
      </c>
      <c r="R597" s="40">
        <v>0.39079161758896275</v>
      </c>
      <c r="S597" s="40">
        <v>0.12894450988138281</v>
      </c>
      <c r="T597" s="40">
        <v>0.48026387252965447</v>
      </c>
      <c r="U597" s="40">
        <v>0</v>
      </c>
      <c r="V597" s="40">
        <v>0</v>
      </c>
      <c r="W597" s="40">
        <v>0</v>
      </c>
      <c r="X597" s="40">
        <v>0</v>
      </c>
      <c r="Y597" s="40">
        <v>0</v>
      </c>
      <c r="Z597" s="81">
        <f t="shared" si="23"/>
        <v>0</v>
      </c>
      <c r="AA597" s="40">
        <v>1</v>
      </c>
      <c r="AB597" s="40">
        <v>0</v>
      </c>
      <c r="AC597" s="40">
        <v>0</v>
      </c>
      <c r="AD597" s="40">
        <v>0</v>
      </c>
      <c r="AE597" s="40">
        <v>0</v>
      </c>
      <c r="AF597" s="40">
        <v>0</v>
      </c>
      <c r="AG597" s="40">
        <v>0</v>
      </c>
      <c r="AH597" s="40">
        <v>0</v>
      </c>
      <c r="AI597" s="40">
        <v>0</v>
      </c>
      <c r="AJ597" s="40">
        <v>0</v>
      </c>
      <c r="AK597" s="40">
        <v>0</v>
      </c>
      <c r="AL597" s="40">
        <v>0</v>
      </c>
      <c r="AM597" s="81">
        <f t="shared" si="24"/>
        <v>0</v>
      </c>
    </row>
    <row r="598" spans="1:39" x14ac:dyDescent="0.2">
      <c r="A598" s="33">
        <v>7645</v>
      </c>
      <c r="B598" s="33" t="s">
        <v>31</v>
      </c>
      <c r="C598" s="33" t="s">
        <v>726</v>
      </c>
      <c r="D598" s="35" t="s">
        <v>88</v>
      </c>
      <c r="E598" s="63" t="s">
        <v>132</v>
      </c>
      <c r="F598" s="68">
        <v>2014</v>
      </c>
      <c r="G598" s="52">
        <v>2013</v>
      </c>
      <c r="H598" s="34">
        <v>0</v>
      </c>
      <c r="I598" s="34">
        <v>5074.7613043496203</v>
      </c>
      <c r="J598" s="34">
        <v>0</v>
      </c>
      <c r="K598" s="34">
        <v>3006408.9194151498</v>
      </c>
      <c r="L598" s="49">
        <v>1205081</v>
      </c>
      <c r="M598" s="311">
        <v>0</v>
      </c>
      <c r="N598" s="311">
        <v>0</v>
      </c>
      <c r="O598" s="311">
        <v>0</v>
      </c>
      <c r="P598" s="313">
        <v>0</v>
      </c>
      <c r="Q598" s="40">
        <v>0</v>
      </c>
      <c r="R598" s="40">
        <v>0.45000000000000068</v>
      </c>
      <c r="S598" s="40">
        <v>4.999999999999994E-2</v>
      </c>
      <c r="T598" s="40">
        <v>0.49999999999999944</v>
      </c>
      <c r="U598" s="40">
        <v>0</v>
      </c>
      <c r="V598" s="40">
        <v>0</v>
      </c>
      <c r="W598" s="40">
        <v>0</v>
      </c>
      <c r="X598" s="40">
        <v>0</v>
      </c>
      <c r="Y598" s="40">
        <v>0</v>
      </c>
      <c r="Z598" s="81">
        <f t="shared" si="23"/>
        <v>0</v>
      </c>
      <c r="AA598" s="40">
        <v>1</v>
      </c>
      <c r="AB598" s="40">
        <v>0</v>
      </c>
      <c r="AC598" s="40">
        <v>0</v>
      </c>
      <c r="AD598" s="40">
        <v>0</v>
      </c>
      <c r="AE598" s="40">
        <v>0</v>
      </c>
      <c r="AF598" s="40">
        <v>0</v>
      </c>
      <c r="AG598" s="40">
        <v>0</v>
      </c>
      <c r="AH598" s="40">
        <v>0</v>
      </c>
      <c r="AI598" s="40">
        <v>0</v>
      </c>
      <c r="AJ598" s="40">
        <v>0</v>
      </c>
      <c r="AK598" s="40">
        <v>0</v>
      </c>
      <c r="AL598" s="40">
        <v>0</v>
      </c>
      <c r="AM598" s="81">
        <f t="shared" si="24"/>
        <v>0</v>
      </c>
    </row>
    <row r="599" spans="1:39" x14ac:dyDescent="0.2">
      <c r="A599" s="33">
        <v>7786</v>
      </c>
      <c r="B599" s="33" t="s">
        <v>31</v>
      </c>
      <c r="C599" s="33" t="s">
        <v>727</v>
      </c>
      <c r="D599" s="35" t="s">
        <v>88</v>
      </c>
      <c r="E599" s="63" t="s">
        <v>132</v>
      </c>
      <c r="F599" s="68">
        <v>2014</v>
      </c>
      <c r="G599" s="52">
        <v>2013</v>
      </c>
      <c r="H599" s="34">
        <v>0</v>
      </c>
      <c r="I599" s="34">
        <v>0</v>
      </c>
      <c r="J599" s="34">
        <v>0</v>
      </c>
      <c r="K599" s="34">
        <v>876805.21138740901</v>
      </c>
      <c r="L599" s="49">
        <v>2229441.14</v>
      </c>
      <c r="M599" s="311">
        <v>0</v>
      </c>
      <c r="N599" s="311">
        <v>0</v>
      </c>
      <c r="O599" s="311">
        <v>0</v>
      </c>
      <c r="P599" s="313">
        <v>0</v>
      </c>
      <c r="Q599" s="40">
        <v>0</v>
      </c>
      <c r="R599" s="40">
        <v>0.40765925595393709</v>
      </c>
      <c r="S599" s="40">
        <v>0.1064543253947506</v>
      </c>
      <c r="T599" s="40">
        <v>0.48588641865131227</v>
      </c>
      <c r="U599" s="40">
        <v>0</v>
      </c>
      <c r="V599" s="40">
        <v>0</v>
      </c>
      <c r="W599" s="40">
        <v>0</v>
      </c>
      <c r="X599" s="40">
        <v>0</v>
      </c>
      <c r="Y599" s="40">
        <v>0</v>
      </c>
      <c r="Z599" s="81">
        <f t="shared" si="23"/>
        <v>0</v>
      </c>
      <c r="AA599" s="40">
        <v>1</v>
      </c>
      <c r="AB599" s="40">
        <v>0</v>
      </c>
      <c r="AC599" s="40">
        <v>0</v>
      </c>
      <c r="AD599" s="40">
        <v>0</v>
      </c>
      <c r="AE599" s="40">
        <v>0</v>
      </c>
      <c r="AF599" s="40">
        <v>0</v>
      </c>
      <c r="AG599" s="40">
        <v>0</v>
      </c>
      <c r="AH599" s="40">
        <v>0</v>
      </c>
      <c r="AI599" s="40">
        <v>0</v>
      </c>
      <c r="AJ599" s="40">
        <v>0</v>
      </c>
      <c r="AK599" s="40">
        <v>0</v>
      </c>
      <c r="AL599" s="40">
        <v>0</v>
      </c>
      <c r="AM599" s="81">
        <f t="shared" si="24"/>
        <v>0</v>
      </c>
    </row>
    <row r="600" spans="1:39" x14ac:dyDescent="0.2">
      <c r="A600" s="33" t="s">
        <v>728</v>
      </c>
      <c r="B600" s="33" t="s">
        <v>31</v>
      </c>
      <c r="C600" s="33" t="s">
        <v>729</v>
      </c>
      <c r="D600" s="35" t="s">
        <v>88</v>
      </c>
      <c r="E600" s="63" t="s">
        <v>132</v>
      </c>
      <c r="F600" s="68">
        <v>2014</v>
      </c>
      <c r="G600" s="52">
        <v>2013</v>
      </c>
      <c r="H600" s="34">
        <v>0</v>
      </c>
      <c r="I600" s="34">
        <v>0</v>
      </c>
      <c r="J600" s="34">
        <v>0</v>
      </c>
      <c r="K600" s="34">
        <v>0</v>
      </c>
      <c r="L600" s="49">
        <v>137000</v>
      </c>
      <c r="M600" s="311">
        <v>0</v>
      </c>
      <c r="N600" s="311">
        <v>0</v>
      </c>
      <c r="O600" s="311">
        <v>0</v>
      </c>
      <c r="P600" s="313">
        <v>0</v>
      </c>
      <c r="Q600" s="40">
        <v>0</v>
      </c>
      <c r="R600" s="40">
        <v>0.45</v>
      </c>
      <c r="S600" s="40">
        <v>0.05</v>
      </c>
      <c r="T600" s="40">
        <v>0.5</v>
      </c>
      <c r="U600" s="40">
        <v>0</v>
      </c>
      <c r="V600" s="40">
        <v>0</v>
      </c>
      <c r="W600" s="40">
        <v>0</v>
      </c>
      <c r="X600" s="40">
        <v>0</v>
      </c>
      <c r="Y600" s="40">
        <v>0</v>
      </c>
      <c r="Z600" s="81">
        <f t="shared" si="23"/>
        <v>0</v>
      </c>
      <c r="AA600" s="40">
        <v>1</v>
      </c>
      <c r="AB600" s="40">
        <v>0</v>
      </c>
      <c r="AC600" s="40">
        <v>0</v>
      </c>
      <c r="AD600" s="40">
        <v>0</v>
      </c>
      <c r="AE600" s="40">
        <v>0</v>
      </c>
      <c r="AF600" s="40">
        <v>0</v>
      </c>
      <c r="AG600" s="40">
        <v>0</v>
      </c>
      <c r="AH600" s="40">
        <v>0</v>
      </c>
      <c r="AI600" s="40">
        <v>0</v>
      </c>
      <c r="AJ600" s="40">
        <v>0</v>
      </c>
      <c r="AK600" s="40">
        <v>0</v>
      </c>
      <c r="AL600" s="40">
        <v>0</v>
      </c>
      <c r="AM600" s="81">
        <f t="shared" si="24"/>
        <v>0</v>
      </c>
    </row>
    <row r="601" spans="1:39" x14ac:dyDescent="0.2">
      <c r="A601" s="33">
        <v>6700</v>
      </c>
      <c r="B601" s="33" t="s">
        <v>31</v>
      </c>
      <c r="C601" s="33" t="s">
        <v>730</v>
      </c>
      <c r="D601" s="35" t="s">
        <v>88</v>
      </c>
      <c r="E601" s="63" t="s">
        <v>132</v>
      </c>
      <c r="F601" s="68">
        <v>2015</v>
      </c>
      <c r="G601" s="52">
        <v>2013</v>
      </c>
      <c r="H601" s="34">
        <v>22633.1674906468</v>
      </c>
      <c r="I601" s="34">
        <v>-29290.704848582998</v>
      </c>
      <c r="J601" s="34">
        <v>0</v>
      </c>
      <c r="K601" s="34">
        <v>0</v>
      </c>
      <c r="L601" s="49">
        <v>0</v>
      </c>
      <c r="M601" s="311">
        <v>0</v>
      </c>
      <c r="N601" s="311">
        <v>0</v>
      </c>
      <c r="O601" s="311">
        <v>0</v>
      </c>
      <c r="P601" s="313">
        <v>0</v>
      </c>
      <c r="Q601" s="40">
        <v>0</v>
      </c>
      <c r="R601" s="40">
        <v>0</v>
      </c>
      <c r="S601" s="40">
        <v>0</v>
      </c>
      <c r="T601" s="79">
        <v>1</v>
      </c>
      <c r="U601" s="40">
        <v>0</v>
      </c>
      <c r="V601" s="40">
        <v>0</v>
      </c>
      <c r="W601" s="40">
        <v>0</v>
      </c>
      <c r="X601" s="40">
        <v>0</v>
      </c>
      <c r="Y601" s="40">
        <v>0</v>
      </c>
      <c r="Z601" s="81">
        <f t="shared" si="23"/>
        <v>0</v>
      </c>
      <c r="AA601" s="40">
        <v>1</v>
      </c>
      <c r="AB601" s="40">
        <v>0</v>
      </c>
      <c r="AC601" s="40">
        <v>0</v>
      </c>
      <c r="AD601" s="40">
        <v>0</v>
      </c>
      <c r="AE601" s="40">
        <v>0</v>
      </c>
      <c r="AF601" s="40">
        <v>0</v>
      </c>
      <c r="AG601" s="40">
        <v>0</v>
      </c>
      <c r="AH601" s="40">
        <v>0</v>
      </c>
      <c r="AI601" s="40">
        <v>0</v>
      </c>
      <c r="AJ601" s="40">
        <v>0</v>
      </c>
      <c r="AK601" s="40">
        <v>0</v>
      </c>
      <c r="AL601" s="40">
        <v>0</v>
      </c>
      <c r="AM601" s="81">
        <f t="shared" si="24"/>
        <v>0</v>
      </c>
    </row>
    <row r="602" spans="1:39" x14ac:dyDescent="0.2">
      <c r="A602" s="33">
        <v>7119</v>
      </c>
      <c r="B602" s="33" t="s">
        <v>31</v>
      </c>
      <c r="C602" s="33" t="s">
        <v>730</v>
      </c>
      <c r="D602" s="35" t="s">
        <v>88</v>
      </c>
      <c r="E602" s="63" t="s">
        <v>132</v>
      </c>
      <c r="F602" s="68">
        <v>2015</v>
      </c>
      <c r="G602" s="52">
        <v>2013</v>
      </c>
      <c r="H602" s="34">
        <v>0</v>
      </c>
      <c r="I602" s="34">
        <v>33965.640544252798</v>
      </c>
      <c r="J602" s="34">
        <v>-35503.1662430426</v>
      </c>
      <c r="K602" s="34">
        <v>0</v>
      </c>
      <c r="L602" s="49">
        <v>0</v>
      </c>
      <c r="M602" s="311">
        <v>0</v>
      </c>
      <c r="N602" s="311">
        <v>0</v>
      </c>
      <c r="O602" s="311">
        <v>0</v>
      </c>
      <c r="P602" s="313">
        <v>0</v>
      </c>
      <c r="Q602" s="40">
        <v>0</v>
      </c>
      <c r="R602" s="40">
        <v>0.3000000000000001</v>
      </c>
      <c r="S602" s="40">
        <v>0.24999999999999986</v>
      </c>
      <c r="T602" s="40">
        <v>0.45000000000000018</v>
      </c>
      <c r="U602" s="40">
        <v>0</v>
      </c>
      <c r="V602" s="40">
        <v>0</v>
      </c>
      <c r="W602" s="40">
        <v>0</v>
      </c>
      <c r="X602" s="40">
        <v>0</v>
      </c>
      <c r="Y602" s="40">
        <v>0</v>
      </c>
      <c r="Z602" s="81">
        <f t="shared" si="23"/>
        <v>0</v>
      </c>
      <c r="AA602" s="40">
        <v>1</v>
      </c>
      <c r="AB602" s="40">
        <v>0</v>
      </c>
      <c r="AC602" s="40">
        <v>0</v>
      </c>
      <c r="AD602" s="40">
        <v>0</v>
      </c>
      <c r="AE602" s="40">
        <v>0</v>
      </c>
      <c r="AF602" s="40">
        <v>0</v>
      </c>
      <c r="AG602" s="40">
        <v>0</v>
      </c>
      <c r="AH602" s="40">
        <v>0</v>
      </c>
      <c r="AI602" s="40">
        <v>0</v>
      </c>
      <c r="AJ602" s="40">
        <v>0</v>
      </c>
      <c r="AK602" s="40">
        <v>0</v>
      </c>
      <c r="AL602" s="40">
        <v>0</v>
      </c>
      <c r="AM602" s="81">
        <f t="shared" si="24"/>
        <v>0</v>
      </c>
    </row>
    <row r="603" spans="1:39" x14ac:dyDescent="0.2">
      <c r="A603" s="33">
        <v>7286</v>
      </c>
      <c r="B603" s="33" t="s">
        <v>31</v>
      </c>
      <c r="C603" s="33" t="s">
        <v>731</v>
      </c>
      <c r="D603" s="35" t="s">
        <v>88</v>
      </c>
      <c r="E603" s="63" t="s">
        <v>132</v>
      </c>
      <c r="F603" s="68">
        <v>2015</v>
      </c>
      <c r="G603" s="52">
        <v>2013</v>
      </c>
      <c r="H603" s="34">
        <v>21019.631405133499</v>
      </c>
      <c r="I603" s="34">
        <v>28228.973167126998</v>
      </c>
      <c r="J603" s="34">
        <v>73069.989269362297</v>
      </c>
      <c r="K603" s="34">
        <v>228123.94362530601</v>
      </c>
      <c r="L603" s="49">
        <v>2369231.0299999998</v>
      </c>
      <c r="M603" s="311">
        <v>1644715.2749999999</v>
      </c>
      <c r="N603" s="311">
        <v>0</v>
      </c>
      <c r="O603" s="311">
        <v>0</v>
      </c>
      <c r="P603" s="313">
        <v>0</v>
      </c>
      <c r="Q603" s="40">
        <v>0</v>
      </c>
      <c r="R603" s="40">
        <v>0.45</v>
      </c>
      <c r="S603" s="40">
        <v>0.05</v>
      </c>
      <c r="T603" s="40">
        <v>0.50000000000000011</v>
      </c>
      <c r="U603" s="40">
        <v>0</v>
      </c>
      <c r="V603" s="40">
        <v>0</v>
      </c>
      <c r="W603" s="40">
        <v>0</v>
      </c>
      <c r="X603" s="40">
        <v>0</v>
      </c>
      <c r="Y603" s="40">
        <v>0</v>
      </c>
      <c r="Z603" s="81">
        <f t="shared" si="23"/>
        <v>0</v>
      </c>
      <c r="AA603" s="40">
        <v>1</v>
      </c>
      <c r="AB603" s="40">
        <v>0</v>
      </c>
      <c r="AC603" s="40">
        <v>0</v>
      </c>
      <c r="AD603" s="40">
        <v>0</v>
      </c>
      <c r="AE603" s="40">
        <v>0</v>
      </c>
      <c r="AF603" s="40">
        <v>0</v>
      </c>
      <c r="AG603" s="40">
        <v>0</v>
      </c>
      <c r="AH603" s="40">
        <v>0</v>
      </c>
      <c r="AI603" s="40">
        <v>0</v>
      </c>
      <c r="AJ603" s="40">
        <v>0</v>
      </c>
      <c r="AK603" s="40">
        <v>0</v>
      </c>
      <c r="AL603" s="40">
        <v>0</v>
      </c>
      <c r="AM603" s="81">
        <f t="shared" si="24"/>
        <v>0</v>
      </c>
    </row>
    <row r="604" spans="1:39" x14ac:dyDescent="0.2">
      <c r="A604" s="33">
        <v>8098</v>
      </c>
      <c r="B604" s="33" t="s">
        <v>31</v>
      </c>
      <c r="C604" s="33" t="s">
        <v>730</v>
      </c>
      <c r="D604" s="35" t="s">
        <v>88</v>
      </c>
      <c r="E604" s="63" t="s">
        <v>132</v>
      </c>
      <c r="F604" s="68">
        <v>2015</v>
      </c>
      <c r="G604" s="52">
        <v>2013</v>
      </c>
      <c r="H604" s="34">
        <v>0</v>
      </c>
      <c r="I604" s="34">
        <v>0</v>
      </c>
      <c r="J604" s="34">
        <v>0</v>
      </c>
      <c r="K604" s="34">
        <v>3403.5334593284301</v>
      </c>
      <c r="L604" s="49">
        <v>700000</v>
      </c>
      <c r="M604" s="311">
        <v>210000</v>
      </c>
      <c r="N604" s="311">
        <v>2100000</v>
      </c>
      <c r="O604" s="311">
        <v>0</v>
      </c>
      <c r="P604" s="313">
        <v>0</v>
      </c>
      <c r="Q604" s="40">
        <v>0</v>
      </c>
      <c r="R604" s="40">
        <v>0.45038257199003229</v>
      </c>
      <c r="S604" s="40">
        <v>4.9999999999999996E-2</v>
      </c>
      <c r="T604" s="40">
        <v>0.49961742800996772</v>
      </c>
      <c r="U604" s="40">
        <v>0</v>
      </c>
      <c r="V604" s="40">
        <v>0</v>
      </c>
      <c r="W604" s="40">
        <v>0</v>
      </c>
      <c r="X604" s="40">
        <v>0</v>
      </c>
      <c r="Y604" s="40">
        <v>0</v>
      </c>
      <c r="Z604" s="81">
        <f t="shared" si="23"/>
        <v>0</v>
      </c>
      <c r="AA604" s="40">
        <v>1</v>
      </c>
      <c r="AB604" s="40">
        <v>0</v>
      </c>
      <c r="AC604" s="40">
        <v>0</v>
      </c>
      <c r="AD604" s="40">
        <v>0</v>
      </c>
      <c r="AE604" s="40">
        <v>0</v>
      </c>
      <c r="AF604" s="40">
        <v>0</v>
      </c>
      <c r="AG604" s="40">
        <v>0</v>
      </c>
      <c r="AH604" s="40">
        <v>0</v>
      </c>
      <c r="AI604" s="40">
        <v>0</v>
      </c>
      <c r="AJ604" s="40">
        <v>0</v>
      </c>
      <c r="AK604" s="40">
        <v>0</v>
      </c>
      <c r="AL604" s="40">
        <v>0</v>
      </c>
      <c r="AM604" s="81">
        <f t="shared" si="24"/>
        <v>0</v>
      </c>
    </row>
    <row r="605" spans="1:39" x14ac:dyDescent="0.2">
      <c r="A605" s="33">
        <v>7783</v>
      </c>
      <c r="B605" s="33" t="s">
        <v>31</v>
      </c>
      <c r="C605" s="33" t="s">
        <v>732</v>
      </c>
      <c r="D605" s="35" t="s">
        <v>88</v>
      </c>
      <c r="E605" s="63" t="s">
        <v>132</v>
      </c>
      <c r="F605" s="68">
        <v>2016</v>
      </c>
      <c r="G605" s="52">
        <v>2013</v>
      </c>
      <c r="H605" s="34">
        <v>454104.20549711498</v>
      </c>
      <c r="I605" s="34">
        <v>122793.623537636</v>
      </c>
      <c r="J605" s="34">
        <v>29738.7955871743</v>
      </c>
      <c r="K605" s="34">
        <v>393382.22327357699</v>
      </c>
      <c r="L605" s="49">
        <v>1803480.4766666701</v>
      </c>
      <c r="M605" s="311">
        <v>10020898.416666688</v>
      </c>
      <c r="N605" s="311">
        <v>623850.42066666682</v>
      </c>
      <c r="O605" s="311">
        <v>0</v>
      </c>
      <c r="P605" s="313">
        <v>0</v>
      </c>
      <c r="Q605" s="40">
        <v>0</v>
      </c>
      <c r="R605" s="40">
        <v>0.44984820072029569</v>
      </c>
      <c r="S605" s="40">
        <v>5.0202399039605661E-2</v>
      </c>
      <c r="T605" s="40">
        <v>0.49994940024009854</v>
      </c>
      <c r="U605" s="40">
        <v>0</v>
      </c>
      <c r="V605" s="40">
        <v>0</v>
      </c>
      <c r="W605" s="40">
        <v>0</v>
      </c>
      <c r="X605" s="40">
        <v>0</v>
      </c>
      <c r="Y605" s="40">
        <v>0</v>
      </c>
      <c r="Z605" s="81">
        <f t="shared" si="23"/>
        <v>0</v>
      </c>
      <c r="AA605" s="40">
        <v>1</v>
      </c>
      <c r="AB605" s="40">
        <v>0</v>
      </c>
      <c r="AC605" s="40">
        <v>0</v>
      </c>
      <c r="AD605" s="40">
        <v>0</v>
      </c>
      <c r="AE605" s="40">
        <v>0</v>
      </c>
      <c r="AF605" s="40">
        <v>0</v>
      </c>
      <c r="AG605" s="40">
        <v>0</v>
      </c>
      <c r="AH605" s="40">
        <v>0</v>
      </c>
      <c r="AI605" s="40">
        <v>0</v>
      </c>
      <c r="AJ605" s="40">
        <v>0</v>
      </c>
      <c r="AK605" s="40">
        <v>0</v>
      </c>
      <c r="AL605" s="40">
        <v>0</v>
      </c>
      <c r="AM605" s="81">
        <f t="shared" si="24"/>
        <v>0</v>
      </c>
    </row>
    <row r="606" spans="1:39" x14ac:dyDescent="0.2">
      <c r="A606" s="33">
        <v>6155</v>
      </c>
      <c r="B606" s="33" t="s">
        <v>341</v>
      </c>
      <c r="C606" s="33" t="s">
        <v>733</v>
      </c>
      <c r="D606" s="35" t="s">
        <v>88</v>
      </c>
      <c r="E606" s="63" t="s">
        <v>132</v>
      </c>
      <c r="F606" s="68">
        <v>2011</v>
      </c>
      <c r="G606" s="52">
        <v>2013</v>
      </c>
      <c r="H606" s="34">
        <v>72538.057511545499</v>
      </c>
      <c r="I606" s="34">
        <v>5201.2558329839203</v>
      </c>
      <c r="J606" s="34">
        <v>0</v>
      </c>
      <c r="K606" s="34">
        <v>406.49841847931702</v>
      </c>
      <c r="L606" s="49">
        <v>0</v>
      </c>
      <c r="M606" s="311">
        <v>0</v>
      </c>
      <c r="N606" s="311">
        <v>0</v>
      </c>
      <c r="O606" s="311">
        <v>0</v>
      </c>
      <c r="P606" s="313">
        <v>0</v>
      </c>
      <c r="Q606" s="40">
        <v>0</v>
      </c>
      <c r="R606" s="40">
        <v>0.99669545419670635</v>
      </c>
      <c r="S606" s="40">
        <v>0</v>
      </c>
      <c r="T606" s="40">
        <v>0</v>
      </c>
      <c r="U606" s="40">
        <v>3.3045458032936411E-3</v>
      </c>
      <c r="V606" s="40">
        <v>0</v>
      </c>
      <c r="W606" s="40">
        <v>0</v>
      </c>
      <c r="X606" s="40">
        <v>0</v>
      </c>
      <c r="Y606" s="40">
        <v>0</v>
      </c>
      <c r="Z606" s="81">
        <f t="shared" si="23"/>
        <v>0</v>
      </c>
      <c r="AA606" s="40">
        <v>1</v>
      </c>
      <c r="AB606" s="40">
        <v>0</v>
      </c>
      <c r="AC606" s="40">
        <v>0</v>
      </c>
      <c r="AD606" s="40">
        <v>0</v>
      </c>
      <c r="AE606" s="40">
        <v>0</v>
      </c>
      <c r="AF606" s="40">
        <v>0</v>
      </c>
      <c r="AG606" s="40">
        <v>0</v>
      </c>
      <c r="AH606" s="40">
        <v>0</v>
      </c>
      <c r="AI606" s="40">
        <v>0</v>
      </c>
      <c r="AJ606" s="40">
        <v>0</v>
      </c>
      <c r="AK606" s="40">
        <v>0</v>
      </c>
      <c r="AL606" s="40">
        <v>0</v>
      </c>
      <c r="AM606" s="81">
        <f t="shared" si="24"/>
        <v>0</v>
      </c>
    </row>
    <row r="607" spans="1:39" x14ac:dyDescent="0.2">
      <c r="A607" s="33">
        <v>6941</v>
      </c>
      <c r="B607" s="33" t="s">
        <v>341</v>
      </c>
      <c r="C607" s="33" t="s">
        <v>734</v>
      </c>
      <c r="D607" s="35" t="s">
        <v>88</v>
      </c>
      <c r="E607" s="63" t="s">
        <v>132</v>
      </c>
      <c r="F607" s="68">
        <v>2012</v>
      </c>
      <c r="G607" s="52">
        <v>2013</v>
      </c>
      <c r="H607" s="34">
        <v>43986.622268177904</v>
      </c>
      <c r="I607" s="34">
        <v>979307.850730362</v>
      </c>
      <c r="J607" s="34">
        <v>548965.62874426402</v>
      </c>
      <c r="K607" s="34">
        <v>53995.647893817899</v>
      </c>
      <c r="L607" s="49">
        <v>0</v>
      </c>
      <c r="M607" s="311">
        <v>0</v>
      </c>
      <c r="N607" s="311">
        <v>0</v>
      </c>
      <c r="O607" s="311">
        <v>0</v>
      </c>
      <c r="P607" s="313">
        <v>0</v>
      </c>
      <c r="Q607" s="40">
        <v>0</v>
      </c>
      <c r="R607" s="40">
        <v>0.3</v>
      </c>
      <c r="S607" s="40">
        <v>0.25</v>
      </c>
      <c r="T607" s="40">
        <v>0.44999999999999996</v>
      </c>
      <c r="U607" s="40">
        <v>0</v>
      </c>
      <c r="V607" s="40">
        <v>0</v>
      </c>
      <c r="W607" s="40">
        <v>0</v>
      </c>
      <c r="X607" s="40">
        <v>0</v>
      </c>
      <c r="Y607" s="40">
        <v>0</v>
      </c>
      <c r="Z607" s="81">
        <f t="shared" si="23"/>
        <v>0</v>
      </c>
      <c r="AA607" s="40">
        <v>1</v>
      </c>
      <c r="AB607" s="40">
        <v>0</v>
      </c>
      <c r="AC607" s="40">
        <v>0</v>
      </c>
      <c r="AD607" s="40">
        <v>0</v>
      </c>
      <c r="AE607" s="40">
        <v>0</v>
      </c>
      <c r="AF607" s="40">
        <v>0</v>
      </c>
      <c r="AG607" s="40">
        <v>0</v>
      </c>
      <c r="AH607" s="40">
        <v>0</v>
      </c>
      <c r="AI607" s="40">
        <v>0</v>
      </c>
      <c r="AJ607" s="40">
        <v>0</v>
      </c>
      <c r="AK607" s="40">
        <v>0</v>
      </c>
      <c r="AL607" s="40">
        <v>0</v>
      </c>
      <c r="AM607" s="81">
        <f t="shared" si="24"/>
        <v>0</v>
      </c>
    </row>
    <row r="608" spans="1:39" x14ac:dyDescent="0.2">
      <c r="A608" s="33" t="s">
        <v>735</v>
      </c>
      <c r="B608" s="33" t="s">
        <v>341</v>
      </c>
      <c r="C608" s="33" t="s">
        <v>736</v>
      </c>
      <c r="D608" s="35" t="s">
        <v>88</v>
      </c>
      <c r="E608" s="63" t="s">
        <v>132</v>
      </c>
      <c r="F608" s="68">
        <v>2014</v>
      </c>
      <c r="G608" s="52">
        <v>2013</v>
      </c>
      <c r="H608" s="34">
        <v>0</v>
      </c>
      <c r="I608" s="34">
        <v>0</v>
      </c>
      <c r="J608" s="34">
        <v>0</v>
      </c>
      <c r="K608" s="34">
        <v>0</v>
      </c>
      <c r="L608" s="49">
        <v>58800</v>
      </c>
      <c r="M608" s="311">
        <v>0</v>
      </c>
      <c r="N608" s="311">
        <v>0</v>
      </c>
      <c r="O608" s="311">
        <v>0</v>
      </c>
      <c r="P608" s="313">
        <v>0</v>
      </c>
      <c r="Q608" s="40">
        <v>0</v>
      </c>
      <c r="R608" s="40">
        <v>0.3</v>
      </c>
      <c r="S608" s="40">
        <v>0.25</v>
      </c>
      <c r="T608" s="40">
        <v>0.45</v>
      </c>
      <c r="U608" s="40">
        <v>0</v>
      </c>
      <c r="V608" s="40">
        <v>0</v>
      </c>
      <c r="W608" s="40">
        <v>0</v>
      </c>
      <c r="X608" s="40">
        <v>0</v>
      </c>
      <c r="Y608" s="40">
        <v>0</v>
      </c>
      <c r="Z608" s="81">
        <f t="shared" si="23"/>
        <v>0</v>
      </c>
      <c r="AA608" s="40">
        <v>1</v>
      </c>
      <c r="AB608" s="40">
        <v>0</v>
      </c>
      <c r="AC608" s="40">
        <v>0</v>
      </c>
      <c r="AD608" s="40">
        <v>0</v>
      </c>
      <c r="AE608" s="40">
        <v>0</v>
      </c>
      <c r="AF608" s="40">
        <v>0</v>
      </c>
      <c r="AG608" s="40">
        <v>0</v>
      </c>
      <c r="AH608" s="40">
        <v>0</v>
      </c>
      <c r="AI608" s="40">
        <v>0</v>
      </c>
      <c r="AJ608" s="40">
        <v>0</v>
      </c>
      <c r="AK608" s="40">
        <v>0</v>
      </c>
      <c r="AL608" s="40">
        <v>0</v>
      </c>
      <c r="AM608" s="81">
        <f t="shared" si="24"/>
        <v>0</v>
      </c>
    </row>
    <row r="609" spans="1:39" x14ac:dyDescent="0.2">
      <c r="A609" s="33">
        <v>6113</v>
      </c>
      <c r="B609" s="33" t="s">
        <v>341</v>
      </c>
      <c r="C609" s="33" t="s">
        <v>737</v>
      </c>
      <c r="D609" s="35" t="s">
        <v>88</v>
      </c>
      <c r="E609" s="63" t="s">
        <v>132</v>
      </c>
      <c r="F609" s="68">
        <v>2016</v>
      </c>
      <c r="G609" s="52">
        <v>2013</v>
      </c>
      <c r="H609" s="34">
        <v>0</v>
      </c>
      <c r="I609" s="34">
        <v>-3217.7174860652699</v>
      </c>
      <c r="J609" s="34">
        <v>0</v>
      </c>
      <c r="K609" s="34">
        <v>0</v>
      </c>
      <c r="L609" s="49">
        <v>0</v>
      </c>
      <c r="M609" s="311">
        <v>0</v>
      </c>
      <c r="N609" s="311">
        <v>0</v>
      </c>
      <c r="O609" s="311">
        <v>0</v>
      </c>
      <c r="P609" s="313">
        <v>0</v>
      </c>
      <c r="Q609" s="40">
        <v>0</v>
      </c>
      <c r="R609" s="40">
        <v>0</v>
      </c>
      <c r="S609" s="40">
        <v>0</v>
      </c>
      <c r="T609" s="79">
        <v>1</v>
      </c>
      <c r="U609" s="40">
        <v>0</v>
      </c>
      <c r="V609" s="40">
        <v>0</v>
      </c>
      <c r="W609" s="40">
        <v>0</v>
      </c>
      <c r="X609" s="40">
        <v>0</v>
      </c>
      <c r="Y609" s="40">
        <v>0</v>
      </c>
      <c r="Z609" s="81">
        <f t="shared" si="23"/>
        <v>0</v>
      </c>
      <c r="AA609" s="40">
        <v>1</v>
      </c>
      <c r="AB609" s="40">
        <v>0</v>
      </c>
      <c r="AC609" s="40">
        <v>0</v>
      </c>
      <c r="AD609" s="40">
        <v>0</v>
      </c>
      <c r="AE609" s="40">
        <v>0</v>
      </c>
      <c r="AF609" s="40">
        <v>0</v>
      </c>
      <c r="AG609" s="40">
        <v>0</v>
      </c>
      <c r="AH609" s="40">
        <v>0</v>
      </c>
      <c r="AI609" s="40">
        <v>0</v>
      </c>
      <c r="AJ609" s="40">
        <v>0</v>
      </c>
      <c r="AK609" s="40">
        <v>0</v>
      </c>
      <c r="AL609" s="40">
        <v>0</v>
      </c>
      <c r="AM609" s="81">
        <f t="shared" si="24"/>
        <v>0</v>
      </c>
    </row>
    <row r="610" spans="1:39" x14ac:dyDescent="0.2">
      <c r="A610" s="33">
        <v>7065</v>
      </c>
      <c r="B610" s="33" t="s">
        <v>341</v>
      </c>
      <c r="C610" s="33" t="s">
        <v>738</v>
      </c>
      <c r="D610" s="35" t="s">
        <v>88</v>
      </c>
      <c r="E610" s="63" t="s">
        <v>132</v>
      </c>
      <c r="F610" s="68">
        <v>2016</v>
      </c>
      <c r="G610" s="52">
        <v>2013</v>
      </c>
      <c r="H610" s="34">
        <v>0</v>
      </c>
      <c r="I610" s="34">
        <v>0</v>
      </c>
      <c r="J610" s="34">
        <v>0</v>
      </c>
      <c r="K610" s="34">
        <v>0</v>
      </c>
      <c r="L610" s="49">
        <v>1627653.3</v>
      </c>
      <c r="M610" s="311">
        <v>1086432.2279999999</v>
      </c>
      <c r="N610" s="311">
        <v>96842.144</v>
      </c>
      <c r="O610" s="311">
        <v>0</v>
      </c>
      <c r="P610" s="313">
        <v>0</v>
      </c>
      <c r="Q610" s="40">
        <v>0</v>
      </c>
      <c r="R610" s="40">
        <v>0.3</v>
      </c>
      <c r="S610" s="40">
        <v>0.25</v>
      </c>
      <c r="T610" s="40">
        <v>0.45000000000000007</v>
      </c>
      <c r="U610" s="40">
        <v>0</v>
      </c>
      <c r="V610" s="40">
        <v>0</v>
      </c>
      <c r="W610" s="40">
        <v>0</v>
      </c>
      <c r="X610" s="40">
        <v>0</v>
      </c>
      <c r="Y610" s="40">
        <v>0</v>
      </c>
      <c r="Z610" s="81">
        <f t="shared" si="23"/>
        <v>0</v>
      </c>
      <c r="AA610" s="40">
        <v>1</v>
      </c>
      <c r="AB610" s="40">
        <v>0</v>
      </c>
      <c r="AC610" s="40">
        <v>0</v>
      </c>
      <c r="AD610" s="40">
        <v>0</v>
      </c>
      <c r="AE610" s="40">
        <v>0</v>
      </c>
      <c r="AF610" s="40">
        <v>0</v>
      </c>
      <c r="AG610" s="40">
        <v>0</v>
      </c>
      <c r="AH610" s="40">
        <v>0</v>
      </c>
      <c r="AI610" s="40">
        <v>0</v>
      </c>
      <c r="AJ610" s="40">
        <v>0</v>
      </c>
      <c r="AK610" s="40">
        <v>0</v>
      </c>
      <c r="AL610" s="40">
        <v>0</v>
      </c>
      <c r="AM610" s="81">
        <f t="shared" si="24"/>
        <v>0</v>
      </c>
    </row>
    <row r="611" spans="1:39" x14ac:dyDescent="0.2">
      <c r="A611" s="33">
        <v>7505</v>
      </c>
      <c r="B611" s="33" t="s">
        <v>341</v>
      </c>
      <c r="C611" s="33" t="s">
        <v>738</v>
      </c>
      <c r="D611" s="35" t="s">
        <v>88</v>
      </c>
      <c r="E611" s="63" t="s">
        <v>132</v>
      </c>
      <c r="F611" s="68">
        <v>2016</v>
      </c>
      <c r="G611" s="52">
        <v>2013</v>
      </c>
      <c r="H611" s="34">
        <v>0</v>
      </c>
      <c r="I611" s="34">
        <v>11256.866291455501</v>
      </c>
      <c r="J611" s="34">
        <v>47531.797432542298</v>
      </c>
      <c r="K611" s="34">
        <v>-57014.909697686096</v>
      </c>
      <c r="L611" s="49">
        <v>0</v>
      </c>
      <c r="M611" s="311">
        <v>0</v>
      </c>
      <c r="N611" s="311">
        <v>0</v>
      </c>
      <c r="O611" s="311">
        <v>0</v>
      </c>
      <c r="P611" s="313">
        <v>0</v>
      </c>
      <c r="Q611" s="40">
        <v>0</v>
      </c>
      <c r="R611" s="40">
        <v>0</v>
      </c>
      <c r="S611" s="40">
        <v>1</v>
      </c>
      <c r="T611" s="40">
        <v>0</v>
      </c>
      <c r="U611" s="40">
        <v>0</v>
      </c>
      <c r="V611" s="40">
        <v>0</v>
      </c>
      <c r="W611" s="40">
        <v>0</v>
      </c>
      <c r="X611" s="40">
        <v>0</v>
      </c>
      <c r="Y611" s="40">
        <v>0</v>
      </c>
      <c r="Z611" s="81">
        <f t="shared" si="23"/>
        <v>0</v>
      </c>
      <c r="AA611" s="40">
        <v>1</v>
      </c>
      <c r="AB611" s="40">
        <v>0</v>
      </c>
      <c r="AC611" s="40">
        <v>0</v>
      </c>
      <c r="AD611" s="40">
        <v>0</v>
      </c>
      <c r="AE611" s="40">
        <v>0</v>
      </c>
      <c r="AF611" s="40">
        <v>0</v>
      </c>
      <c r="AG611" s="40">
        <v>0</v>
      </c>
      <c r="AH611" s="40">
        <v>0</v>
      </c>
      <c r="AI611" s="40">
        <v>0</v>
      </c>
      <c r="AJ611" s="40">
        <v>0</v>
      </c>
      <c r="AK611" s="40">
        <v>0</v>
      </c>
      <c r="AL611" s="40">
        <v>0</v>
      </c>
      <c r="AM611" s="81">
        <f t="shared" si="24"/>
        <v>0</v>
      </c>
    </row>
    <row r="612" spans="1:39" x14ac:dyDescent="0.2">
      <c r="A612" s="33">
        <v>7316</v>
      </c>
      <c r="B612" s="33" t="s">
        <v>341</v>
      </c>
      <c r="C612" s="33" t="s">
        <v>737</v>
      </c>
      <c r="D612" s="35" t="s">
        <v>88</v>
      </c>
      <c r="E612" s="63" t="s">
        <v>132</v>
      </c>
      <c r="F612" s="68">
        <v>2016</v>
      </c>
      <c r="G612" s="52">
        <v>2013</v>
      </c>
      <c r="H612" s="34">
        <v>0</v>
      </c>
      <c r="I612" s="34">
        <v>3220.9408030314498</v>
      </c>
      <c r="J612" s="34">
        <v>-3156.5198306745101</v>
      </c>
      <c r="K612" s="34">
        <v>0</v>
      </c>
      <c r="L612" s="49">
        <v>0</v>
      </c>
      <c r="M612" s="311">
        <v>0</v>
      </c>
      <c r="N612" s="311">
        <v>0</v>
      </c>
      <c r="O612" s="311">
        <v>0</v>
      </c>
      <c r="P612" s="313">
        <v>0</v>
      </c>
      <c r="Q612" s="40">
        <v>0</v>
      </c>
      <c r="R612" s="40">
        <v>0.30000000000000032</v>
      </c>
      <c r="S612" s="40">
        <v>0.25</v>
      </c>
      <c r="T612" s="40">
        <v>0.44999999999999962</v>
      </c>
      <c r="U612" s="40">
        <v>0</v>
      </c>
      <c r="V612" s="40">
        <v>0</v>
      </c>
      <c r="W612" s="40">
        <v>0</v>
      </c>
      <c r="X612" s="40">
        <v>0</v>
      </c>
      <c r="Y612" s="40">
        <v>0</v>
      </c>
      <c r="Z612" s="81">
        <f t="shared" si="23"/>
        <v>1.1102230246251565E-16</v>
      </c>
      <c r="AA612" s="40">
        <v>1</v>
      </c>
      <c r="AB612" s="40">
        <v>0</v>
      </c>
      <c r="AC612" s="40">
        <v>0</v>
      </c>
      <c r="AD612" s="40">
        <v>0</v>
      </c>
      <c r="AE612" s="40">
        <v>0</v>
      </c>
      <c r="AF612" s="40">
        <v>0</v>
      </c>
      <c r="AG612" s="40">
        <v>0</v>
      </c>
      <c r="AH612" s="40">
        <v>0</v>
      </c>
      <c r="AI612" s="40">
        <v>0</v>
      </c>
      <c r="AJ612" s="40">
        <v>0</v>
      </c>
      <c r="AK612" s="40">
        <v>0</v>
      </c>
      <c r="AL612" s="40">
        <v>0</v>
      </c>
      <c r="AM612" s="81">
        <f t="shared" si="24"/>
        <v>0</v>
      </c>
    </row>
    <row r="613" spans="1:39" x14ac:dyDescent="0.2">
      <c r="A613" s="33" t="s">
        <v>739</v>
      </c>
      <c r="B613" s="33" t="s">
        <v>468</v>
      </c>
      <c r="C613" s="33" t="s">
        <v>740</v>
      </c>
      <c r="D613" s="35" t="s">
        <v>88</v>
      </c>
      <c r="E613" s="63" t="s">
        <v>132</v>
      </c>
      <c r="F613" s="68">
        <v>2014</v>
      </c>
      <c r="G613" s="52">
        <v>2013</v>
      </c>
      <c r="H613" s="34">
        <v>0</v>
      </c>
      <c r="I613" s="34">
        <v>0</v>
      </c>
      <c r="J613" s="34">
        <v>0</v>
      </c>
      <c r="K613" s="34">
        <v>0</v>
      </c>
      <c r="L613" s="49">
        <v>170000</v>
      </c>
      <c r="M613" s="311">
        <v>0</v>
      </c>
      <c r="N613" s="311">
        <v>0</v>
      </c>
      <c r="O613" s="311">
        <v>0</v>
      </c>
      <c r="P613" s="313">
        <v>0</v>
      </c>
      <c r="Q613" s="40">
        <v>0</v>
      </c>
      <c r="R613" s="40">
        <v>0.3</v>
      </c>
      <c r="S613" s="40">
        <v>0.25</v>
      </c>
      <c r="T613" s="40">
        <v>0.45</v>
      </c>
      <c r="U613" s="40">
        <v>0</v>
      </c>
      <c r="V613" s="40">
        <v>0</v>
      </c>
      <c r="W613" s="40">
        <v>0</v>
      </c>
      <c r="X613" s="40">
        <v>0</v>
      </c>
      <c r="Y613" s="40">
        <v>0</v>
      </c>
      <c r="Z613" s="81">
        <f t="shared" si="23"/>
        <v>0</v>
      </c>
      <c r="AA613" s="40">
        <v>1</v>
      </c>
      <c r="AB613" s="40">
        <v>0</v>
      </c>
      <c r="AC613" s="40">
        <v>0</v>
      </c>
      <c r="AD613" s="40">
        <v>0</v>
      </c>
      <c r="AE613" s="40">
        <v>0</v>
      </c>
      <c r="AF613" s="40">
        <v>0</v>
      </c>
      <c r="AG613" s="40">
        <v>0</v>
      </c>
      <c r="AH613" s="40">
        <v>0</v>
      </c>
      <c r="AI613" s="40">
        <v>0</v>
      </c>
      <c r="AJ613" s="40">
        <v>0</v>
      </c>
      <c r="AK613" s="40">
        <v>0</v>
      </c>
      <c r="AL613" s="40">
        <v>0</v>
      </c>
      <c r="AM613" s="81">
        <f t="shared" si="24"/>
        <v>0</v>
      </c>
    </row>
    <row r="614" spans="1:39" x14ac:dyDescent="0.2">
      <c r="A614" s="33">
        <v>6832</v>
      </c>
      <c r="B614" s="33" t="s">
        <v>741</v>
      </c>
      <c r="C614" s="33" t="s">
        <v>742</v>
      </c>
      <c r="D614" s="35" t="s">
        <v>88</v>
      </c>
      <c r="E614" s="63" t="s">
        <v>132</v>
      </c>
      <c r="F614" s="68">
        <v>2015</v>
      </c>
      <c r="G614" s="52">
        <v>2013</v>
      </c>
      <c r="H614" s="34">
        <v>74346.576168653002</v>
      </c>
      <c r="I614" s="34">
        <v>10197.6554091654</v>
      </c>
      <c r="J614" s="34">
        <v>1234.6545965229</v>
      </c>
      <c r="K614" s="34">
        <v>14110.258843878501</v>
      </c>
      <c r="L614" s="49">
        <v>0</v>
      </c>
      <c r="M614" s="311">
        <v>0</v>
      </c>
      <c r="N614" s="311">
        <v>0</v>
      </c>
      <c r="O614" s="311">
        <v>0</v>
      </c>
      <c r="P614" s="313">
        <v>0</v>
      </c>
      <c r="Q614" s="40">
        <v>0.89999999999999991</v>
      </c>
      <c r="R614" s="40">
        <v>0.10000000000000002</v>
      </c>
      <c r="S614" s="40">
        <v>0</v>
      </c>
      <c r="T614" s="40">
        <v>0</v>
      </c>
      <c r="U614" s="40">
        <v>0</v>
      </c>
      <c r="V614" s="40">
        <v>0</v>
      </c>
      <c r="W614" s="40">
        <v>0</v>
      </c>
      <c r="X614" s="40">
        <v>0</v>
      </c>
      <c r="Y614" s="40">
        <v>0</v>
      </c>
      <c r="Z614" s="81">
        <f t="shared" si="23"/>
        <v>1.1102230246251565E-16</v>
      </c>
      <c r="AA614" s="40">
        <v>1</v>
      </c>
      <c r="AB614" s="40">
        <v>0</v>
      </c>
      <c r="AC614" s="40">
        <v>0</v>
      </c>
      <c r="AD614" s="40">
        <v>0</v>
      </c>
      <c r="AE614" s="40">
        <v>0</v>
      </c>
      <c r="AF614" s="40">
        <v>0</v>
      </c>
      <c r="AG614" s="40">
        <v>0</v>
      </c>
      <c r="AH614" s="40">
        <v>0</v>
      </c>
      <c r="AI614" s="40">
        <v>0</v>
      </c>
      <c r="AJ614" s="40">
        <v>0</v>
      </c>
      <c r="AK614" s="40">
        <v>0</v>
      </c>
      <c r="AL614" s="40">
        <v>0</v>
      </c>
      <c r="AM614" s="81">
        <f t="shared" si="24"/>
        <v>0</v>
      </c>
    </row>
    <row r="615" spans="1:39" x14ac:dyDescent="0.2">
      <c r="A615" s="33">
        <v>7397</v>
      </c>
      <c r="B615" s="33" t="s">
        <v>741</v>
      </c>
      <c r="C615" s="33" t="s">
        <v>743</v>
      </c>
      <c r="D615" s="35" t="s">
        <v>88</v>
      </c>
      <c r="E615" s="63" t="s">
        <v>132</v>
      </c>
      <c r="F615" s="68">
        <v>2019</v>
      </c>
      <c r="G615" s="52">
        <v>2013</v>
      </c>
      <c r="H615" s="34">
        <v>0</v>
      </c>
      <c r="I615" s="34">
        <v>104657.733938868</v>
      </c>
      <c r="J615" s="34">
        <v>50763.966421022204</v>
      </c>
      <c r="K615" s="34">
        <v>-149272.78182827399</v>
      </c>
      <c r="L615" s="49">
        <v>0</v>
      </c>
      <c r="M615" s="311">
        <v>0</v>
      </c>
      <c r="N615" s="311">
        <v>0</v>
      </c>
      <c r="O615" s="311">
        <v>0</v>
      </c>
      <c r="P615" s="313">
        <v>0</v>
      </c>
      <c r="Q615" s="40">
        <v>0</v>
      </c>
      <c r="R615" s="40">
        <v>0</v>
      </c>
      <c r="S615" s="40">
        <v>1</v>
      </c>
      <c r="T615" s="40">
        <v>0</v>
      </c>
      <c r="U615" s="40">
        <v>0</v>
      </c>
      <c r="V615" s="40">
        <v>0</v>
      </c>
      <c r="W615" s="40">
        <v>0</v>
      </c>
      <c r="X615" s="40">
        <v>0</v>
      </c>
      <c r="Y615" s="40">
        <v>0</v>
      </c>
      <c r="Z615" s="81">
        <f t="shared" si="23"/>
        <v>0</v>
      </c>
      <c r="AA615" s="40">
        <v>1</v>
      </c>
      <c r="AB615" s="40">
        <v>0</v>
      </c>
      <c r="AC615" s="40">
        <v>0</v>
      </c>
      <c r="AD615" s="40">
        <v>0</v>
      </c>
      <c r="AE615" s="40">
        <v>0</v>
      </c>
      <c r="AF615" s="40">
        <v>0</v>
      </c>
      <c r="AG615" s="40">
        <v>0</v>
      </c>
      <c r="AH615" s="40">
        <v>0</v>
      </c>
      <c r="AI615" s="40">
        <v>0</v>
      </c>
      <c r="AJ615" s="40">
        <v>0</v>
      </c>
      <c r="AK615" s="40">
        <v>0</v>
      </c>
      <c r="AL615" s="40">
        <v>0</v>
      </c>
      <c r="AM615" s="81">
        <f t="shared" si="24"/>
        <v>0</v>
      </c>
    </row>
    <row r="616" spans="1:39" x14ac:dyDescent="0.2">
      <c r="A616" s="33">
        <v>6254</v>
      </c>
      <c r="B616" s="33" t="s">
        <v>225</v>
      </c>
      <c r="C616" s="33" t="s">
        <v>744</v>
      </c>
      <c r="D616" s="35" t="s">
        <v>88</v>
      </c>
      <c r="E616" s="63" t="s">
        <v>132</v>
      </c>
      <c r="F616" s="68">
        <v>2014</v>
      </c>
      <c r="G616" s="52">
        <v>2013</v>
      </c>
      <c r="H616" s="34">
        <v>-2.4768428290012601</v>
      </c>
      <c r="I616" s="34">
        <v>-8200.0150505196707</v>
      </c>
      <c r="J616" s="34">
        <v>0</v>
      </c>
      <c r="K616" s="34">
        <v>0</v>
      </c>
      <c r="L616" s="49">
        <v>0</v>
      </c>
      <c r="M616" s="311">
        <v>0</v>
      </c>
      <c r="N616" s="311">
        <v>0</v>
      </c>
      <c r="O616" s="311">
        <v>0</v>
      </c>
      <c r="P616" s="313">
        <v>0</v>
      </c>
      <c r="Q616" s="40">
        <v>0</v>
      </c>
      <c r="R616" s="40">
        <v>0</v>
      </c>
      <c r="S616" s="40">
        <v>0</v>
      </c>
      <c r="T616" s="79">
        <v>1</v>
      </c>
      <c r="U616" s="40">
        <v>0</v>
      </c>
      <c r="V616" s="40">
        <v>0</v>
      </c>
      <c r="W616" s="40">
        <v>0</v>
      </c>
      <c r="X616" s="40">
        <v>0</v>
      </c>
      <c r="Y616" s="40">
        <v>0</v>
      </c>
      <c r="Z616" s="81">
        <f t="shared" si="23"/>
        <v>0</v>
      </c>
      <c r="AA616" s="40">
        <v>1</v>
      </c>
      <c r="AB616" s="40">
        <v>0</v>
      </c>
      <c r="AC616" s="40">
        <v>0</v>
      </c>
      <c r="AD616" s="40">
        <v>0</v>
      </c>
      <c r="AE616" s="40">
        <v>0</v>
      </c>
      <c r="AF616" s="40">
        <v>0</v>
      </c>
      <c r="AG616" s="40">
        <v>0</v>
      </c>
      <c r="AH616" s="40">
        <v>0</v>
      </c>
      <c r="AI616" s="40">
        <v>0</v>
      </c>
      <c r="AJ616" s="40">
        <v>0</v>
      </c>
      <c r="AK616" s="40">
        <v>0</v>
      </c>
      <c r="AL616" s="40">
        <v>0</v>
      </c>
      <c r="AM616" s="81">
        <f t="shared" si="24"/>
        <v>0</v>
      </c>
    </row>
    <row r="617" spans="1:39" x14ac:dyDescent="0.2">
      <c r="A617" s="33">
        <v>7290</v>
      </c>
      <c r="B617" s="33" t="s">
        <v>225</v>
      </c>
      <c r="C617" s="33" t="s">
        <v>745</v>
      </c>
      <c r="D617" s="35" t="s">
        <v>88</v>
      </c>
      <c r="E617" s="63" t="s">
        <v>132</v>
      </c>
      <c r="F617" s="68">
        <v>2014</v>
      </c>
      <c r="G617" s="52">
        <v>2013</v>
      </c>
      <c r="H617" s="34">
        <v>-1.3548541970605199</v>
      </c>
      <c r="I617" s="34">
        <v>-1990.4395511923899</v>
      </c>
      <c r="J617" s="34">
        <v>27259.605026620698</v>
      </c>
      <c r="K617" s="34">
        <v>72414.054666915807</v>
      </c>
      <c r="L617" s="49">
        <v>405614.98</v>
      </c>
      <c r="M617" s="311">
        <v>0</v>
      </c>
      <c r="N617" s="311">
        <v>0</v>
      </c>
      <c r="O617" s="311">
        <v>0</v>
      </c>
      <c r="P617" s="313">
        <v>0</v>
      </c>
      <c r="Q617" s="40">
        <v>0</v>
      </c>
      <c r="R617" s="40">
        <v>0.44999999999999996</v>
      </c>
      <c r="S617" s="40">
        <v>5.000000000000001E-2</v>
      </c>
      <c r="T617" s="40">
        <v>0.50000000000000011</v>
      </c>
      <c r="U617" s="40">
        <v>0</v>
      </c>
      <c r="V617" s="40">
        <v>0</v>
      </c>
      <c r="W617" s="40">
        <v>0</v>
      </c>
      <c r="X617" s="40">
        <v>0</v>
      </c>
      <c r="Y617" s="40">
        <v>0</v>
      </c>
      <c r="Z617" s="81">
        <f t="shared" si="23"/>
        <v>0</v>
      </c>
      <c r="AA617" s="40">
        <v>1</v>
      </c>
      <c r="AB617" s="40">
        <v>0</v>
      </c>
      <c r="AC617" s="40">
        <v>0</v>
      </c>
      <c r="AD617" s="40">
        <v>0</v>
      </c>
      <c r="AE617" s="40">
        <v>0</v>
      </c>
      <c r="AF617" s="40">
        <v>0</v>
      </c>
      <c r="AG617" s="40">
        <v>0</v>
      </c>
      <c r="AH617" s="40">
        <v>0</v>
      </c>
      <c r="AI617" s="40">
        <v>0</v>
      </c>
      <c r="AJ617" s="40">
        <v>0</v>
      </c>
      <c r="AK617" s="40">
        <v>0</v>
      </c>
      <c r="AL617" s="40">
        <v>0</v>
      </c>
      <c r="AM617" s="81">
        <f t="shared" si="24"/>
        <v>0</v>
      </c>
    </row>
    <row r="618" spans="1:39" x14ac:dyDescent="0.2">
      <c r="A618" s="33">
        <v>7293</v>
      </c>
      <c r="B618" s="33" t="s">
        <v>225</v>
      </c>
      <c r="C618" s="33" t="s">
        <v>744</v>
      </c>
      <c r="D618" s="35" t="s">
        <v>88</v>
      </c>
      <c r="E618" s="63" t="s">
        <v>132</v>
      </c>
      <c r="F618" s="68">
        <v>2014</v>
      </c>
      <c r="G618" s="52">
        <v>2013</v>
      </c>
      <c r="H618" s="34">
        <v>0</v>
      </c>
      <c r="I618" s="34">
        <v>9251.2192961149904</v>
      </c>
      <c r="J618" s="34">
        <v>-9066.0433205172794</v>
      </c>
      <c r="K618" s="34">
        <v>0</v>
      </c>
      <c r="L618" s="49">
        <v>0</v>
      </c>
      <c r="M618" s="311">
        <v>0</v>
      </c>
      <c r="N618" s="311">
        <v>0</v>
      </c>
      <c r="O618" s="311">
        <v>0</v>
      </c>
      <c r="P618" s="313">
        <v>0</v>
      </c>
      <c r="Q618" s="40">
        <v>0</v>
      </c>
      <c r="R618" s="40">
        <v>0</v>
      </c>
      <c r="S618" s="40">
        <v>0</v>
      </c>
      <c r="T618" s="79">
        <v>1</v>
      </c>
      <c r="U618" s="40">
        <v>0</v>
      </c>
      <c r="V618" s="40">
        <v>0</v>
      </c>
      <c r="W618" s="40">
        <v>0</v>
      </c>
      <c r="X618" s="40">
        <v>0</v>
      </c>
      <c r="Y618" s="40">
        <v>0</v>
      </c>
      <c r="Z618" s="81">
        <f t="shared" si="23"/>
        <v>0</v>
      </c>
      <c r="AA618" s="40">
        <v>1</v>
      </c>
      <c r="AB618" s="40">
        <v>0</v>
      </c>
      <c r="AC618" s="40">
        <v>0</v>
      </c>
      <c r="AD618" s="40">
        <v>0</v>
      </c>
      <c r="AE618" s="40">
        <v>0</v>
      </c>
      <c r="AF618" s="40">
        <v>0</v>
      </c>
      <c r="AG618" s="40">
        <v>0</v>
      </c>
      <c r="AH618" s="40">
        <v>0</v>
      </c>
      <c r="AI618" s="40">
        <v>0</v>
      </c>
      <c r="AJ618" s="40">
        <v>0</v>
      </c>
      <c r="AK618" s="40">
        <v>0</v>
      </c>
      <c r="AL618" s="40">
        <v>0</v>
      </c>
      <c r="AM618" s="81">
        <f t="shared" si="24"/>
        <v>0</v>
      </c>
    </row>
    <row r="619" spans="1:39" x14ac:dyDescent="0.2">
      <c r="A619" s="33">
        <v>7461</v>
      </c>
      <c r="B619" s="33" t="s">
        <v>225</v>
      </c>
      <c r="C619" s="33" t="s">
        <v>746</v>
      </c>
      <c r="D619" s="35" t="s">
        <v>88</v>
      </c>
      <c r="E619" s="63" t="s">
        <v>132</v>
      </c>
      <c r="F619" s="68">
        <v>2014</v>
      </c>
      <c r="G619" s="52">
        <v>2013</v>
      </c>
      <c r="H619" s="34">
        <v>-1.7888309320564699</v>
      </c>
      <c r="I619" s="34">
        <v>902.466763665553</v>
      </c>
      <c r="J619" s="34">
        <v>49661.424493156097</v>
      </c>
      <c r="K619" s="34">
        <v>251334.86434160199</v>
      </c>
      <c r="L619" s="49">
        <v>293154.73</v>
      </c>
      <c r="M619" s="311">
        <v>0</v>
      </c>
      <c r="N619" s="311">
        <v>0</v>
      </c>
      <c r="O619" s="311">
        <v>0</v>
      </c>
      <c r="P619" s="313">
        <v>0</v>
      </c>
      <c r="Q619" s="40">
        <v>0</v>
      </c>
      <c r="R619" s="40">
        <v>0.44999999999999957</v>
      </c>
      <c r="S619" s="40">
        <v>5.0000000000000024E-2</v>
      </c>
      <c r="T619" s="40">
        <v>0.50000000000000033</v>
      </c>
      <c r="U619" s="40">
        <v>0</v>
      </c>
      <c r="V619" s="40">
        <v>0</v>
      </c>
      <c r="W619" s="40">
        <v>0</v>
      </c>
      <c r="X619" s="40">
        <v>0</v>
      </c>
      <c r="Y619" s="40">
        <v>0</v>
      </c>
      <c r="Z619" s="81">
        <f t="shared" si="23"/>
        <v>0</v>
      </c>
      <c r="AA619" s="40">
        <v>1</v>
      </c>
      <c r="AB619" s="40">
        <v>0</v>
      </c>
      <c r="AC619" s="40">
        <v>0</v>
      </c>
      <c r="AD619" s="40">
        <v>0</v>
      </c>
      <c r="AE619" s="40">
        <v>0</v>
      </c>
      <c r="AF619" s="40">
        <v>0</v>
      </c>
      <c r="AG619" s="40">
        <v>0</v>
      </c>
      <c r="AH619" s="40">
        <v>0</v>
      </c>
      <c r="AI619" s="40">
        <v>0</v>
      </c>
      <c r="AJ619" s="40">
        <v>0</v>
      </c>
      <c r="AK619" s="40">
        <v>0</v>
      </c>
      <c r="AL619" s="40">
        <v>0</v>
      </c>
      <c r="AM619" s="81">
        <f t="shared" si="24"/>
        <v>0</v>
      </c>
    </row>
    <row r="620" spans="1:39" x14ac:dyDescent="0.2">
      <c r="A620" s="33" t="s">
        <v>747</v>
      </c>
      <c r="B620" s="33" t="s">
        <v>225</v>
      </c>
      <c r="C620" s="33" t="s">
        <v>748</v>
      </c>
      <c r="D620" s="35" t="s">
        <v>88</v>
      </c>
      <c r="E620" s="63" t="s">
        <v>132</v>
      </c>
      <c r="F620" s="68">
        <v>2014</v>
      </c>
      <c r="G620" s="52">
        <v>2013</v>
      </c>
      <c r="H620" s="34">
        <v>1421.18912872441</v>
      </c>
      <c r="I620" s="34">
        <v>0</v>
      </c>
      <c r="J620" s="34">
        <v>0</v>
      </c>
      <c r="K620" s="34">
        <v>-5181.9702005864701</v>
      </c>
      <c r="L620" s="49">
        <v>0</v>
      </c>
      <c r="M620" s="311">
        <v>0</v>
      </c>
      <c r="N620" s="311">
        <v>0</v>
      </c>
      <c r="O620" s="311">
        <v>0</v>
      </c>
      <c r="P620" s="313">
        <v>0</v>
      </c>
      <c r="Q620" s="40">
        <v>0</v>
      </c>
      <c r="R620" s="40">
        <v>0</v>
      </c>
      <c r="S620" s="40">
        <v>0</v>
      </c>
      <c r="T620" s="40">
        <v>1</v>
      </c>
      <c r="U620" s="40">
        <v>0</v>
      </c>
      <c r="V620" s="40">
        <v>0</v>
      </c>
      <c r="W620" s="40">
        <v>0</v>
      </c>
      <c r="X620" s="40">
        <v>0</v>
      </c>
      <c r="Y620" s="40">
        <v>0</v>
      </c>
      <c r="Z620" s="81">
        <f t="shared" si="23"/>
        <v>0</v>
      </c>
      <c r="AA620" s="40">
        <v>1</v>
      </c>
      <c r="AB620" s="40">
        <v>0</v>
      </c>
      <c r="AC620" s="40">
        <v>0</v>
      </c>
      <c r="AD620" s="40">
        <v>0</v>
      </c>
      <c r="AE620" s="40">
        <v>0</v>
      </c>
      <c r="AF620" s="40">
        <v>0</v>
      </c>
      <c r="AG620" s="40">
        <v>0</v>
      </c>
      <c r="AH620" s="40">
        <v>0</v>
      </c>
      <c r="AI620" s="40">
        <v>0</v>
      </c>
      <c r="AJ620" s="40">
        <v>0</v>
      </c>
      <c r="AK620" s="40">
        <v>0</v>
      </c>
      <c r="AL620" s="40">
        <v>0</v>
      </c>
      <c r="AM620" s="81">
        <f t="shared" si="24"/>
        <v>0</v>
      </c>
    </row>
    <row r="621" spans="1:39" x14ac:dyDescent="0.2">
      <c r="A621" s="33">
        <v>7759</v>
      </c>
      <c r="B621" s="33" t="s">
        <v>368</v>
      </c>
      <c r="C621" s="33" t="s">
        <v>749</v>
      </c>
      <c r="D621" s="35" t="s">
        <v>88</v>
      </c>
      <c r="E621" s="63" t="s">
        <v>132</v>
      </c>
      <c r="F621" s="68">
        <v>2014</v>
      </c>
      <c r="G621" s="52">
        <v>2013</v>
      </c>
      <c r="H621" s="34">
        <v>0</v>
      </c>
      <c r="I621" s="34">
        <v>0</v>
      </c>
      <c r="J621" s="34">
        <v>0</v>
      </c>
      <c r="K621" s="34">
        <v>2037.6865509824199</v>
      </c>
      <c r="L621" s="49">
        <v>0</v>
      </c>
      <c r="M621" s="311">
        <v>0</v>
      </c>
      <c r="N621" s="311">
        <v>0</v>
      </c>
      <c r="O621" s="311">
        <v>0</v>
      </c>
      <c r="P621" s="313">
        <v>0</v>
      </c>
      <c r="Q621" s="40">
        <v>0</v>
      </c>
      <c r="R621" s="40">
        <v>0.29999999999999993</v>
      </c>
      <c r="S621" s="40">
        <v>0.25000000000000006</v>
      </c>
      <c r="T621" s="40">
        <v>0.45000000000000012</v>
      </c>
      <c r="U621" s="40">
        <v>0</v>
      </c>
      <c r="V621" s="40">
        <v>0</v>
      </c>
      <c r="W621" s="40">
        <v>0</v>
      </c>
      <c r="X621" s="40">
        <v>0</v>
      </c>
      <c r="Y621" s="40">
        <v>0</v>
      </c>
      <c r="Z621" s="81">
        <f t="shared" si="23"/>
        <v>2.2204460492503131E-16</v>
      </c>
      <c r="AA621" s="40">
        <v>1</v>
      </c>
      <c r="AB621" s="40">
        <v>0</v>
      </c>
      <c r="AC621" s="40">
        <v>0</v>
      </c>
      <c r="AD621" s="40">
        <v>0</v>
      </c>
      <c r="AE621" s="40">
        <v>0</v>
      </c>
      <c r="AF621" s="40">
        <v>0</v>
      </c>
      <c r="AG621" s="40">
        <v>0</v>
      </c>
      <c r="AH621" s="40">
        <v>0</v>
      </c>
      <c r="AI621" s="40">
        <v>0</v>
      </c>
      <c r="AJ621" s="40">
        <v>0</v>
      </c>
      <c r="AK621" s="40">
        <v>0</v>
      </c>
      <c r="AL621" s="40">
        <v>0</v>
      </c>
      <c r="AM621" s="81">
        <f t="shared" si="24"/>
        <v>0</v>
      </c>
    </row>
    <row r="622" spans="1:39" x14ac:dyDescent="0.2">
      <c r="A622" s="33">
        <v>7076</v>
      </c>
      <c r="B622" s="33" t="s">
        <v>370</v>
      </c>
      <c r="C622" s="33" t="s">
        <v>750</v>
      </c>
      <c r="D622" s="35" t="s">
        <v>88</v>
      </c>
      <c r="E622" s="63" t="s">
        <v>132</v>
      </c>
      <c r="F622" s="68">
        <v>2014</v>
      </c>
      <c r="G622" s="52">
        <v>2013</v>
      </c>
      <c r="H622" s="34">
        <v>0</v>
      </c>
      <c r="I622" s="34">
        <v>0</v>
      </c>
      <c r="J622" s="34">
        <v>0</v>
      </c>
      <c r="K622" s="34">
        <v>0</v>
      </c>
      <c r="L622" s="49">
        <v>885000</v>
      </c>
      <c r="M622" s="311">
        <v>0</v>
      </c>
      <c r="N622" s="311">
        <v>0</v>
      </c>
      <c r="O622" s="311">
        <v>0</v>
      </c>
      <c r="P622" s="313">
        <v>0</v>
      </c>
      <c r="Q622" s="40">
        <v>0</v>
      </c>
      <c r="R622" s="40">
        <v>0.9</v>
      </c>
      <c r="S622" s="40">
        <v>0.05</v>
      </c>
      <c r="T622" s="40">
        <v>0.05</v>
      </c>
      <c r="U622" s="40">
        <v>0</v>
      </c>
      <c r="V622" s="40">
        <v>0</v>
      </c>
      <c r="W622" s="40">
        <v>0</v>
      </c>
      <c r="X622" s="40">
        <v>0</v>
      </c>
      <c r="Y622" s="40">
        <v>0</v>
      </c>
      <c r="Z622" s="81">
        <f t="shared" ref="Z622:Z626" si="25">ABS(1-SUM(Q622:Y622))</f>
        <v>0</v>
      </c>
      <c r="AA622" s="40">
        <v>1</v>
      </c>
      <c r="AB622" s="40">
        <v>0</v>
      </c>
      <c r="AC622" s="40">
        <v>0</v>
      </c>
      <c r="AD622" s="40">
        <v>0</v>
      </c>
      <c r="AE622" s="40">
        <v>0</v>
      </c>
      <c r="AF622" s="40">
        <v>0</v>
      </c>
      <c r="AG622" s="40">
        <v>0</v>
      </c>
      <c r="AH622" s="40">
        <v>0</v>
      </c>
      <c r="AI622" s="40">
        <v>0</v>
      </c>
      <c r="AJ622" s="40">
        <v>0</v>
      </c>
      <c r="AK622" s="40">
        <v>0</v>
      </c>
      <c r="AL622" s="40">
        <v>0</v>
      </c>
      <c r="AM622" s="81">
        <f t="shared" si="24"/>
        <v>0</v>
      </c>
    </row>
    <row r="623" spans="1:39" x14ac:dyDescent="0.2">
      <c r="A623" s="33" t="s">
        <v>751</v>
      </c>
      <c r="B623" s="33" t="s">
        <v>370</v>
      </c>
      <c r="C623" s="33" t="s">
        <v>752</v>
      </c>
      <c r="D623" s="35" t="s">
        <v>88</v>
      </c>
      <c r="E623" s="63" t="s">
        <v>132</v>
      </c>
      <c r="F623" s="68">
        <v>2014</v>
      </c>
      <c r="G623" s="52">
        <v>2013</v>
      </c>
      <c r="H623" s="34">
        <v>0</v>
      </c>
      <c r="I623" s="34">
        <v>0</v>
      </c>
      <c r="J623" s="34">
        <v>0</v>
      </c>
      <c r="K623" s="34">
        <v>0</v>
      </c>
      <c r="L623" s="49">
        <v>15000</v>
      </c>
      <c r="M623" s="311">
        <v>0</v>
      </c>
      <c r="N623" s="311">
        <v>0</v>
      </c>
      <c r="O623" s="311">
        <v>0</v>
      </c>
      <c r="P623" s="313">
        <v>0</v>
      </c>
      <c r="Q623" s="40">
        <v>0</v>
      </c>
      <c r="R623" s="40">
        <v>0.3</v>
      </c>
      <c r="S623" s="40">
        <v>0.25</v>
      </c>
      <c r="T623" s="40">
        <v>0.45</v>
      </c>
      <c r="U623" s="40">
        <v>0</v>
      </c>
      <c r="V623" s="40">
        <v>0</v>
      </c>
      <c r="W623" s="40">
        <v>0</v>
      </c>
      <c r="X623" s="40">
        <v>0</v>
      </c>
      <c r="Y623" s="40">
        <v>0</v>
      </c>
      <c r="Z623" s="81">
        <f t="shared" si="25"/>
        <v>0</v>
      </c>
      <c r="AA623" s="40">
        <v>1</v>
      </c>
      <c r="AB623" s="40">
        <v>0</v>
      </c>
      <c r="AC623" s="40">
        <v>0</v>
      </c>
      <c r="AD623" s="40">
        <v>0</v>
      </c>
      <c r="AE623" s="40">
        <v>0</v>
      </c>
      <c r="AF623" s="40">
        <v>0</v>
      </c>
      <c r="AG623" s="40">
        <v>0</v>
      </c>
      <c r="AH623" s="40">
        <v>0</v>
      </c>
      <c r="AI623" s="40">
        <v>0</v>
      </c>
      <c r="AJ623" s="40">
        <v>0</v>
      </c>
      <c r="AK623" s="40">
        <v>0</v>
      </c>
      <c r="AL623" s="40">
        <v>0</v>
      </c>
      <c r="AM623" s="81">
        <f t="shared" si="24"/>
        <v>0</v>
      </c>
    </row>
    <row r="624" spans="1:39" x14ac:dyDescent="0.2">
      <c r="A624" s="33">
        <v>6959</v>
      </c>
      <c r="B624" s="33" t="s">
        <v>370</v>
      </c>
      <c r="C624" s="33" t="s">
        <v>753</v>
      </c>
      <c r="D624" s="35" t="s">
        <v>88</v>
      </c>
      <c r="E624" s="63" t="s">
        <v>132</v>
      </c>
      <c r="F624" s="68">
        <v>2015</v>
      </c>
      <c r="G624" s="52">
        <v>2013</v>
      </c>
      <c r="H624" s="34">
        <v>37791.9219200632</v>
      </c>
      <c r="I624" s="34">
        <v>11672.8498095428</v>
      </c>
      <c r="J624" s="34">
        <v>133.62119709804199</v>
      </c>
      <c r="K624" s="34">
        <v>916440.58631584898</v>
      </c>
      <c r="L624" s="49">
        <v>2253598.54</v>
      </c>
      <c r="M624" s="311">
        <v>1844978.3029999998</v>
      </c>
      <c r="N624" s="311">
        <v>0</v>
      </c>
      <c r="O624" s="311">
        <v>0</v>
      </c>
      <c r="P624" s="313">
        <v>0</v>
      </c>
      <c r="Q624" s="40">
        <v>0</v>
      </c>
      <c r="R624" s="40">
        <v>0.90785583886620513</v>
      </c>
      <c r="S624" s="40">
        <v>0.05</v>
      </c>
      <c r="T624" s="40">
        <v>4.2144161133794815E-2</v>
      </c>
      <c r="U624" s="40">
        <v>0</v>
      </c>
      <c r="V624" s="40">
        <v>0</v>
      </c>
      <c r="W624" s="40">
        <v>0</v>
      </c>
      <c r="X624" s="40">
        <v>0</v>
      </c>
      <c r="Y624" s="40">
        <v>0</v>
      </c>
      <c r="Z624" s="81">
        <f t="shared" si="25"/>
        <v>0</v>
      </c>
      <c r="AA624" s="40">
        <v>1</v>
      </c>
      <c r="AB624" s="40">
        <v>0</v>
      </c>
      <c r="AC624" s="40">
        <v>0</v>
      </c>
      <c r="AD624" s="40">
        <v>0</v>
      </c>
      <c r="AE624" s="40">
        <v>0</v>
      </c>
      <c r="AF624" s="40">
        <v>0</v>
      </c>
      <c r="AG624" s="40">
        <v>0</v>
      </c>
      <c r="AH624" s="40">
        <v>0</v>
      </c>
      <c r="AI624" s="40">
        <v>0</v>
      </c>
      <c r="AJ624" s="40">
        <v>0</v>
      </c>
      <c r="AK624" s="40">
        <v>0</v>
      </c>
      <c r="AL624" s="40">
        <v>0</v>
      </c>
      <c r="AM624" s="81">
        <f t="shared" si="24"/>
        <v>0</v>
      </c>
    </row>
    <row r="625" spans="1:39" x14ac:dyDescent="0.2">
      <c r="A625" s="33">
        <v>6335</v>
      </c>
      <c r="B625" s="33" t="s">
        <v>439</v>
      </c>
      <c r="C625" s="33" t="s">
        <v>754</v>
      </c>
      <c r="D625" s="35" t="s">
        <v>88</v>
      </c>
      <c r="E625" s="63" t="s">
        <v>132</v>
      </c>
      <c r="F625" s="68">
        <v>2010</v>
      </c>
      <c r="G625" s="52">
        <v>2013</v>
      </c>
      <c r="H625" s="34">
        <v>5438709.5097858803</v>
      </c>
      <c r="I625" s="34">
        <v>-14182.4706774608</v>
      </c>
      <c r="J625" s="34">
        <v>674.89942565181195</v>
      </c>
      <c r="K625" s="34">
        <v>0</v>
      </c>
      <c r="L625" s="49">
        <v>0</v>
      </c>
      <c r="M625" s="311">
        <v>0</v>
      </c>
      <c r="N625" s="311">
        <v>0</v>
      </c>
      <c r="O625" s="311">
        <v>0</v>
      </c>
      <c r="P625" s="313">
        <v>0</v>
      </c>
      <c r="Q625" s="40">
        <v>0</v>
      </c>
      <c r="R625" s="40">
        <v>1</v>
      </c>
      <c r="S625" s="40">
        <v>0</v>
      </c>
      <c r="T625" s="40">
        <v>0</v>
      </c>
      <c r="U625" s="40">
        <v>0</v>
      </c>
      <c r="V625" s="40">
        <v>0</v>
      </c>
      <c r="W625" s="40">
        <v>0</v>
      </c>
      <c r="X625" s="40">
        <v>0</v>
      </c>
      <c r="Y625" s="40">
        <v>0</v>
      </c>
      <c r="Z625" s="81">
        <f t="shared" si="25"/>
        <v>0</v>
      </c>
      <c r="AA625" s="40">
        <v>1</v>
      </c>
      <c r="AB625" s="40">
        <v>0</v>
      </c>
      <c r="AC625" s="40">
        <v>0</v>
      </c>
      <c r="AD625" s="40">
        <v>0</v>
      </c>
      <c r="AE625" s="40">
        <v>0</v>
      </c>
      <c r="AF625" s="40">
        <v>0</v>
      </c>
      <c r="AG625" s="40">
        <v>0</v>
      </c>
      <c r="AH625" s="40">
        <v>0</v>
      </c>
      <c r="AI625" s="40">
        <v>0</v>
      </c>
      <c r="AJ625" s="40">
        <v>0</v>
      </c>
      <c r="AK625" s="40">
        <v>0</v>
      </c>
      <c r="AL625" s="40">
        <v>0</v>
      </c>
      <c r="AM625" s="81">
        <f t="shared" si="24"/>
        <v>0</v>
      </c>
    </row>
    <row r="626" spans="1:39" x14ac:dyDescent="0.2">
      <c r="A626" s="33">
        <v>6943</v>
      </c>
      <c r="B626" s="33" t="s">
        <v>439</v>
      </c>
      <c r="C626" s="33" t="s">
        <v>755</v>
      </c>
      <c r="D626" s="35" t="s">
        <v>88</v>
      </c>
      <c r="E626" s="63" t="s">
        <v>132</v>
      </c>
      <c r="F626" s="68">
        <v>2014</v>
      </c>
      <c r="G626" s="52">
        <v>2013</v>
      </c>
      <c r="H626" s="34">
        <v>219037.31985106799</v>
      </c>
      <c r="I626" s="34">
        <v>655546.77833620703</v>
      </c>
      <c r="J626" s="34">
        <v>10526968.6281502</v>
      </c>
      <c r="K626" s="34">
        <v>2725658.0135217798</v>
      </c>
      <c r="L626" s="49">
        <v>100000</v>
      </c>
      <c r="M626" s="311">
        <v>0</v>
      </c>
      <c r="N626" s="311">
        <v>0</v>
      </c>
      <c r="O626" s="311">
        <v>0</v>
      </c>
      <c r="P626" s="313">
        <v>0</v>
      </c>
      <c r="Q626" s="40">
        <v>0</v>
      </c>
      <c r="R626" s="40">
        <v>0.9496494150938497</v>
      </c>
      <c r="S626" s="40">
        <v>4.9999999999999913E-2</v>
      </c>
      <c r="T626" s="40">
        <v>3.505849061503855E-4</v>
      </c>
      <c r="U626" s="40">
        <v>0</v>
      </c>
      <c r="V626" s="40">
        <v>0</v>
      </c>
      <c r="W626" s="40">
        <v>0</v>
      </c>
      <c r="X626" s="40">
        <v>0</v>
      </c>
      <c r="Y626" s="40">
        <v>0</v>
      </c>
      <c r="Z626" s="81">
        <f t="shared" si="25"/>
        <v>0</v>
      </c>
      <c r="AA626" s="40">
        <v>1</v>
      </c>
      <c r="AB626" s="40">
        <v>0</v>
      </c>
      <c r="AC626" s="40">
        <v>0</v>
      </c>
      <c r="AD626" s="40">
        <v>0</v>
      </c>
      <c r="AE626" s="40">
        <v>0</v>
      </c>
      <c r="AF626" s="40">
        <v>0</v>
      </c>
      <c r="AG626" s="40">
        <v>0</v>
      </c>
      <c r="AH626" s="40">
        <v>0</v>
      </c>
      <c r="AI626" s="40">
        <v>0</v>
      </c>
      <c r="AJ626" s="40">
        <v>0</v>
      </c>
      <c r="AK626" s="40">
        <v>0</v>
      </c>
      <c r="AL626" s="40">
        <v>0</v>
      </c>
      <c r="AM626" s="81">
        <f t="shared" si="24"/>
        <v>0</v>
      </c>
    </row>
    <row r="627" spans="1:39" x14ac:dyDescent="0.2">
      <c r="A627" s="33">
        <v>7470</v>
      </c>
      <c r="B627" s="33" t="s">
        <v>142</v>
      </c>
      <c r="C627" s="33" t="s">
        <v>756</v>
      </c>
      <c r="D627" s="35" t="s">
        <v>88</v>
      </c>
      <c r="E627" s="63" t="s">
        <v>132</v>
      </c>
      <c r="F627" s="68">
        <v>2014</v>
      </c>
      <c r="G627" s="52">
        <v>2013</v>
      </c>
      <c r="H627" s="34">
        <v>156232.73600237499</v>
      </c>
      <c r="I627" s="34">
        <v>9023.4588927932109</v>
      </c>
      <c r="J627" s="34">
        <v>95293.275913528705</v>
      </c>
      <c r="K627" s="34">
        <v>1061516.8074362499</v>
      </c>
      <c r="L627" s="49">
        <v>2884000</v>
      </c>
      <c r="M627" s="311">
        <v>137785.33950000003</v>
      </c>
      <c r="N627" s="311">
        <v>0</v>
      </c>
      <c r="O627" s="311">
        <v>0</v>
      </c>
      <c r="P627" s="313">
        <v>0</v>
      </c>
      <c r="Q627" s="40">
        <v>0.85000000000000009</v>
      </c>
      <c r="R627" s="40">
        <v>4.9999999999999954E-2</v>
      </c>
      <c r="S627" s="40">
        <v>0</v>
      </c>
      <c r="T627" s="40">
        <v>0</v>
      </c>
      <c r="U627" s="40">
        <v>9.999999999999995E-2</v>
      </c>
      <c r="V627" s="40">
        <v>0</v>
      </c>
      <c r="W627" s="40">
        <v>0</v>
      </c>
      <c r="X627" s="40">
        <v>0</v>
      </c>
      <c r="Y627" s="40">
        <v>0</v>
      </c>
      <c r="Z627" s="81">
        <f t="shared" ref="Z627:Z638" si="26">ABS(1-SUM(Q627:Y627))</f>
        <v>0</v>
      </c>
      <c r="AA627" s="40">
        <v>1</v>
      </c>
      <c r="AB627" s="40">
        <v>0</v>
      </c>
      <c r="AC627" s="40">
        <v>0</v>
      </c>
      <c r="AD627" s="40">
        <v>0</v>
      </c>
      <c r="AE627" s="40">
        <v>0</v>
      </c>
      <c r="AF627" s="40">
        <v>0</v>
      </c>
      <c r="AG627" s="40">
        <v>0</v>
      </c>
      <c r="AH627" s="40">
        <v>0</v>
      </c>
      <c r="AI627" s="40">
        <v>0</v>
      </c>
      <c r="AJ627" s="40">
        <v>0</v>
      </c>
      <c r="AK627" s="40">
        <v>0</v>
      </c>
      <c r="AL627" s="40">
        <v>0</v>
      </c>
      <c r="AM627" s="81">
        <f t="shared" si="24"/>
        <v>0</v>
      </c>
    </row>
    <row r="628" spans="1:39" x14ac:dyDescent="0.2">
      <c r="A628" s="33">
        <v>7459</v>
      </c>
      <c r="B628" s="33" t="s">
        <v>142</v>
      </c>
      <c r="C628" s="33" t="s">
        <v>757</v>
      </c>
      <c r="D628" s="35" t="s">
        <v>88</v>
      </c>
      <c r="E628" s="63" t="s">
        <v>132</v>
      </c>
      <c r="F628" s="68">
        <v>2016</v>
      </c>
      <c r="G628" s="52">
        <v>2013</v>
      </c>
      <c r="H628" s="34">
        <v>0</v>
      </c>
      <c r="I628" s="34">
        <v>13238.772317602799</v>
      </c>
      <c r="J628" s="34">
        <v>-12973.769817526099</v>
      </c>
      <c r="K628" s="34">
        <v>7374.6428365854699</v>
      </c>
      <c r="L628" s="49">
        <v>0</v>
      </c>
      <c r="M628" s="311">
        <v>0</v>
      </c>
      <c r="N628" s="311">
        <v>0</v>
      </c>
      <c r="O628" s="311">
        <v>0</v>
      </c>
      <c r="P628" s="313">
        <v>0</v>
      </c>
      <c r="Q628" s="40">
        <v>0.85000000000000009</v>
      </c>
      <c r="R628" s="40">
        <v>5.0000000000000024E-2</v>
      </c>
      <c r="S628" s="40">
        <v>0</v>
      </c>
      <c r="T628" s="40">
        <v>0</v>
      </c>
      <c r="U628" s="40">
        <v>9.9999999999999922E-2</v>
      </c>
      <c r="V628" s="40">
        <v>0</v>
      </c>
      <c r="W628" s="40">
        <v>0</v>
      </c>
      <c r="X628" s="40">
        <v>0</v>
      </c>
      <c r="Y628" s="40">
        <v>0</v>
      </c>
      <c r="Z628" s="81">
        <f t="shared" si="26"/>
        <v>0</v>
      </c>
      <c r="AA628" s="40">
        <v>1</v>
      </c>
      <c r="AB628" s="40">
        <v>0</v>
      </c>
      <c r="AC628" s="40">
        <v>0</v>
      </c>
      <c r="AD628" s="40">
        <v>0</v>
      </c>
      <c r="AE628" s="40">
        <v>0</v>
      </c>
      <c r="AF628" s="40">
        <v>0</v>
      </c>
      <c r="AG628" s="40">
        <v>0</v>
      </c>
      <c r="AH628" s="40">
        <v>0</v>
      </c>
      <c r="AI628" s="40">
        <v>0</v>
      </c>
      <c r="AJ628" s="40">
        <v>0</v>
      </c>
      <c r="AK628" s="40">
        <v>0</v>
      </c>
      <c r="AL628" s="40">
        <v>0</v>
      </c>
      <c r="AM628" s="81">
        <f t="shared" si="24"/>
        <v>0</v>
      </c>
    </row>
    <row r="629" spans="1:39" x14ac:dyDescent="0.2">
      <c r="A629" s="33">
        <v>7698</v>
      </c>
      <c r="B629" s="33" t="s">
        <v>142</v>
      </c>
      <c r="C629" s="33" t="s">
        <v>758</v>
      </c>
      <c r="D629" s="35" t="s">
        <v>88</v>
      </c>
      <c r="E629" s="63" t="s">
        <v>132</v>
      </c>
      <c r="F629" s="68">
        <v>2016</v>
      </c>
      <c r="G629" s="52">
        <v>2013</v>
      </c>
      <c r="H629" s="34">
        <v>0</v>
      </c>
      <c r="I629" s="34">
        <v>0</v>
      </c>
      <c r="J629" s="34">
        <v>0</v>
      </c>
      <c r="K629" s="34">
        <v>0</v>
      </c>
      <c r="L629" s="49">
        <v>0</v>
      </c>
      <c r="M629" s="311">
        <v>146325.00000000003</v>
      </c>
      <c r="N629" s="311">
        <v>300000.00000000006</v>
      </c>
      <c r="O629" s="311">
        <v>0</v>
      </c>
      <c r="P629" s="313">
        <v>0</v>
      </c>
      <c r="Q629" s="40">
        <v>1</v>
      </c>
      <c r="R629" s="40">
        <v>0</v>
      </c>
      <c r="S629" s="40">
        <v>0</v>
      </c>
      <c r="T629" s="40">
        <v>0</v>
      </c>
      <c r="U629" s="40">
        <v>0</v>
      </c>
      <c r="V629" s="40">
        <v>0</v>
      </c>
      <c r="W629" s="40">
        <v>0</v>
      </c>
      <c r="X629" s="40">
        <v>0</v>
      </c>
      <c r="Y629" s="40">
        <v>0</v>
      </c>
      <c r="Z629" s="81">
        <f t="shared" si="26"/>
        <v>0</v>
      </c>
      <c r="AA629" s="40">
        <v>1</v>
      </c>
      <c r="AB629" s="40">
        <v>0</v>
      </c>
      <c r="AC629" s="40">
        <v>0</v>
      </c>
      <c r="AD629" s="40">
        <v>0</v>
      </c>
      <c r="AE629" s="40">
        <v>0</v>
      </c>
      <c r="AF629" s="40">
        <v>0</v>
      </c>
      <c r="AG629" s="40">
        <v>0</v>
      </c>
      <c r="AH629" s="40">
        <v>0</v>
      </c>
      <c r="AI629" s="40">
        <v>0</v>
      </c>
      <c r="AJ629" s="40">
        <v>0</v>
      </c>
      <c r="AK629" s="40">
        <v>0</v>
      </c>
      <c r="AL629" s="40">
        <v>0</v>
      </c>
      <c r="AM629" s="81">
        <f t="shared" si="24"/>
        <v>0</v>
      </c>
    </row>
    <row r="630" spans="1:39" x14ac:dyDescent="0.2">
      <c r="A630" s="33">
        <v>6913</v>
      </c>
      <c r="B630" s="33" t="s">
        <v>142</v>
      </c>
      <c r="C630" s="33" t="s">
        <v>759</v>
      </c>
      <c r="D630" s="35" t="s">
        <v>88</v>
      </c>
      <c r="E630" s="63" t="s">
        <v>132</v>
      </c>
      <c r="F630" s="68">
        <v>2018</v>
      </c>
      <c r="G630" s="52">
        <v>2013</v>
      </c>
      <c r="H630" s="34">
        <v>0</v>
      </c>
      <c r="I630" s="34">
        <v>1028.65135797619</v>
      </c>
      <c r="J630" s="34">
        <v>-1008.05135107295</v>
      </c>
      <c r="K630" s="34">
        <v>0</v>
      </c>
      <c r="L630" s="49">
        <v>0</v>
      </c>
      <c r="M630" s="311">
        <v>0</v>
      </c>
      <c r="N630" s="311">
        <v>0</v>
      </c>
      <c r="O630" s="311">
        <v>0</v>
      </c>
      <c r="P630" s="313">
        <v>0</v>
      </c>
      <c r="Q630" s="40">
        <v>0.84999999999999987</v>
      </c>
      <c r="R630" s="40">
        <v>4.9999999999999913E-2</v>
      </c>
      <c r="S630" s="40">
        <v>0</v>
      </c>
      <c r="T630" s="40">
        <v>0</v>
      </c>
      <c r="U630" s="40">
        <v>0.1000000000000003</v>
      </c>
      <c r="V630" s="40">
        <v>0</v>
      </c>
      <c r="W630" s="40">
        <v>0</v>
      </c>
      <c r="X630" s="40">
        <v>0</v>
      </c>
      <c r="Y630" s="40">
        <v>0</v>
      </c>
      <c r="Z630" s="81">
        <f t="shared" si="26"/>
        <v>0</v>
      </c>
      <c r="AA630" s="40">
        <v>1</v>
      </c>
      <c r="AB630" s="40">
        <v>0</v>
      </c>
      <c r="AC630" s="40">
        <v>0</v>
      </c>
      <c r="AD630" s="40">
        <v>0</v>
      </c>
      <c r="AE630" s="40">
        <v>0</v>
      </c>
      <c r="AF630" s="40">
        <v>0</v>
      </c>
      <c r="AG630" s="40">
        <v>0</v>
      </c>
      <c r="AH630" s="40">
        <v>0</v>
      </c>
      <c r="AI630" s="40">
        <v>0</v>
      </c>
      <c r="AJ630" s="40">
        <v>0</v>
      </c>
      <c r="AK630" s="40">
        <v>0</v>
      </c>
      <c r="AL630" s="40">
        <v>0</v>
      </c>
      <c r="AM630" s="81">
        <f t="shared" si="24"/>
        <v>0</v>
      </c>
    </row>
    <row r="631" spans="1:39" x14ac:dyDescent="0.2">
      <c r="A631" s="33">
        <v>7708</v>
      </c>
      <c r="B631" s="33" t="s">
        <v>142</v>
      </c>
      <c r="C631" s="33" t="s">
        <v>760</v>
      </c>
      <c r="D631" s="35" t="s">
        <v>88</v>
      </c>
      <c r="E631" s="63" t="s">
        <v>132</v>
      </c>
      <c r="F631" s="68">
        <v>2018</v>
      </c>
      <c r="G631" s="52">
        <v>2013</v>
      </c>
      <c r="H631" s="34">
        <v>0</v>
      </c>
      <c r="I631" s="34">
        <v>0</v>
      </c>
      <c r="J631" s="34">
        <v>0</v>
      </c>
      <c r="K631" s="34">
        <v>0</v>
      </c>
      <c r="L631" s="49">
        <v>0</v>
      </c>
      <c r="M631" s="311">
        <v>0</v>
      </c>
      <c r="N631" s="311">
        <v>279000.00000000006</v>
      </c>
      <c r="O631" s="311">
        <v>279000.00000000006</v>
      </c>
      <c r="P631" s="313">
        <v>45000.000000000007</v>
      </c>
      <c r="Q631" s="40">
        <v>0.85</v>
      </c>
      <c r="R631" s="40">
        <v>0.05</v>
      </c>
      <c r="S631" s="40">
        <v>0</v>
      </c>
      <c r="T631" s="40">
        <v>0</v>
      </c>
      <c r="U631" s="40">
        <v>0.1</v>
      </c>
      <c r="V631" s="40">
        <v>0</v>
      </c>
      <c r="W631" s="40">
        <v>0</v>
      </c>
      <c r="X631" s="40">
        <v>0</v>
      </c>
      <c r="Y631" s="40">
        <v>0</v>
      </c>
      <c r="Z631" s="81">
        <f t="shared" si="26"/>
        <v>0</v>
      </c>
      <c r="AA631" s="40">
        <v>1</v>
      </c>
      <c r="AB631" s="40">
        <v>0</v>
      </c>
      <c r="AC631" s="40">
        <v>0</v>
      </c>
      <c r="AD631" s="40">
        <v>0</v>
      </c>
      <c r="AE631" s="40">
        <v>0</v>
      </c>
      <c r="AF631" s="40">
        <v>0</v>
      </c>
      <c r="AG631" s="40">
        <v>0</v>
      </c>
      <c r="AH631" s="40">
        <v>0</v>
      </c>
      <c r="AI631" s="40">
        <v>0</v>
      </c>
      <c r="AJ631" s="40">
        <v>0</v>
      </c>
      <c r="AK631" s="40">
        <v>0</v>
      </c>
      <c r="AL631" s="40">
        <v>0</v>
      </c>
      <c r="AM631" s="81">
        <f t="shared" si="24"/>
        <v>0</v>
      </c>
    </row>
    <row r="632" spans="1:39" x14ac:dyDescent="0.2">
      <c r="A632" s="33" t="s">
        <v>761</v>
      </c>
      <c r="B632" s="33" t="s">
        <v>142</v>
      </c>
      <c r="C632" s="33" t="s">
        <v>762</v>
      </c>
      <c r="D632" s="35" t="s">
        <v>88</v>
      </c>
      <c r="E632" s="63" t="s">
        <v>132</v>
      </c>
      <c r="F632" s="68">
        <v>2019</v>
      </c>
      <c r="G632" s="52">
        <v>2013</v>
      </c>
      <c r="H632" s="34">
        <v>0</v>
      </c>
      <c r="I632" s="34">
        <v>0</v>
      </c>
      <c r="J632" s="34">
        <v>0</v>
      </c>
      <c r="K632" s="34">
        <v>0</v>
      </c>
      <c r="L632" s="49">
        <v>0</v>
      </c>
      <c r="M632" s="311">
        <v>103995.00000000001</v>
      </c>
      <c r="N632" s="311">
        <v>103995.00000000001</v>
      </c>
      <c r="O632" s="311">
        <v>207990.00000000003</v>
      </c>
      <c r="P632" s="313">
        <v>207990.00000000003</v>
      </c>
      <c r="Q632" s="40">
        <v>1</v>
      </c>
      <c r="R632" s="40">
        <v>0</v>
      </c>
      <c r="S632" s="40">
        <v>0</v>
      </c>
      <c r="T632" s="40">
        <v>0</v>
      </c>
      <c r="U632" s="40">
        <v>0</v>
      </c>
      <c r="V632" s="40">
        <v>0</v>
      </c>
      <c r="W632" s="40">
        <v>0</v>
      </c>
      <c r="X632" s="40">
        <v>0</v>
      </c>
      <c r="Y632" s="40">
        <v>0</v>
      </c>
      <c r="Z632" s="81">
        <f t="shared" si="26"/>
        <v>0</v>
      </c>
      <c r="AA632" s="40">
        <v>1</v>
      </c>
      <c r="AB632" s="40">
        <v>0</v>
      </c>
      <c r="AC632" s="40">
        <v>0</v>
      </c>
      <c r="AD632" s="40">
        <v>0</v>
      </c>
      <c r="AE632" s="40">
        <v>0</v>
      </c>
      <c r="AF632" s="40">
        <v>0</v>
      </c>
      <c r="AG632" s="40">
        <v>0</v>
      </c>
      <c r="AH632" s="40">
        <v>0</v>
      </c>
      <c r="AI632" s="40">
        <v>0</v>
      </c>
      <c r="AJ632" s="40">
        <v>0</v>
      </c>
      <c r="AK632" s="40">
        <v>0</v>
      </c>
      <c r="AL632" s="40">
        <v>0</v>
      </c>
      <c r="AM632" s="81">
        <f t="shared" si="24"/>
        <v>0</v>
      </c>
    </row>
    <row r="633" spans="1:39" x14ac:dyDescent="0.2">
      <c r="A633" s="33" t="s">
        <v>763</v>
      </c>
      <c r="B633" s="33" t="s">
        <v>142</v>
      </c>
      <c r="C633" s="33" t="s">
        <v>764</v>
      </c>
      <c r="D633" s="35" t="s">
        <v>88</v>
      </c>
      <c r="E633" s="63" t="s">
        <v>132</v>
      </c>
      <c r="F633" s="68">
        <v>2019</v>
      </c>
      <c r="G633" s="52">
        <v>2013</v>
      </c>
      <c r="H633" s="34">
        <v>0</v>
      </c>
      <c r="I633" s="34">
        <v>0</v>
      </c>
      <c r="J633" s="34">
        <v>0</v>
      </c>
      <c r="K633" s="34">
        <v>0</v>
      </c>
      <c r="L633" s="49">
        <v>0</v>
      </c>
      <c r="M633" s="311">
        <v>100140.00000000001</v>
      </c>
      <c r="N633" s="311">
        <v>100140.00000000001</v>
      </c>
      <c r="O633" s="311">
        <v>200280.00000000003</v>
      </c>
      <c r="P633" s="313">
        <v>200280.00000000003</v>
      </c>
      <c r="Q633" s="40">
        <v>1</v>
      </c>
      <c r="R633" s="40">
        <v>0</v>
      </c>
      <c r="S633" s="40">
        <v>0</v>
      </c>
      <c r="T633" s="40">
        <v>0</v>
      </c>
      <c r="U633" s="40">
        <v>0</v>
      </c>
      <c r="V633" s="40">
        <v>0</v>
      </c>
      <c r="W633" s="40">
        <v>0</v>
      </c>
      <c r="X633" s="40">
        <v>0</v>
      </c>
      <c r="Y633" s="40">
        <v>0</v>
      </c>
      <c r="Z633" s="81">
        <f t="shared" si="26"/>
        <v>0</v>
      </c>
      <c r="AA633" s="40">
        <v>1</v>
      </c>
      <c r="AB633" s="40">
        <v>0</v>
      </c>
      <c r="AC633" s="40">
        <v>0</v>
      </c>
      <c r="AD633" s="40">
        <v>0</v>
      </c>
      <c r="AE633" s="40">
        <v>0</v>
      </c>
      <c r="AF633" s="40">
        <v>0</v>
      </c>
      <c r="AG633" s="40">
        <v>0</v>
      </c>
      <c r="AH633" s="40">
        <v>0</v>
      </c>
      <c r="AI633" s="40">
        <v>0</v>
      </c>
      <c r="AJ633" s="40">
        <v>0</v>
      </c>
      <c r="AK633" s="40">
        <v>0</v>
      </c>
      <c r="AL633" s="40">
        <v>0</v>
      </c>
      <c r="AM633" s="81">
        <f t="shared" si="24"/>
        <v>0</v>
      </c>
    </row>
    <row r="634" spans="1:39" x14ac:dyDescent="0.2">
      <c r="A634" s="33" t="s">
        <v>765</v>
      </c>
      <c r="B634" s="33" t="s">
        <v>142</v>
      </c>
      <c r="C634" s="33" t="s">
        <v>766</v>
      </c>
      <c r="D634" s="35" t="s">
        <v>88</v>
      </c>
      <c r="E634" s="63" t="s">
        <v>132</v>
      </c>
      <c r="F634" s="68">
        <v>2019</v>
      </c>
      <c r="G634" s="52">
        <v>2013</v>
      </c>
      <c r="H634" s="34">
        <v>0</v>
      </c>
      <c r="I634" s="34">
        <v>0</v>
      </c>
      <c r="J634" s="34">
        <v>0</v>
      </c>
      <c r="K634" s="34">
        <v>0</v>
      </c>
      <c r="L634" s="49">
        <v>0</v>
      </c>
      <c r="M634" s="311">
        <v>0</v>
      </c>
      <c r="N634" s="311">
        <v>66145.350000000006</v>
      </c>
      <c r="O634" s="311">
        <v>132290.85</v>
      </c>
      <c r="P634" s="313">
        <v>198436.20000000004</v>
      </c>
      <c r="Q634" s="40">
        <v>1</v>
      </c>
      <c r="R634" s="40">
        <v>0</v>
      </c>
      <c r="S634" s="40">
        <v>0</v>
      </c>
      <c r="T634" s="40">
        <v>0</v>
      </c>
      <c r="U634" s="40">
        <v>0</v>
      </c>
      <c r="V634" s="40">
        <v>0</v>
      </c>
      <c r="W634" s="40">
        <v>0</v>
      </c>
      <c r="X634" s="40">
        <v>0</v>
      </c>
      <c r="Y634" s="40">
        <v>0</v>
      </c>
      <c r="Z634" s="81">
        <f t="shared" si="26"/>
        <v>0</v>
      </c>
      <c r="AA634" s="40">
        <v>1</v>
      </c>
      <c r="AB634" s="40">
        <v>0</v>
      </c>
      <c r="AC634" s="40">
        <v>0</v>
      </c>
      <c r="AD634" s="40">
        <v>0</v>
      </c>
      <c r="AE634" s="40">
        <v>0</v>
      </c>
      <c r="AF634" s="40">
        <v>0</v>
      </c>
      <c r="AG634" s="40">
        <v>0</v>
      </c>
      <c r="AH634" s="40">
        <v>0</v>
      </c>
      <c r="AI634" s="40">
        <v>0</v>
      </c>
      <c r="AJ634" s="40">
        <v>0</v>
      </c>
      <c r="AK634" s="40">
        <v>0</v>
      </c>
      <c r="AL634" s="40">
        <v>0</v>
      </c>
      <c r="AM634" s="81">
        <f t="shared" si="24"/>
        <v>0</v>
      </c>
    </row>
    <row r="635" spans="1:39" x14ac:dyDescent="0.2">
      <c r="A635" s="33" t="s">
        <v>767</v>
      </c>
      <c r="B635" s="33" t="s">
        <v>142</v>
      </c>
      <c r="C635" s="33" t="s">
        <v>768</v>
      </c>
      <c r="D635" s="35" t="s">
        <v>88</v>
      </c>
      <c r="E635" s="63" t="s">
        <v>132</v>
      </c>
      <c r="F635" s="68">
        <v>2019</v>
      </c>
      <c r="G635" s="52">
        <v>2013</v>
      </c>
      <c r="H635" s="34">
        <v>0</v>
      </c>
      <c r="I635" s="34">
        <v>0</v>
      </c>
      <c r="J635" s="34">
        <v>6349.35571181051</v>
      </c>
      <c r="K635" s="34">
        <v>3406.8748662745302</v>
      </c>
      <c r="L635" s="49">
        <v>0</v>
      </c>
      <c r="M635" s="311">
        <v>0</v>
      </c>
      <c r="N635" s="311">
        <v>87950.1</v>
      </c>
      <c r="O635" s="311">
        <v>175900.05000000002</v>
      </c>
      <c r="P635" s="313">
        <v>263850.15000000002</v>
      </c>
      <c r="Q635" s="40">
        <v>1</v>
      </c>
      <c r="R635" s="40">
        <v>0</v>
      </c>
      <c r="S635" s="40">
        <v>0</v>
      </c>
      <c r="T635" s="40">
        <v>0</v>
      </c>
      <c r="U635" s="40">
        <v>0</v>
      </c>
      <c r="V635" s="40">
        <v>0</v>
      </c>
      <c r="W635" s="40">
        <v>0</v>
      </c>
      <c r="X635" s="40">
        <v>0</v>
      </c>
      <c r="Y635" s="40">
        <v>0</v>
      </c>
      <c r="Z635" s="81">
        <f t="shared" si="26"/>
        <v>0</v>
      </c>
      <c r="AA635" s="40">
        <v>1</v>
      </c>
      <c r="AB635" s="40">
        <v>0</v>
      </c>
      <c r="AC635" s="40">
        <v>0</v>
      </c>
      <c r="AD635" s="40">
        <v>0</v>
      </c>
      <c r="AE635" s="40">
        <v>0</v>
      </c>
      <c r="AF635" s="40">
        <v>0</v>
      </c>
      <c r="AG635" s="40">
        <v>0</v>
      </c>
      <c r="AH635" s="40">
        <v>0</v>
      </c>
      <c r="AI635" s="40">
        <v>0</v>
      </c>
      <c r="AJ635" s="40">
        <v>0</v>
      </c>
      <c r="AK635" s="40">
        <v>0</v>
      </c>
      <c r="AL635" s="40">
        <v>0</v>
      </c>
      <c r="AM635" s="81">
        <f t="shared" si="24"/>
        <v>0</v>
      </c>
    </row>
    <row r="636" spans="1:39" x14ac:dyDescent="0.2">
      <c r="A636" s="33" t="s">
        <v>769</v>
      </c>
      <c r="B636" s="33" t="s">
        <v>142</v>
      </c>
      <c r="C636" s="33" t="s">
        <v>770</v>
      </c>
      <c r="D636" s="35" t="s">
        <v>88</v>
      </c>
      <c r="E636" s="63" t="s">
        <v>132</v>
      </c>
      <c r="F636" s="68">
        <v>2019</v>
      </c>
      <c r="G636" s="52">
        <v>2013</v>
      </c>
      <c r="H636" s="34">
        <v>0</v>
      </c>
      <c r="I636" s="34">
        <v>0</v>
      </c>
      <c r="J636" s="34">
        <v>0</v>
      </c>
      <c r="K636" s="34">
        <v>0</v>
      </c>
      <c r="L636" s="49">
        <v>0</v>
      </c>
      <c r="M636" s="311">
        <v>173295.00000000003</v>
      </c>
      <c r="N636" s="311">
        <v>173295.00000000003</v>
      </c>
      <c r="O636" s="311">
        <v>346590.00000000006</v>
      </c>
      <c r="P636" s="313">
        <v>346590.00000000006</v>
      </c>
      <c r="Q636" s="40">
        <v>1</v>
      </c>
      <c r="R636" s="40">
        <v>0</v>
      </c>
      <c r="S636" s="40">
        <v>0</v>
      </c>
      <c r="T636" s="40">
        <v>0</v>
      </c>
      <c r="U636" s="40">
        <v>0</v>
      </c>
      <c r="V636" s="40">
        <v>0</v>
      </c>
      <c r="W636" s="40">
        <v>0</v>
      </c>
      <c r="X636" s="40">
        <v>0</v>
      </c>
      <c r="Y636" s="40">
        <v>0</v>
      </c>
      <c r="Z636" s="81">
        <f t="shared" si="26"/>
        <v>0</v>
      </c>
      <c r="AA636" s="40">
        <v>1</v>
      </c>
      <c r="AB636" s="40">
        <v>0</v>
      </c>
      <c r="AC636" s="40">
        <v>0</v>
      </c>
      <c r="AD636" s="40">
        <v>0</v>
      </c>
      <c r="AE636" s="40">
        <v>0</v>
      </c>
      <c r="AF636" s="40">
        <v>0</v>
      </c>
      <c r="AG636" s="40">
        <v>0</v>
      </c>
      <c r="AH636" s="40">
        <v>0</v>
      </c>
      <c r="AI636" s="40">
        <v>0</v>
      </c>
      <c r="AJ636" s="40">
        <v>0</v>
      </c>
      <c r="AK636" s="40">
        <v>0</v>
      </c>
      <c r="AL636" s="40">
        <v>0</v>
      </c>
      <c r="AM636" s="81">
        <f t="shared" si="24"/>
        <v>0</v>
      </c>
    </row>
    <row r="637" spans="1:39" x14ac:dyDescent="0.2">
      <c r="A637" s="44" t="s">
        <v>771</v>
      </c>
      <c r="B637" s="44" t="s">
        <v>142</v>
      </c>
      <c r="C637" s="44" t="s">
        <v>772</v>
      </c>
      <c r="D637" s="45" t="s">
        <v>88</v>
      </c>
      <c r="E637" s="64" t="s">
        <v>132</v>
      </c>
      <c r="F637" s="45">
        <v>2019</v>
      </c>
      <c r="G637" s="53">
        <v>2013</v>
      </c>
      <c r="H637" s="46">
        <v>0</v>
      </c>
      <c r="I637" s="46">
        <v>0</v>
      </c>
      <c r="J637" s="46">
        <v>0</v>
      </c>
      <c r="K637" s="46">
        <v>0</v>
      </c>
      <c r="L637" s="50">
        <v>0</v>
      </c>
      <c r="M637" s="314">
        <v>0</v>
      </c>
      <c r="N637" s="314">
        <v>83576.100000000006</v>
      </c>
      <c r="O637" s="314">
        <v>167152.35000000003</v>
      </c>
      <c r="P637" s="315">
        <v>250728.45000000004</v>
      </c>
      <c r="Q637" s="47">
        <v>1</v>
      </c>
      <c r="R637" s="47">
        <v>0</v>
      </c>
      <c r="S637" s="47">
        <v>0</v>
      </c>
      <c r="T637" s="47">
        <v>0</v>
      </c>
      <c r="U637" s="47">
        <v>0</v>
      </c>
      <c r="V637" s="47">
        <v>0</v>
      </c>
      <c r="W637" s="47">
        <v>0</v>
      </c>
      <c r="X637" s="47">
        <v>0</v>
      </c>
      <c r="Y637" s="47">
        <v>0</v>
      </c>
      <c r="Z637" s="82">
        <f t="shared" si="26"/>
        <v>0</v>
      </c>
      <c r="AA637" s="47">
        <v>1</v>
      </c>
      <c r="AB637" s="47">
        <v>0</v>
      </c>
      <c r="AC637" s="47">
        <v>0</v>
      </c>
      <c r="AD637" s="47">
        <v>0</v>
      </c>
      <c r="AE637" s="47">
        <v>0</v>
      </c>
      <c r="AF637" s="47">
        <v>0</v>
      </c>
      <c r="AG637" s="47">
        <v>0</v>
      </c>
      <c r="AH637" s="47">
        <v>0</v>
      </c>
      <c r="AI637" s="47">
        <v>0</v>
      </c>
      <c r="AJ637" s="47">
        <v>0</v>
      </c>
      <c r="AK637" s="47">
        <v>0</v>
      </c>
      <c r="AL637" s="47">
        <v>0</v>
      </c>
      <c r="AM637" s="82">
        <f t="shared" si="24"/>
        <v>0</v>
      </c>
    </row>
    <row r="638" spans="1:39" x14ac:dyDescent="0.2">
      <c r="A638" s="33">
        <v>6969</v>
      </c>
      <c r="B638" s="33" t="s">
        <v>398</v>
      </c>
      <c r="C638" s="33" t="s">
        <v>399</v>
      </c>
      <c r="D638" s="35" t="s">
        <v>79</v>
      </c>
      <c r="E638" s="63" t="s">
        <v>133</v>
      </c>
      <c r="F638" s="69">
        <v>2018</v>
      </c>
      <c r="G638" s="52">
        <v>2013</v>
      </c>
      <c r="H638" s="97">
        <v>0</v>
      </c>
      <c r="I638" s="70">
        <v>0</v>
      </c>
      <c r="J638" s="70">
        <v>0</v>
      </c>
      <c r="K638" s="70">
        <v>0</v>
      </c>
      <c r="L638" s="71">
        <v>0</v>
      </c>
      <c r="M638" s="311">
        <v>287829</v>
      </c>
      <c r="N638" s="311">
        <v>949979</v>
      </c>
      <c r="O638" s="311">
        <v>2163912</v>
      </c>
      <c r="P638" s="313">
        <v>11864415</v>
      </c>
      <c r="Q638" s="40">
        <v>1.5036811048230757E-2</v>
      </c>
      <c r="R638" s="40">
        <v>0.9559806091582923</v>
      </c>
      <c r="S638" s="40">
        <v>2.1541273019998697E-2</v>
      </c>
      <c r="T638" s="40">
        <v>7.4413067734781964E-3</v>
      </c>
      <c r="U638" s="40">
        <v>0</v>
      </c>
      <c r="V638" s="40">
        <v>0</v>
      </c>
      <c r="W638" s="40">
        <v>0</v>
      </c>
      <c r="X638" s="40">
        <v>0</v>
      </c>
      <c r="Y638" s="40">
        <v>0</v>
      </c>
      <c r="Z638" s="81">
        <f t="shared" si="26"/>
        <v>0</v>
      </c>
      <c r="AA638" s="40">
        <v>0.58154698186054199</v>
      </c>
      <c r="AB638" s="40">
        <v>0.14969441588921598</v>
      </c>
      <c r="AC638" s="40">
        <v>0</v>
      </c>
      <c r="AD638" s="40">
        <v>7.0060103060903364E-2</v>
      </c>
      <c r="AE638" s="40">
        <v>3.1666998459778622E-3</v>
      </c>
      <c r="AF638" s="40">
        <v>5.9920553854436849E-2</v>
      </c>
      <c r="AG638" s="40">
        <v>2.6313921500499958E-2</v>
      </c>
      <c r="AH638" s="40">
        <v>0.10929732398842389</v>
      </c>
      <c r="AI638" s="40">
        <v>0</v>
      </c>
      <c r="AJ638" s="40">
        <v>0</v>
      </c>
      <c r="AK638" s="40">
        <v>0</v>
      </c>
      <c r="AL638" s="40">
        <v>0</v>
      </c>
      <c r="AM638" s="81">
        <f t="shared" si="24"/>
        <v>2.2204460492503131E-16</v>
      </c>
    </row>
    <row r="639" spans="1:39" x14ac:dyDescent="0.2">
      <c r="A639" s="33">
        <v>6704</v>
      </c>
      <c r="B639" s="33" t="s">
        <v>406</v>
      </c>
      <c r="C639" s="33" t="s">
        <v>407</v>
      </c>
      <c r="D639" s="35" t="s">
        <v>79</v>
      </c>
      <c r="E639" s="63" t="s">
        <v>133</v>
      </c>
      <c r="F639" s="69">
        <v>2018</v>
      </c>
      <c r="G639" s="52">
        <v>2013</v>
      </c>
      <c r="H639" s="97">
        <v>0</v>
      </c>
      <c r="I639" s="97">
        <v>0</v>
      </c>
      <c r="J639" s="97">
        <v>0</v>
      </c>
      <c r="K639" s="97">
        <v>0</v>
      </c>
      <c r="L639" s="98">
        <v>218539</v>
      </c>
      <c r="M639" s="316">
        <v>1198254</v>
      </c>
      <c r="N639" s="316">
        <v>3597904</v>
      </c>
      <c r="O639" s="316">
        <v>18931068</v>
      </c>
      <c r="P639" s="317">
        <v>7454919</v>
      </c>
      <c r="Q639" s="40">
        <v>0.2227413634513066</v>
      </c>
      <c r="R639" s="40">
        <v>0.67941095904200177</v>
      </c>
      <c r="S639" s="40">
        <v>4.7202920825992367E-2</v>
      </c>
      <c r="T639" s="40">
        <v>1.8798316631966162E-2</v>
      </c>
      <c r="U639" s="40">
        <v>3.1846440048733084E-2</v>
      </c>
      <c r="V639" s="40">
        <v>0</v>
      </c>
      <c r="W639" s="40">
        <v>0</v>
      </c>
      <c r="X639" s="40">
        <v>0</v>
      </c>
      <c r="Y639" s="40">
        <v>0</v>
      </c>
      <c r="Z639" s="81">
        <f t="shared" ref="Z639:Z702" si="27">ABS(1-SUM(Q639:Y639))</f>
        <v>1.1102230246251565E-16</v>
      </c>
      <c r="AA639" s="40">
        <v>0.21605889184960819</v>
      </c>
      <c r="AB639" s="40">
        <v>0.19037775649760913</v>
      </c>
      <c r="AC639" s="40">
        <v>3.4394155252631714E-3</v>
      </c>
      <c r="AD639" s="40">
        <v>1.1185052534967946E-2</v>
      </c>
      <c r="AE639" s="40">
        <v>1.245064471186702E-2</v>
      </c>
      <c r="AF639" s="40">
        <v>2.1732261852574181E-2</v>
      </c>
      <c r="AG639" s="40">
        <v>5.8519107447148973E-4</v>
      </c>
      <c r="AH639" s="40">
        <v>0.51232434590490572</v>
      </c>
      <c r="AI639" s="40">
        <v>0</v>
      </c>
      <c r="AJ639" s="40">
        <v>0</v>
      </c>
      <c r="AK639" s="40">
        <v>0</v>
      </c>
      <c r="AL639" s="40">
        <v>3.184644004873307E-2</v>
      </c>
      <c r="AM639" s="81">
        <f t="shared" si="24"/>
        <v>2.2204460492503131E-16</v>
      </c>
    </row>
    <row r="640" spans="1:39" x14ac:dyDescent="0.2">
      <c r="A640" s="33">
        <v>7661</v>
      </c>
      <c r="B640" s="33" t="s">
        <v>370</v>
      </c>
      <c r="C640" s="33" t="s">
        <v>499</v>
      </c>
      <c r="D640" s="35" t="s">
        <v>82</v>
      </c>
      <c r="E640" s="63" t="s">
        <v>133</v>
      </c>
      <c r="F640" s="69">
        <v>2015</v>
      </c>
      <c r="G640" s="52">
        <v>2013</v>
      </c>
      <c r="H640" s="97">
        <v>0</v>
      </c>
      <c r="I640" s="97">
        <v>0</v>
      </c>
      <c r="J640" s="97">
        <v>0</v>
      </c>
      <c r="K640" s="97">
        <v>0</v>
      </c>
      <c r="L640" s="98">
        <v>1968263</v>
      </c>
      <c r="M640" s="316">
        <v>286794</v>
      </c>
      <c r="N640" s="316">
        <v>0</v>
      </c>
      <c r="O640" s="316">
        <v>0</v>
      </c>
      <c r="P640" s="317">
        <v>0</v>
      </c>
      <c r="Q640" s="40">
        <v>2.4433968744218843E-2</v>
      </c>
      <c r="R640" s="40">
        <v>0.89568513481823853</v>
      </c>
      <c r="S640" s="40">
        <v>7.0408853381707645E-2</v>
      </c>
      <c r="T640" s="40">
        <v>9.4720430558351085E-3</v>
      </c>
      <c r="U640" s="40">
        <v>0</v>
      </c>
      <c r="V640" s="40">
        <v>0</v>
      </c>
      <c r="W640" s="40">
        <v>0</v>
      </c>
      <c r="X640" s="40">
        <v>0</v>
      </c>
      <c r="Y640" s="40">
        <v>0</v>
      </c>
      <c r="Z640" s="81">
        <f t="shared" si="27"/>
        <v>2.2204460492503131E-16</v>
      </c>
      <c r="AA640" s="40">
        <v>0.80737236090394227</v>
      </c>
      <c r="AB640" s="40">
        <v>2.6741360206411106E-2</v>
      </c>
      <c r="AC640" s="40">
        <v>0</v>
      </c>
      <c r="AD640" s="40">
        <v>1.8069740264610754E-2</v>
      </c>
      <c r="AE640" s="40">
        <v>5.5919199502989835E-3</v>
      </c>
      <c r="AF640" s="40">
        <v>2.9251554496075808E-3</v>
      </c>
      <c r="AG640" s="40">
        <v>1.097710457884561E-3</v>
      </c>
      <c r="AH640" s="40">
        <v>0.13820175276724461</v>
      </c>
      <c r="AI640" s="40">
        <v>0</v>
      </c>
      <c r="AJ640" s="40">
        <v>0</v>
      </c>
      <c r="AK640" s="40">
        <v>0</v>
      </c>
      <c r="AL640" s="40">
        <v>0</v>
      </c>
      <c r="AM640" s="81">
        <f t="shared" si="24"/>
        <v>2.2204460492503131E-16</v>
      </c>
    </row>
    <row r="641" spans="1:39" x14ac:dyDescent="0.2">
      <c r="A641" s="33" t="s">
        <v>773</v>
      </c>
      <c r="B641" s="33" t="s">
        <v>370</v>
      </c>
      <c r="C641" s="33" t="s">
        <v>495</v>
      </c>
      <c r="D641" s="35" t="s">
        <v>82</v>
      </c>
      <c r="E641" s="63" t="s">
        <v>133</v>
      </c>
      <c r="F641" s="69">
        <v>2015</v>
      </c>
      <c r="G641" s="52">
        <v>2013</v>
      </c>
      <c r="H641" s="97">
        <v>0</v>
      </c>
      <c r="I641" s="97">
        <v>0</v>
      </c>
      <c r="J641" s="97">
        <v>0</v>
      </c>
      <c r="K641" s="97">
        <v>0</v>
      </c>
      <c r="L641" s="98">
        <v>114993</v>
      </c>
      <c r="M641" s="316">
        <v>1336060</v>
      </c>
      <c r="N641" s="316">
        <v>0</v>
      </c>
      <c r="O641" s="316">
        <v>0</v>
      </c>
      <c r="P641" s="317">
        <v>0</v>
      </c>
      <c r="Q641" s="40">
        <v>0</v>
      </c>
      <c r="R641" s="40">
        <v>0.83573856834703464</v>
      </c>
      <c r="S641" s="40">
        <v>0.16426143165296539</v>
      </c>
      <c r="T641" s="40">
        <v>0</v>
      </c>
      <c r="U641" s="40">
        <v>0</v>
      </c>
      <c r="V641" s="40">
        <v>0</v>
      </c>
      <c r="W641" s="40">
        <v>0</v>
      </c>
      <c r="X641" s="40">
        <v>0</v>
      </c>
      <c r="Y641" s="40">
        <v>0</v>
      </c>
      <c r="Z641" s="81">
        <f t="shared" si="27"/>
        <v>0</v>
      </c>
      <c r="AA641" s="40">
        <v>0.31850699370421931</v>
      </c>
      <c r="AB641" s="40">
        <v>0.47826718172006255</v>
      </c>
      <c r="AC641" s="40">
        <v>0</v>
      </c>
      <c r="AD641" s="40">
        <v>1.5129929077475703E-2</v>
      </c>
      <c r="AE641" s="40">
        <v>2.4261661275219266E-3</v>
      </c>
      <c r="AF641" s="40">
        <v>2.3254648943661742E-3</v>
      </c>
      <c r="AG641" s="40">
        <v>8.6444135897285142E-4</v>
      </c>
      <c r="AH641" s="40">
        <v>0.18247982311738128</v>
      </c>
      <c r="AI641" s="40">
        <v>0</v>
      </c>
      <c r="AJ641" s="40">
        <v>0</v>
      </c>
      <c r="AK641" s="40">
        <v>0</v>
      </c>
      <c r="AL641" s="40">
        <v>0</v>
      </c>
      <c r="AM641" s="81">
        <f t="shared" si="24"/>
        <v>2.2204460492503131E-16</v>
      </c>
    </row>
    <row r="642" spans="1:39" x14ac:dyDescent="0.2">
      <c r="A642" s="33">
        <v>7094</v>
      </c>
      <c r="B642" s="33" t="s">
        <v>370</v>
      </c>
      <c r="C642" s="33" t="s">
        <v>504</v>
      </c>
      <c r="D642" s="35" t="s">
        <v>82</v>
      </c>
      <c r="E642" s="63" t="s">
        <v>133</v>
      </c>
      <c r="F642" s="69">
        <v>2016</v>
      </c>
      <c r="G642" s="52">
        <v>2013</v>
      </c>
      <c r="H642" s="97">
        <v>0</v>
      </c>
      <c r="I642" s="97">
        <v>0</v>
      </c>
      <c r="J642" s="97">
        <v>0</v>
      </c>
      <c r="K642" s="97">
        <v>0</v>
      </c>
      <c r="L642" s="98">
        <v>71269</v>
      </c>
      <c r="M642" s="316">
        <v>1130374</v>
      </c>
      <c r="N642" s="316">
        <v>386953</v>
      </c>
      <c r="O642" s="316">
        <v>0</v>
      </c>
      <c r="P642" s="317">
        <v>0</v>
      </c>
      <c r="Q642" s="40">
        <v>0</v>
      </c>
      <c r="R642" s="40">
        <v>0.86002354740632503</v>
      </c>
      <c r="S642" s="40">
        <v>8.2057375922133302E-2</v>
      </c>
      <c r="T642" s="40">
        <v>5.7919076671541669E-2</v>
      </c>
      <c r="U642" s="40">
        <v>0</v>
      </c>
      <c r="V642" s="40">
        <v>0</v>
      </c>
      <c r="W642" s="40">
        <v>0</v>
      </c>
      <c r="X642" s="40">
        <v>0</v>
      </c>
      <c r="Y642" s="40">
        <v>0</v>
      </c>
      <c r="Z642" s="81">
        <f t="shared" si="27"/>
        <v>0</v>
      </c>
      <c r="AA642" s="40">
        <v>0.34495226007515611</v>
      </c>
      <c r="AB642" s="40">
        <v>0.42983340564001188</v>
      </c>
      <c r="AC642" s="40">
        <v>0</v>
      </c>
      <c r="AD642" s="40">
        <v>2.0195320091204588E-2</v>
      </c>
      <c r="AE642" s="40">
        <v>5.8430219919637441E-3</v>
      </c>
      <c r="AF642" s="40">
        <v>6.4932923261696238E-3</v>
      </c>
      <c r="AG642" s="40">
        <v>1.1756294706202718E-3</v>
      </c>
      <c r="AH642" s="40">
        <v>0.19150707040487383</v>
      </c>
      <c r="AI642" s="40">
        <v>0</v>
      </c>
      <c r="AJ642" s="40">
        <v>0</v>
      </c>
      <c r="AK642" s="40">
        <v>0</v>
      </c>
      <c r="AL642" s="40">
        <v>0</v>
      </c>
      <c r="AM642" s="81">
        <f t="shared" si="24"/>
        <v>1.1102230246251565E-16</v>
      </c>
    </row>
    <row r="643" spans="1:39" x14ac:dyDescent="0.2">
      <c r="A643" s="33">
        <v>8093</v>
      </c>
      <c r="B643" s="33" t="s">
        <v>370</v>
      </c>
      <c r="C643" s="33" t="s">
        <v>502</v>
      </c>
      <c r="D643" s="35" t="s">
        <v>82</v>
      </c>
      <c r="E643" s="63" t="s">
        <v>133</v>
      </c>
      <c r="F643" s="69">
        <v>2016</v>
      </c>
      <c r="G643" s="52">
        <v>2013</v>
      </c>
      <c r="H643" s="97">
        <v>0</v>
      </c>
      <c r="I643" s="97">
        <v>0</v>
      </c>
      <c r="J643" s="97">
        <v>0</v>
      </c>
      <c r="K643" s="97">
        <v>0</v>
      </c>
      <c r="L643" s="98">
        <v>32923</v>
      </c>
      <c r="M643" s="316">
        <v>807608</v>
      </c>
      <c r="N643" s="316">
        <v>374190</v>
      </c>
      <c r="O643" s="316">
        <v>0</v>
      </c>
      <c r="P643" s="317">
        <v>0</v>
      </c>
      <c r="Q643" s="40">
        <v>0</v>
      </c>
      <c r="R643" s="40">
        <v>0.96259550583945797</v>
      </c>
      <c r="S643" s="40">
        <v>3.7404494160542076E-2</v>
      </c>
      <c r="T643" s="40">
        <v>0</v>
      </c>
      <c r="U643" s="40">
        <v>0</v>
      </c>
      <c r="V643" s="40">
        <v>0</v>
      </c>
      <c r="W643" s="40">
        <v>0</v>
      </c>
      <c r="X643" s="40">
        <v>0</v>
      </c>
      <c r="Y643" s="40">
        <v>0</v>
      </c>
      <c r="Z643" s="81">
        <f t="shared" si="27"/>
        <v>0</v>
      </c>
      <c r="AA643" s="40">
        <v>0.40782091746287064</v>
      </c>
      <c r="AB643" s="40">
        <v>0.35657666244036618</v>
      </c>
      <c r="AC643" s="40">
        <v>0</v>
      </c>
      <c r="AD643" s="40">
        <v>1.1749782635028811E-2</v>
      </c>
      <c r="AE643" s="40">
        <v>1.6825963364474294E-2</v>
      </c>
      <c r="AF643" s="40">
        <v>5.907405550281737E-3</v>
      </c>
      <c r="AG643" s="40">
        <v>8.2866810066910951E-4</v>
      </c>
      <c r="AH643" s="40">
        <v>0.20029060044630945</v>
      </c>
      <c r="AI643" s="40">
        <v>0</v>
      </c>
      <c r="AJ643" s="40">
        <v>0</v>
      </c>
      <c r="AK643" s="40">
        <v>0</v>
      </c>
      <c r="AL643" s="40">
        <v>0</v>
      </c>
      <c r="AM643" s="81">
        <f t="shared" si="24"/>
        <v>0</v>
      </c>
    </row>
    <row r="644" spans="1:39" x14ac:dyDescent="0.2">
      <c r="A644" s="33" t="s">
        <v>774</v>
      </c>
      <c r="B644" s="33" t="s">
        <v>370</v>
      </c>
      <c r="C644" s="33" t="s">
        <v>501</v>
      </c>
      <c r="D644" s="35" t="s">
        <v>82</v>
      </c>
      <c r="E644" s="63" t="s">
        <v>133</v>
      </c>
      <c r="F644" s="69">
        <v>2018</v>
      </c>
      <c r="G644" s="52">
        <v>2013</v>
      </c>
      <c r="H644" s="97">
        <v>0</v>
      </c>
      <c r="I644" s="97">
        <v>0</v>
      </c>
      <c r="J644" s="97">
        <v>0</v>
      </c>
      <c r="K644" s="97">
        <v>0</v>
      </c>
      <c r="L644" s="98">
        <v>0</v>
      </c>
      <c r="M644" s="316">
        <v>3306</v>
      </c>
      <c r="N644" s="316">
        <v>145800</v>
      </c>
      <c r="O644" s="316">
        <v>1059136</v>
      </c>
      <c r="P644" s="317">
        <v>178813</v>
      </c>
      <c r="Q644" s="40">
        <v>0</v>
      </c>
      <c r="R644" s="40">
        <v>0.93171865441311164</v>
      </c>
      <c r="S644" s="40">
        <v>2.3704895395384739E-2</v>
      </c>
      <c r="T644" s="40">
        <v>4.4576450191503601E-2</v>
      </c>
      <c r="U644" s="40">
        <v>0</v>
      </c>
      <c r="V644" s="40">
        <v>0</v>
      </c>
      <c r="W644" s="40">
        <v>0</v>
      </c>
      <c r="X644" s="40">
        <v>0</v>
      </c>
      <c r="Y644" s="40">
        <v>0</v>
      </c>
      <c r="Z644" s="81">
        <f t="shared" si="27"/>
        <v>0</v>
      </c>
      <c r="AA644" s="40">
        <v>0.30257604735463511</v>
      </c>
      <c r="AB644" s="40">
        <v>0.43617658438846357</v>
      </c>
      <c r="AC644" s="40">
        <v>0</v>
      </c>
      <c r="AD644" s="40">
        <v>2.3129720044215703E-2</v>
      </c>
      <c r="AE644" s="40">
        <v>6.6920188576350438E-3</v>
      </c>
      <c r="AF644" s="40">
        <v>7.4367741135713435E-3</v>
      </c>
      <c r="AG644" s="40">
        <v>1.346449593686756E-3</v>
      </c>
      <c r="AH644" s="40">
        <v>0.22264240564779259</v>
      </c>
      <c r="AI644" s="40">
        <v>0</v>
      </c>
      <c r="AJ644" s="40">
        <v>0</v>
      </c>
      <c r="AK644" s="40">
        <v>0</v>
      </c>
      <c r="AL644" s="40">
        <v>0</v>
      </c>
      <c r="AM644" s="81">
        <f t="shared" si="24"/>
        <v>0</v>
      </c>
    </row>
    <row r="645" spans="1:39" x14ac:dyDescent="0.2">
      <c r="A645" s="33" t="s">
        <v>775</v>
      </c>
      <c r="B645" s="33" t="s">
        <v>348</v>
      </c>
      <c r="C645" s="33" t="s">
        <v>776</v>
      </c>
      <c r="D645" s="35" t="s">
        <v>84</v>
      </c>
      <c r="E645" s="63" t="s">
        <v>133</v>
      </c>
      <c r="F645" s="69">
        <v>2017</v>
      </c>
      <c r="G645" s="52">
        <v>2013</v>
      </c>
      <c r="H645" s="97">
        <v>0</v>
      </c>
      <c r="I645" s="97">
        <v>0</v>
      </c>
      <c r="J645" s="97">
        <v>0</v>
      </c>
      <c r="K645" s="97">
        <v>0</v>
      </c>
      <c r="L645" s="98">
        <v>0</v>
      </c>
      <c r="M645" s="316">
        <v>175205</v>
      </c>
      <c r="N645" s="316">
        <v>2069719</v>
      </c>
      <c r="O645" s="316">
        <v>7555076</v>
      </c>
      <c r="P645" s="317">
        <v>0</v>
      </c>
      <c r="Q645" s="40">
        <v>0</v>
      </c>
      <c r="R645" s="40">
        <v>0</v>
      </c>
      <c r="S645" s="40">
        <v>0</v>
      </c>
      <c r="T645" s="40">
        <v>0</v>
      </c>
      <c r="U645" s="40">
        <v>1</v>
      </c>
      <c r="V645" s="40">
        <v>0</v>
      </c>
      <c r="W645" s="40">
        <v>0</v>
      </c>
      <c r="X645" s="40">
        <v>0</v>
      </c>
      <c r="Y645" s="40">
        <v>0</v>
      </c>
      <c r="Z645" s="81">
        <f t="shared" si="27"/>
        <v>0</v>
      </c>
      <c r="AA645" s="40">
        <v>0</v>
      </c>
      <c r="AB645" s="40">
        <v>0</v>
      </c>
      <c r="AC645" s="40">
        <v>0</v>
      </c>
      <c r="AD645" s="40">
        <v>0</v>
      </c>
      <c r="AE645" s="40">
        <v>0</v>
      </c>
      <c r="AF645" s="40">
        <v>0</v>
      </c>
      <c r="AG645" s="40">
        <v>0</v>
      </c>
      <c r="AH645" s="40">
        <v>0</v>
      </c>
      <c r="AI645" s="40">
        <v>0</v>
      </c>
      <c r="AJ645" s="40">
        <v>0</v>
      </c>
      <c r="AK645" s="40">
        <v>0.22</v>
      </c>
      <c r="AL645" s="40">
        <v>0.78</v>
      </c>
      <c r="AM645" s="81">
        <f t="shared" ref="AM645:AM708" si="28">ABS(1-SUM(AA645:AL645))</f>
        <v>0</v>
      </c>
    </row>
    <row r="646" spans="1:39" x14ac:dyDescent="0.2">
      <c r="A646" s="33">
        <v>7673</v>
      </c>
      <c r="B646" s="33" t="s">
        <v>526</v>
      </c>
      <c r="C646" s="33" t="s">
        <v>536</v>
      </c>
      <c r="D646" s="35" t="s">
        <v>84</v>
      </c>
      <c r="E646" s="63" t="s">
        <v>133</v>
      </c>
      <c r="F646" s="69">
        <v>2016</v>
      </c>
      <c r="G646" s="52">
        <v>2013</v>
      </c>
      <c r="H646" s="97">
        <v>0</v>
      </c>
      <c r="I646" s="97">
        <v>0</v>
      </c>
      <c r="J646" s="97">
        <v>0</v>
      </c>
      <c r="K646" s="97">
        <v>0</v>
      </c>
      <c r="L646" s="98">
        <v>0</v>
      </c>
      <c r="M646" s="316">
        <v>0</v>
      </c>
      <c r="N646" s="316">
        <v>0</v>
      </c>
      <c r="O646" s="316">
        <v>0</v>
      </c>
      <c r="P646" s="317">
        <v>0</v>
      </c>
      <c r="Q646" s="40">
        <v>0</v>
      </c>
      <c r="R646" s="40">
        <v>0</v>
      </c>
      <c r="S646" s="40">
        <v>0</v>
      </c>
      <c r="T646" s="40">
        <v>0</v>
      </c>
      <c r="U646" s="40">
        <v>1</v>
      </c>
      <c r="V646" s="40">
        <v>0</v>
      </c>
      <c r="W646" s="40">
        <v>0</v>
      </c>
      <c r="X646" s="40">
        <v>0</v>
      </c>
      <c r="Y646" s="40">
        <v>0</v>
      </c>
      <c r="Z646" s="81">
        <f t="shared" si="27"/>
        <v>0</v>
      </c>
      <c r="AA646" s="40">
        <v>0</v>
      </c>
      <c r="AB646" s="40">
        <v>0</v>
      </c>
      <c r="AC646" s="40">
        <v>0</v>
      </c>
      <c r="AD646" s="40">
        <v>0</v>
      </c>
      <c r="AE646" s="40">
        <v>0</v>
      </c>
      <c r="AF646" s="40">
        <v>0</v>
      </c>
      <c r="AG646" s="40">
        <v>0</v>
      </c>
      <c r="AH646" s="40">
        <v>0</v>
      </c>
      <c r="AI646" s="40">
        <v>0</v>
      </c>
      <c r="AJ646" s="40">
        <v>0.65789473684210487</v>
      </c>
      <c r="AK646" s="40">
        <v>0.34210526315789519</v>
      </c>
      <c r="AL646" s="40">
        <v>0</v>
      </c>
      <c r="AM646" s="81">
        <f t="shared" si="28"/>
        <v>0</v>
      </c>
    </row>
    <row r="647" spans="1:39" x14ac:dyDescent="0.2">
      <c r="A647" s="33" t="s">
        <v>540</v>
      </c>
      <c r="B647" s="33" t="s">
        <v>526</v>
      </c>
      <c r="C647" s="33" t="s">
        <v>541</v>
      </c>
      <c r="D647" s="35" t="s">
        <v>84</v>
      </c>
      <c r="E647" s="63" t="s">
        <v>133</v>
      </c>
      <c r="F647" s="69">
        <v>2017</v>
      </c>
      <c r="G647" s="52">
        <v>2013</v>
      </c>
      <c r="H647" s="97">
        <v>0</v>
      </c>
      <c r="I647" s="97">
        <v>0</v>
      </c>
      <c r="J647" s="97">
        <v>0</v>
      </c>
      <c r="K647" s="97">
        <v>0</v>
      </c>
      <c r="L647" s="98">
        <v>1131868</v>
      </c>
      <c r="M647" s="316">
        <v>0</v>
      </c>
      <c r="N647" s="316">
        <v>0</v>
      </c>
      <c r="O647" s="316">
        <v>0</v>
      </c>
      <c r="P647" s="317">
        <v>0</v>
      </c>
      <c r="Q647" s="40">
        <v>0</v>
      </c>
      <c r="R647" s="40">
        <v>0</v>
      </c>
      <c r="S647" s="40">
        <v>0</v>
      </c>
      <c r="T647" s="40">
        <v>0</v>
      </c>
      <c r="U647" s="40">
        <v>0.73170731707317072</v>
      </c>
      <c r="V647" s="40">
        <v>0.26829268292682928</v>
      </c>
      <c r="W647" s="40">
        <v>0</v>
      </c>
      <c r="X647" s="40">
        <v>0</v>
      </c>
      <c r="Y647" s="40">
        <v>0</v>
      </c>
      <c r="Z647" s="81">
        <f t="shared" si="27"/>
        <v>0</v>
      </c>
      <c r="AA647" s="40">
        <v>0.26829268292682884</v>
      </c>
      <c r="AB647" s="40">
        <v>0</v>
      </c>
      <c r="AC647" s="40">
        <v>0</v>
      </c>
      <c r="AD647" s="40">
        <v>0</v>
      </c>
      <c r="AE647" s="40">
        <v>0</v>
      </c>
      <c r="AF647" s="40">
        <v>0</v>
      </c>
      <c r="AG647" s="40">
        <v>0</v>
      </c>
      <c r="AH647" s="40">
        <v>0</v>
      </c>
      <c r="AI647" s="40">
        <v>3.9766702014846179E-3</v>
      </c>
      <c r="AJ647" s="40">
        <v>0.72773064687168665</v>
      </c>
      <c r="AK647" s="40">
        <v>0</v>
      </c>
      <c r="AL647" s="40">
        <v>0</v>
      </c>
      <c r="AM647" s="81">
        <f t="shared" si="28"/>
        <v>0</v>
      </c>
    </row>
    <row r="648" spans="1:39" x14ac:dyDescent="0.2">
      <c r="A648" s="33" t="s">
        <v>777</v>
      </c>
      <c r="B648" s="33" t="s">
        <v>778</v>
      </c>
      <c r="C648" s="33" t="s">
        <v>779</v>
      </c>
      <c r="D648" s="35" t="s">
        <v>85</v>
      </c>
      <c r="E648" s="63" t="s">
        <v>133</v>
      </c>
      <c r="F648" s="69">
        <v>2017</v>
      </c>
      <c r="G648" s="52">
        <v>2013</v>
      </c>
      <c r="H648" s="97">
        <v>0</v>
      </c>
      <c r="I648" s="97">
        <v>0</v>
      </c>
      <c r="J648" s="97">
        <v>0</v>
      </c>
      <c r="K648" s="97">
        <v>0</v>
      </c>
      <c r="L648" s="98">
        <v>384533</v>
      </c>
      <c r="M648" s="316">
        <v>463434.99999999994</v>
      </c>
      <c r="N648" s="316">
        <v>12849391.799999999</v>
      </c>
      <c r="O648" s="316">
        <v>3683196.9999999995</v>
      </c>
      <c r="P648" s="317">
        <v>0</v>
      </c>
      <c r="Q648" s="40">
        <v>0</v>
      </c>
      <c r="R648" s="40">
        <v>0.74404761904761907</v>
      </c>
      <c r="S648" s="40">
        <v>0</v>
      </c>
      <c r="T648" s="40">
        <v>0</v>
      </c>
      <c r="U648" s="40">
        <v>0</v>
      </c>
      <c r="V648" s="40">
        <v>0.25595238095238093</v>
      </c>
      <c r="W648" s="40">
        <v>0</v>
      </c>
      <c r="X648" s="40">
        <v>0</v>
      </c>
      <c r="Y648" s="40">
        <v>0</v>
      </c>
      <c r="Z648" s="81">
        <f t="shared" si="27"/>
        <v>0</v>
      </c>
      <c r="AA648" s="40">
        <v>0</v>
      </c>
      <c r="AB648" s="40">
        <v>0.25595238095238093</v>
      </c>
      <c r="AC648" s="40">
        <v>0</v>
      </c>
      <c r="AD648" s="40">
        <v>0</v>
      </c>
      <c r="AE648" s="40">
        <v>0</v>
      </c>
      <c r="AF648" s="40">
        <v>0</v>
      </c>
      <c r="AG648" s="40">
        <v>0</v>
      </c>
      <c r="AH648" s="40">
        <v>0.74404761904761907</v>
      </c>
      <c r="AI648" s="40">
        <v>0</v>
      </c>
      <c r="AJ648" s="40">
        <v>0</v>
      </c>
      <c r="AK648" s="40">
        <v>0</v>
      </c>
      <c r="AL648" s="40">
        <v>0</v>
      </c>
      <c r="AM648" s="81">
        <f t="shared" si="28"/>
        <v>0</v>
      </c>
    </row>
    <row r="649" spans="1:39" x14ac:dyDescent="0.2">
      <c r="A649" s="33">
        <v>7344</v>
      </c>
      <c r="B649" s="33" t="s">
        <v>295</v>
      </c>
      <c r="C649" s="33" t="s">
        <v>560</v>
      </c>
      <c r="D649" s="35" t="s">
        <v>85</v>
      </c>
      <c r="E649" s="63" t="s">
        <v>133</v>
      </c>
      <c r="F649" s="69">
        <v>2020</v>
      </c>
      <c r="G649" s="52">
        <v>2013</v>
      </c>
      <c r="H649" s="97">
        <v>0</v>
      </c>
      <c r="I649" s="97">
        <v>0</v>
      </c>
      <c r="J649" s="97">
        <v>0</v>
      </c>
      <c r="K649" s="97">
        <v>0</v>
      </c>
      <c r="L649" s="98">
        <v>0</v>
      </c>
      <c r="M649" s="316">
        <v>0</v>
      </c>
      <c r="N649" s="316">
        <v>0</v>
      </c>
      <c r="O649" s="316">
        <v>0</v>
      </c>
      <c r="P649" s="317">
        <v>6290.9</v>
      </c>
      <c r="Q649" s="40">
        <v>0</v>
      </c>
      <c r="R649" s="40">
        <v>0.94688202528474241</v>
      </c>
      <c r="S649" s="40">
        <v>5.3117974715257595E-2</v>
      </c>
      <c r="T649" s="40">
        <v>0</v>
      </c>
      <c r="U649" s="40">
        <v>0</v>
      </c>
      <c r="V649" s="40">
        <v>0</v>
      </c>
      <c r="W649" s="40">
        <v>0</v>
      </c>
      <c r="X649" s="40">
        <v>0</v>
      </c>
      <c r="Y649" s="40">
        <v>0</v>
      </c>
      <c r="Z649" s="81">
        <f t="shared" si="27"/>
        <v>0</v>
      </c>
      <c r="AA649" s="40">
        <v>0.41311587143707079</v>
      </c>
      <c r="AB649" s="40">
        <v>0.34777505801227432</v>
      </c>
      <c r="AC649" s="40">
        <v>0</v>
      </c>
      <c r="AD649" s="40">
        <v>2.4390988239289587E-2</v>
      </c>
      <c r="AE649" s="40">
        <v>1.4686128607556939E-3</v>
      </c>
      <c r="AF649" s="40">
        <v>1.3896158746068766E-3</v>
      </c>
      <c r="AG649" s="40">
        <v>6.0872280104098562E-4</v>
      </c>
      <c r="AH649" s="40">
        <v>0.21125113077496172</v>
      </c>
      <c r="AI649" s="40">
        <v>0</v>
      </c>
      <c r="AJ649" s="40">
        <v>0</v>
      </c>
      <c r="AK649" s="40">
        <v>0</v>
      </c>
      <c r="AL649" s="40">
        <v>0</v>
      </c>
      <c r="AM649" s="81">
        <f t="shared" si="28"/>
        <v>1.1102230246251565E-16</v>
      </c>
    </row>
    <row r="650" spans="1:39" x14ac:dyDescent="0.2">
      <c r="A650" s="33">
        <v>8022</v>
      </c>
      <c r="B650" s="33" t="s">
        <v>31</v>
      </c>
      <c r="C650" s="33" t="s">
        <v>585</v>
      </c>
      <c r="D650" s="35" t="s">
        <v>85</v>
      </c>
      <c r="E650" s="63" t="s">
        <v>133</v>
      </c>
      <c r="F650" s="69">
        <v>2014</v>
      </c>
      <c r="G650" s="52">
        <v>2013</v>
      </c>
      <c r="H650" s="97">
        <v>0</v>
      </c>
      <c r="I650" s="97">
        <v>0</v>
      </c>
      <c r="J650" s="97">
        <v>0</v>
      </c>
      <c r="K650" s="97">
        <v>30347</v>
      </c>
      <c r="L650" s="98">
        <v>594365</v>
      </c>
      <c r="M650" s="316">
        <v>0</v>
      </c>
      <c r="N650" s="316">
        <v>0</v>
      </c>
      <c r="O650" s="316">
        <v>0</v>
      </c>
      <c r="P650" s="317">
        <v>0</v>
      </c>
      <c r="Q650" s="40">
        <v>0</v>
      </c>
      <c r="R650" s="40">
        <v>0</v>
      </c>
      <c r="S650" s="40">
        <v>1</v>
      </c>
      <c r="T650" s="40">
        <v>0</v>
      </c>
      <c r="U650" s="40">
        <v>0</v>
      </c>
      <c r="V650" s="40">
        <v>0</v>
      </c>
      <c r="W650" s="40">
        <v>0</v>
      </c>
      <c r="X650" s="40">
        <v>0</v>
      </c>
      <c r="Y650" s="40">
        <v>0</v>
      </c>
      <c r="Z650" s="81">
        <f t="shared" si="27"/>
        <v>0</v>
      </c>
      <c r="AA650" s="40">
        <v>0.18131456143668057</v>
      </c>
      <c r="AB650" s="40">
        <v>0.81868543856331932</v>
      </c>
      <c r="AC650" s="40">
        <v>0</v>
      </c>
      <c r="AD650" s="40">
        <v>0</v>
      </c>
      <c r="AE650" s="40">
        <v>0</v>
      </c>
      <c r="AF650" s="40">
        <v>0</v>
      </c>
      <c r="AG650" s="40">
        <v>0</v>
      </c>
      <c r="AH650" s="40">
        <v>0</v>
      </c>
      <c r="AI650" s="40">
        <v>0</v>
      </c>
      <c r="AJ650" s="40">
        <v>0</v>
      </c>
      <c r="AK650" s="40">
        <v>0</v>
      </c>
      <c r="AL650" s="40">
        <v>0</v>
      </c>
      <c r="AM650" s="81">
        <f t="shared" si="28"/>
        <v>1.1102230246251565E-16</v>
      </c>
    </row>
    <row r="651" spans="1:39" x14ac:dyDescent="0.2">
      <c r="A651" s="33">
        <v>7462</v>
      </c>
      <c r="B651" s="33" t="s">
        <v>31</v>
      </c>
      <c r="C651" s="33" t="s">
        <v>586</v>
      </c>
      <c r="D651" s="35" t="s">
        <v>85</v>
      </c>
      <c r="E651" s="63" t="s">
        <v>133</v>
      </c>
      <c r="F651" s="69">
        <v>2015</v>
      </c>
      <c r="G651" s="52">
        <v>2013</v>
      </c>
      <c r="H651" s="97">
        <v>0</v>
      </c>
      <c r="I651" s="97">
        <v>0</v>
      </c>
      <c r="J651" s="97">
        <v>0</v>
      </c>
      <c r="K651" s="97">
        <v>0</v>
      </c>
      <c r="L651" s="98">
        <v>2765725</v>
      </c>
      <c r="M651" s="316">
        <v>1015412.9999999999</v>
      </c>
      <c r="N651" s="316">
        <v>0</v>
      </c>
      <c r="O651" s="316">
        <v>0</v>
      </c>
      <c r="P651" s="317">
        <v>0</v>
      </c>
      <c r="Q651" s="40">
        <v>0</v>
      </c>
      <c r="R651" s="40">
        <v>0</v>
      </c>
      <c r="S651" s="40">
        <v>0</v>
      </c>
      <c r="T651" s="40">
        <v>1</v>
      </c>
      <c r="U651" s="40">
        <v>0</v>
      </c>
      <c r="V651" s="40">
        <v>0</v>
      </c>
      <c r="W651" s="40">
        <v>0</v>
      </c>
      <c r="X651" s="40">
        <v>0</v>
      </c>
      <c r="Y651" s="40">
        <v>0</v>
      </c>
      <c r="Z651" s="81">
        <f t="shared" si="27"/>
        <v>0</v>
      </c>
      <c r="AA651" s="40">
        <v>0.16602175122114926</v>
      </c>
      <c r="AB651" s="40">
        <v>0.21416805907528255</v>
      </c>
      <c r="AC651" s="40">
        <v>0</v>
      </c>
      <c r="AD651" s="40">
        <v>0</v>
      </c>
      <c r="AE651" s="40">
        <v>0</v>
      </c>
      <c r="AF651" s="40">
        <v>0</v>
      </c>
      <c r="AG651" s="40">
        <v>0</v>
      </c>
      <c r="AH651" s="40">
        <v>0.61981018970356816</v>
      </c>
      <c r="AI651" s="40">
        <v>0</v>
      </c>
      <c r="AJ651" s="40">
        <v>0</v>
      </c>
      <c r="AK651" s="40">
        <v>0</v>
      </c>
      <c r="AL651" s="40">
        <v>0</v>
      </c>
      <c r="AM651" s="81">
        <f t="shared" si="28"/>
        <v>0</v>
      </c>
    </row>
    <row r="652" spans="1:39" x14ac:dyDescent="0.2">
      <c r="A652" s="33">
        <v>8222</v>
      </c>
      <c r="B652" s="33" t="s">
        <v>31</v>
      </c>
      <c r="C652" s="33" t="s">
        <v>269</v>
      </c>
      <c r="D652" s="35" t="s">
        <v>85</v>
      </c>
      <c r="E652" s="63" t="s">
        <v>133</v>
      </c>
      <c r="F652" s="69">
        <v>2016</v>
      </c>
      <c r="G652" s="52">
        <v>2013</v>
      </c>
      <c r="H652" s="97">
        <v>0</v>
      </c>
      <c r="I652" s="97">
        <v>0</v>
      </c>
      <c r="J652" s="97">
        <v>0</v>
      </c>
      <c r="K652" s="97">
        <v>0</v>
      </c>
      <c r="L652" s="98">
        <v>0</v>
      </c>
      <c r="M652" s="316">
        <v>380629.89999999997</v>
      </c>
      <c r="N652" s="316">
        <v>477324.39999999997</v>
      </c>
      <c r="O652" s="316">
        <v>0</v>
      </c>
      <c r="P652" s="317">
        <v>0</v>
      </c>
      <c r="Q652" s="40">
        <v>0</v>
      </c>
      <c r="R652" s="40">
        <v>0.47892895833133103</v>
      </c>
      <c r="S652" s="40">
        <v>0</v>
      </c>
      <c r="T652" s="40">
        <v>0.4721174020544962</v>
      </c>
      <c r="U652" s="40">
        <v>4.8953639614172872E-2</v>
      </c>
      <c r="V652" s="40">
        <v>0</v>
      </c>
      <c r="W652" s="40">
        <v>0</v>
      </c>
      <c r="X652" s="40">
        <v>0</v>
      </c>
      <c r="Y652" s="40">
        <v>0</v>
      </c>
      <c r="Z652" s="81">
        <f t="shared" si="27"/>
        <v>0</v>
      </c>
      <c r="AA652" s="40">
        <v>8.9967814776920479E-2</v>
      </c>
      <c r="AB652" s="40">
        <v>0.43359341694952219</v>
      </c>
      <c r="AC652" s="40">
        <v>0</v>
      </c>
      <c r="AD652" s="40">
        <v>1.4917805778425613E-2</v>
      </c>
      <c r="AE652" s="40">
        <v>3.5572978119632285E-4</v>
      </c>
      <c r="AF652" s="40">
        <v>8.0545055045185762E-3</v>
      </c>
      <c r="AG652" s="40">
        <v>3.9750355366708371E-3</v>
      </c>
      <c r="AH652" s="40">
        <v>0.40018205205857321</v>
      </c>
      <c r="AI652" s="40">
        <v>0</v>
      </c>
      <c r="AJ652" s="40">
        <v>0</v>
      </c>
      <c r="AK652" s="40">
        <v>0</v>
      </c>
      <c r="AL652" s="40">
        <v>4.8953639614172872E-2</v>
      </c>
      <c r="AM652" s="81">
        <f t="shared" si="28"/>
        <v>0</v>
      </c>
    </row>
    <row r="653" spans="1:39" x14ac:dyDescent="0.2">
      <c r="A653" s="33" t="s">
        <v>780</v>
      </c>
      <c r="B653" s="33" t="s">
        <v>31</v>
      </c>
      <c r="C653" s="33" t="s">
        <v>781</v>
      </c>
      <c r="D653" s="35" t="s">
        <v>85</v>
      </c>
      <c r="E653" s="63" t="s">
        <v>133</v>
      </c>
      <c r="F653" s="69">
        <v>2016</v>
      </c>
      <c r="G653" s="52">
        <v>2013</v>
      </c>
      <c r="H653" s="97">
        <v>0</v>
      </c>
      <c r="I653" s="97">
        <v>0</v>
      </c>
      <c r="J653" s="97">
        <v>0</v>
      </c>
      <c r="K653" s="97">
        <v>0</v>
      </c>
      <c r="L653" s="98">
        <v>131574</v>
      </c>
      <c r="M653" s="316">
        <v>854954.1</v>
      </c>
      <c r="N653" s="316">
        <v>8755090.4000000004</v>
      </c>
      <c r="O653" s="316">
        <v>0</v>
      </c>
      <c r="P653" s="317">
        <v>0</v>
      </c>
      <c r="Q653" s="40">
        <v>0.97555015179695614</v>
      </c>
      <c r="R653" s="40">
        <v>4.6175350713963817E-3</v>
      </c>
      <c r="S653" s="40">
        <v>0</v>
      </c>
      <c r="T653" s="40">
        <v>1.9832313131647458E-2</v>
      </c>
      <c r="U653" s="40">
        <v>0</v>
      </c>
      <c r="V653" s="40">
        <v>0</v>
      </c>
      <c r="W653" s="40">
        <v>0</v>
      </c>
      <c r="X653" s="40">
        <v>0</v>
      </c>
      <c r="Y653" s="40">
        <v>0</v>
      </c>
      <c r="Z653" s="81">
        <f t="shared" si="27"/>
        <v>0</v>
      </c>
      <c r="AA653" s="40">
        <v>5.793563534892647E-2</v>
      </c>
      <c r="AB653" s="40">
        <v>0.12853946012898254</v>
      </c>
      <c r="AC653" s="40">
        <v>0</v>
      </c>
      <c r="AD653" s="40">
        <v>0</v>
      </c>
      <c r="AE653" s="40">
        <v>0</v>
      </c>
      <c r="AF653" s="40">
        <v>0</v>
      </c>
      <c r="AG653" s="40">
        <v>0</v>
      </c>
      <c r="AH653" s="40">
        <v>0.81352490452209103</v>
      </c>
      <c r="AI653" s="40">
        <v>0</v>
      </c>
      <c r="AJ653" s="40">
        <v>0</v>
      </c>
      <c r="AK653" s="40">
        <v>0</v>
      </c>
      <c r="AL653" s="40">
        <v>0</v>
      </c>
      <c r="AM653" s="81">
        <f t="shared" si="28"/>
        <v>0</v>
      </c>
    </row>
    <row r="654" spans="1:39" x14ac:dyDescent="0.2">
      <c r="A654" s="33" t="s">
        <v>782</v>
      </c>
      <c r="B654" s="33" t="s">
        <v>31</v>
      </c>
      <c r="C654" s="33" t="s">
        <v>783</v>
      </c>
      <c r="D654" s="35" t="s">
        <v>85</v>
      </c>
      <c r="E654" s="63" t="s">
        <v>133</v>
      </c>
      <c r="F654" s="69">
        <v>2016</v>
      </c>
      <c r="G654" s="52">
        <v>2013</v>
      </c>
      <c r="H654" s="97">
        <v>0</v>
      </c>
      <c r="I654" s="97">
        <v>0</v>
      </c>
      <c r="J654" s="97">
        <v>0</v>
      </c>
      <c r="K654" s="97">
        <v>0</v>
      </c>
      <c r="L654" s="98">
        <v>94127</v>
      </c>
      <c r="M654" s="316">
        <v>515001.89999999997</v>
      </c>
      <c r="N654" s="316">
        <v>6859734</v>
      </c>
      <c r="O654" s="316">
        <v>0</v>
      </c>
      <c r="P654" s="317">
        <v>0</v>
      </c>
      <c r="Q654" s="40">
        <v>0.76044699338666077</v>
      </c>
      <c r="R654" s="40">
        <v>0.18947334008265468</v>
      </c>
      <c r="S654" s="40">
        <v>3.0518943159291551E-3</v>
      </c>
      <c r="T654" s="40">
        <v>2.5860194499463814E-2</v>
      </c>
      <c r="U654" s="40">
        <v>2.1167577715291611E-2</v>
      </c>
      <c r="V654" s="40">
        <v>0</v>
      </c>
      <c r="W654" s="40">
        <v>0</v>
      </c>
      <c r="X654" s="40">
        <v>0</v>
      </c>
      <c r="Y654" s="40">
        <v>0</v>
      </c>
      <c r="Z654" s="81">
        <f t="shared" si="27"/>
        <v>0</v>
      </c>
      <c r="AA654" s="40">
        <v>6.100025506931147E-2</v>
      </c>
      <c r="AB654" s="40">
        <v>0.1014480857512685</v>
      </c>
      <c r="AC654" s="40">
        <v>0</v>
      </c>
      <c r="AD654" s="40">
        <v>0</v>
      </c>
      <c r="AE654" s="40">
        <v>0</v>
      </c>
      <c r="AF654" s="40">
        <v>0</v>
      </c>
      <c r="AG654" s="40">
        <v>0</v>
      </c>
      <c r="AH654" s="40">
        <v>0.81638408146412844</v>
      </c>
      <c r="AI654" s="40">
        <v>0</v>
      </c>
      <c r="AJ654" s="40">
        <v>0</v>
      </c>
      <c r="AK654" s="40">
        <v>0</v>
      </c>
      <c r="AL654" s="40">
        <v>2.1167577715291611E-2</v>
      </c>
      <c r="AM654" s="81">
        <f t="shared" si="28"/>
        <v>0</v>
      </c>
    </row>
    <row r="655" spans="1:39" x14ac:dyDescent="0.2">
      <c r="A655" s="33" t="s">
        <v>784</v>
      </c>
      <c r="B655" s="33" t="s">
        <v>31</v>
      </c>
      <c r="C655" s="33" t="s">
        <v>785</v>
      </c>
      <c r="D655" s="35" t="s">
        <v>85</v>
      </c>
      <c r="E655" s="63" t="s">
        <v>133</v>
      </c>
      <c r="F655" s="69">
        <v>2016</v>
      </c>
      <c r="G655" s="52">
        <v>2013</v>
      </c>
      <c r="H655" s="97">
        <v>0</v>
      </c>
      <c r="I655" s="97">
        <v>0</v>
      </c>
      <c r="J655" s="97">
        <v>0</v>
      </c>
      <c r="K655" s="97">
        <v>0</v>
      </c>
      <c r="L655" s="98">
        <v>33417</v>
      </c>
      <c r="M655" s="316">
        <v>172379.19999999998</v>
      </c>
      <c r="N655" s="316">
        <v>4592109.1999999993</v>
      </c>
      <c r="O655" s="316">
        <v>0</v>
      </c>
      <c r="P655" s="317">
        <v>0</v>
      </c>
      <c r="Q655" s="40">
        <v>0.97522745448351789</v>
      </c>
      <c r="R655" s="40">
        <v>4.6784788510825558E-3</v>
      </c>
      <c r="S655" s="40">
        <v>0</v>
      </c>
      <c r="T655" s="40">
        <v>2.009406666539958E-2</v>
      </c>
      <c r="U655" s="40">
        <v>0</v>
      </c>
      <c r="V655" s="40">
        <v>0</v>
      </c>
      <c r="W655" s="40">
        <v>0</v>
      </c>
      <c r="X655" s="40">
        <v>0</v>
      </c>
      <c r="Y655" s="40">
        <v>0</v>
      </c>
      <c r="Z655" s="81">
        <f t="shared" si="27"/>
        <v>0</v>
      </c>
      <c r="AA655" s="40">
        <v>0.10137678860439514</v>
      </c>
      <c r="AB655" s="40">
        <v>0.12272673443638218</v>
      </c>
      <c r="AC655" s="40">
        <v>0</v>
      </c>
      <c r="AD655" s="40">
        <v>0</v>
      </c>
      <c r="AE655" s="40">
        <v>0</v>
      </c>
      <c r="AF655" s="40">
        <v>0</v>
      </c>
      <c r="AG655" s="40">
        <v>0</v>
      </c>
      <c r="AH655" s="40">
        <v>0.7758964769592227</v>
      </c>
      <c r="AI655" s="40">
        <v>0</v>
      </c>
      <c r="AJ655" s="40">
        <v>0</v>
      </c>
      <c r="AK655" s="40">
        <v>0</v>
      </c>
      <c r="AL655" s="40">
        <v>0</v>
      </c>
      <c r="AM655" s="81">
        <f t="shared" si="28"/>
        <v>0</v>
      </c>
    </row>
    <row r="656" spans="1:39" x14ac:dyDescent="0.2">
      <c r="A656" s="33" t="s">
        <v>786</v>
      </c>
      <c r="B656" s="33" t="s">
        <v>31</v>
      </c>
      <c r="C656" s="33" t="s">
        <v>787</v>
      </c>
      <c r="D656" s="35" t="s">
        <v>85</v>
      </c>
      <c r="E656" s="63" t="s">
        <v>133</v>
      </c>
      <c r="F656" s="69">
        <v>2017</v>
      </c>
      <c r="G656" s="52">
        <v>2013</v>
      </c>
      <c r="H656" s="97">
        <v>0</v>
      </c>
      <c r="I656" s="97">
        <v>0</v>
      </c>
      <c r="J656" s="97">
        <v>0</v>
      </c>
      <c r="K656" s="97">
        <v>0</v>
      </c>
      <c r="L656" s="98">
        <v>0</v>
      </c>
      <c r="M656" s="316">
        <v>79666.299999999988</v>
      </c>
      <c r="N656" s="316">
        <v>640336.89999999991</v>
      </c>
      <c r="O656" s="316">
        <v>8185201.4999999991</v>
      </c>
      <c r="P656" s="317">
        <v>0</v>
      </c>
      <c r="Q656" s="40">
        <v>0.96004314078387487</v>
      </c>
      <c r="R656" s="40">
        <v>7.5461490493154105E-3</v>
      </c>
      <c r="S656" s="40">
        <v>0</v>
      </c>
      <c r="T656" s="40">
        <v>3.2410710166809686E-2</v>
      </c>
      <c r="U656" s="40">
        <v>0</v>
      </c>
      <c r="V656" s="40">
        <v>0</v>
      </c>
      <c r="W656" s="40">
        <v>0</v>
      </c>
      <c r="X656" s="40">
        <v>0</v>
      </c>
      <c r="Y656" s="40">
        <v>0</v>
      </c>
      <c r="Z656" s="81">
        <f t="shared" si="27"/>
        <v>0</v>
      </c>
      <c r="AA656" s="40">
        <v>7.1452598810705287E-2</v>
      </c>
      <c r="AB656" s="40">
        <v>0.12798843591961051</v>
      </c>
      <c r="AC656" s="40">
        <v>0</v>
      </c>
      <c r="AD656" s="40">
        <v>0</v>
      </c>
      <c r="AE656" s="40">
        <v>0</v>
      </c>
      <c r="AF656" s="40">
        <v>0</v>
      </c>
      <c r="AG656" s="40">
        <v>0</v>
      </c>
      <c r="AH656" s="40">
        <v>0.80055896526968418</v>
      </c>
      <c r="AI656" s="40">
        <v>0</v>
      </c>
      <c r="AJ656" s="40">
        <v>0</v>
      </c>
      <c r="AK656" s="40">
        <v>0</v>
      </c>
      <c r="AL656" s="40">
        <v>0</v>
      </c>
      <c r="AM656" s="81">
        <f t="shared" si="28"/>
        <v>0</v>
      </c>
    </row>
    <row r="657" spans="1:39" x14ac:dyDescent="0.2">
      <c r="A657" s="33" t="s">
        <v>788</v>
      </c>
      <c r="B657" s="33" t="s">
        <v>31</v>
      </c>
      <c r="C657" s="33" t="s">
        <v>789</v>
      </c>
      <c r="D657" s="35" t="s">
        <v>85</v>
      </c>
      <c r="E657" s="63" t="s">
        <v>133</v>
      </c>
      <c r="F657" s="69">
        <v>2017</v>
      </c>
      <c r="G657" s="52">
        <v>2013</v>
      </c>
      <c r="H657" s="97">
        <v>0</v>
      </c>
      <c r="I657" s="97">
        <v>0</v>
      </c>
      <c r="J657" s="97">
        <v>0</v>
      </c>
      <c r="K657" s="97">
        <v>0</v>
      </c>
      <c r="L657" s="98">
        <v>0</v>
      </c>
      <c r="M657" s="316">
        <v>39293.1</v>
      </c>
      <c r="N657" s="316">
        <v>206048.5</v>
      </c>
      <c r="O657" s="316">
        <v>5499292.3999999994</v>
      </c>
      <c r="P657" s="317">
        <v>0</v>
      </c>
      <c r="Q657" s="40">
        <v>0.94936526852711589</v>
      </c>
      <c r="R657" s="40">
        <v>1.1210461797914366E-2</v>
      </c>
      <c r="S657" s="40">
        <v>5.9293594683316637E-3</v>
      </c>
      <c r="T657" s="40">
        <v>3.3494910206638057E-2</v>
      </c>
      <c r="U657" s="40">
        <v>0</v>
      </c>
      <c r="V657" s="40">
        <v>0</v>
      </c>
      <c r="W657" s="40">
        <v>0</v>
      </c>
      <c r="X657" s="40">
        <v>0</v>
      </c>
      <c r="Y657" s="40">
        <v>0</v>
      </c>
      <c r="Z657" s="81">
        <f t="shared" si="27"/>
        <v>0</v>
      </c>
      <c r="AA657" s="40">
        <v>8.0264469416154269E-2</v>
      </c>
      <c r="AB657" s="40">
        <v>0.12730210488605539</v>
      </c>
      <c r="AC657" s="40">
        <v>0</v>
      </c>
      <c r="AD657" s="40">
        <v>0</v>
      </c>
      <c r="AE657" s="40">
        <v>0</v>
      </c>
      <c r="AF657" s="40">
        <v>0</v>
      </c>
      <c r="AG657" s="40">
        <v>0</v>
      </c>
      <c r="AH657" s="40">
        <v>0.79243342569779029</v>
      </c>
      <c r="AI657" s="40">
        <v>0</v>
      </c>
      <c r="AJ657" s="40">
        <v>0</v>
      </c>
      <c r="AK657" s="40">
        <v>0</v>
      </c>
      <c r="AL657" s="40">
        <v>0</v>
      </c>
      <c r="AM657" s="81">
        <f t="shared" si="28"/>
        <v>0</v>
      </c>
    </row>
    <row r="658" spans="1:39" x14ac:dyDescent="0.2">
      <c r="A658" s="33" t="s">
        <v>790</v>
      </c>
      <c r="B658" s="33" t="s">
        <v>31</v>
      </c>
      <c r="C658" s="33" t="s">
        <v>791</v>
      </c>
      <c r="D658" s="35" t="s">
        <v>85</v>
      </c>
      <c r="E658" s="63" t="s">
        <v>133</v>
      </c>
      <c r="F658" s="69">
        <v>2018</v>
      </c>
      <c r="G658" s="52">
        <v>2013</v>
      </c>
      <c r="H658" s="97">
        <v>0</v>
      </c>
      <c r="I658" s="97">
        <v>0</v>
      </c>
      <c r="J658" s="97">
        <v>0</v>
      </c>
      <c r="K658" s="97">
        <v>0</v>
      </c>
      <c r="L658" s="98">
        <v>0</v>
      </c>
      <c r="M658" s="316">
        <v>0</v>
      </c>
      <c r="N658" s="316">
        <v>96027.4</v>
      </c>
      <c r="O658" s="316">
        <v>841446.89999999991</v>
      </c>
      <c r="P658" s="317">
        <v>9436502.5999999996</v>
      </c>
      <c r="Q658" s="40">
        <v>0.90534661305318409</v>
      </c>
      <c r="R658" s="40">
        <v>5.2496745733142336E-2</v>
      </c>
      <c r="S658" s="40">
        <v>0</v>
      </c>
      <c r="T658" s="40">
        <v>3.7095900943769015E-2</v>
      </c>
      <c r="U658" s="40">
        <v>5.0607402699044601E-3</v>
      </c>
      <c r="V658" s="40">
        <v>0</v>
      </c>
      <c r="W658" s="40">
        <v>0</v>
      </c>
      <c r="X658" s="40">
        <v>0</v>
      </c>
      <c r="Y658" s="40">
        <v>0</v>
      </c>
      <c r="Z658" s="81">
        <f t="shared" si="27"/>
        <v>1.1102230246251565E-16</v>
      </c>
      <c r="AA658" s="40">
        <v>7.2982622345715537E-2</v>
      </c>
      <c r="AB658" s="40">
        <v>0.12165285801511187</v>
      </c>
      <c r="AC658" s="40">
        <v>0</v>
      </c>
      <c r="AD658" s="40">
        <v>0</v>
      </c>
      <c r="AE658" s="40">
        <v>0</v>
      </c>
      <c r="AF658" s="40">
        <v>0</v>
      </c>
      <c r="AG658" s="40">
        <v>0</v>
      </c>
      <c r="AH658" s="40">
        <v>0.80030377936926811</v>
      </c>
      <c r="AI658" s="40">
        <v>0</v>
      </c>
      <c r="AJ658" s="40">
        <v>0</v>
      </c>
      <c r="AK658" s="40">
        <v>0</v>
      </c>
      <c r="AL658" s="40">
        <v>5.060740269904461E-3</v>
      </c>
      <c r="AM658" s="81">
        <f t="shared" si="28"/>
        <v>1.1102230246251565E-16</v>
      </c>
    </row>
    <row r="659" spans="1:39" x14ac:dyDescent="0.2">
      <c r="A659" s="33" t="s">
        <v>792</v>
      </c>
      <c r="B659" s="33" t="s">
        <v>31</v>
      </c>
      <c r="C659" s="33" t="s">
        <v>793</v>
      </c>
      <c r="D659" s="35" t="s">
        <v>85</v>
      </c>
      <c r="E659" s="63" t="s">
        <v>133</v>
      </c>
      <c r="F659" s="69">
        <v>2018</v>
      </c>
      <c r="G659" s="52">
        <v>2013</v>
      </c>
      <c r="H659" s="97">
        <v>0</v>
      </c>
      <c r="I659" s="97">
        <v>0</v>
      </c>
      <c r="J659" s="97">
        <v>0</v>
      </c>
      <c r="K659" s="97">
        <v>0</v>
      </c>
      <c r="L659" s="98">
        <v>0</v>
      </c>
      <c r="M659" s="316">
        <v>0</v>
      </c>
      <c r="N659" s="316">
        <v>54306</v>
      </c>
      <c r="O659" s="316">
        <v>262612.7</v>
      </c>
      <c r="P659" s="317">
        <v>6652914.7999999998</v>
      </c>
      <c r="Q659" s="40">
        <v>0.95989516822747623</v>
      </c>
      <c r="R659" s="40">
        <v>9.2398189999804148E-3</v>
      </c>
      <c r="S659" s="40">
        <v>3.2580405256452715E-3</v>
      </c>
      <c r="T659" s="40">
        <v>2.7606972246898034E-2</v>
      </c>
      <c r="U659" s="40">
        <v>0</v>
      </c>
      <c r="V659" s="40">
        <v>0</v>
      </c>
      <c r="W659" s="40">
        <v>0</v>
      </c>
      <c r="X659" s="40">
        <v>0</v>
      </c>
      <c r="Y659" s="40">
        <v>0</v>
      </c>
      <c r="Z659" s="81">
        <f t="shared" si="27"/>
        <v>1.1102230246251565E-16</v>
      </c>
      <c r="AA659" s="40">
        <v>6.9137949995505599E-2</v>
      </c>
      <c r="AB659" s="40">
        <v>0.12785147593554438</v>
      </c>
      <c r="AC659" s="40">
        <v>0</v>
      </c>
      <c r="AD659" s="40">
        <v>0</v>
      </c>
      <c r="AE659" s="40">
        <v>0</v>
      </c>
      <c r="AF659" s="40">
        <v>0</v>
      </c>
      <c r="AG659" s="40">
        <v>0</v>
      </c>
      <c r="AH659" s="40">
        <v>0.80301057406895004</v>
      </c>
      <c r="AI659" s="40">
        <v>0</v>
      </c>
      <c r="AJ659" s="40">
        <v>0</v>
      </c>
      <c r="AK659" s="40">
        <v>0</v>
      </c>
      <c r="AL659" s="40">
        <v>0</v>
      </c>
      <c r="AM659" s="81">
        <f t="shared" si="28"/>
        <v>0</v>
      </c>
    </row>
    <row r="660" spans="1:39" x14ac:dyDescent="0.2">
      <c r="A660" s="33" t="s">
        <v>794</v>
      </c>
      <c r="B660" s="33" t="s">
        <v>31</v>
      </c>
      <c r="C660" s="33" t="s">
        <v>795</v>
      </c>
      <c r="D660" s="35" t="s">
        <v>85</v>
      </c>
      <c r="E660" s="63" t="s">
        <v>133</v>
      </c>
      <c r="F660" s="69">
        <v>2019</v>
      </c>
      <c r="G660" s="52">
        <v>2013</v>
      </c>
      <c r="H660" s="97">
        <v>0</v>
      </c>
      <c r="I660" s="97">
        <v>0</v>
      </c>
      <c r="J660" s="97">
        <v>0</v>
      </c>
      <c r="K660" s="97">
        <v>0</v>
      </c>
      <c r="L660" s="98">
        <v>0</v>
      </c>
      <c r="M660" s="316">
        <v>0</v>
      </c>
      <c r="N660" s="316">
        <v>0</v>
      </c>
      <c r="O660" s="316">
        <v>80142.299999999988</v>
      </c>
      <c r="P660" s="317">
        <v>628671.39999999991</v>
      </c>
      <c r="Q660" s="40">
        <v>0.97105067954627766</v>
      </c>
      <c r="R660" s="40">
        <v>6.1177106350320896E-3</v>
      </c>
      <c r="S660" s="40">
        <v>1.2721700833361602E-3</v>
      </c>
      <c r="T660" s="40">
        <v>2.1559439735354114E-2</v>
      </c>
      <c r="U660" s="40">
        <v>0</v>
      </c>
      <c r="V660" s="40">
        <v>0</v>
      </c>
      <c r="W660" s="40">
        <v>0</v>
      </c>
      <c r="X660" s="40">
        <v>0</v>
      </c>
      <c r="Y660" s="40">
        <v>0</v>
      </c>
      <c r="Z660" s="81">
        <f t="shared" si="27"/>
        <v>0</v>
      </c>
      <c r="AA660" s="40">
        <v>5.9961407442077425E-2</v>
      </c>
      <c r="AB660" s="40">
        <v>0.12855957130534887</v>
      </c>
      <c r="AC660" s="40">
        <v>0</v>
      </c>
      <c r="AD660" s="40">
        <v>0</v>
      </c>
      <c r="AE660" s="40">
        <v>0</v>
      </c>
      <c r="AF660" s="40">
        <v>0</v>
      </c>
      <c r="AG660" s="40">
        <v>0</v>
      </c>
      <c r="AH660" s="40">
        <v>0.81147902125257376</v>
      </c>
      <c r="AI660" s="40">
        <v>0</v>
      </c>
      <c r="AJ660" s="40">
        <v>0</v>
      </c>
      <c r="AK660" s="40">
        <v>0</v>
      </c>
      <c r="AL660" s="40">
        <v>0</v>
      </c>
      <c r="AM660" s="81">
        <f t="shared" si="28"/>
        <v>0</v>
      </c>
    </row>
    <row r="661" spans="1:39" x14ac:dyDescent="0.2">
      <c r="A661" s="33" t="s">
        <v>796</v>
      </c>
      <c r="B661" s="33" t="s">
        <v>31</v>
      </c>
      <c r="C661" s="33" t="s">
        <v>797</v>
      </c>
      <c r="D661" s="35" t="s">
        <v>85</v>
      </c>
      <c r="E661" s="63" t="s">
        <v>133</v>
      </c>
      <c r="F661" s="69">
        <v>2019</v>
      </c>
      <c r="G661" s="52">
        <v>2013</v>
      </c>
      <c r="H661" s="97">
        <v>0</v>
      </c>
      <c r="I661" s="97">
        <v>0</v>
      </c>
      <c r="J661" s="97">
        <v>0</v>
      </c>
      <c r="K661" s="97">
        <v>0</v>
      </c>
      <c r="L661" s="98">
        <v>0</v>
      </c>
      <c r="M661" s="316">
        <v>0</v>
      </c>
      <c r="N661" s="316">
        <v>0</v>
      </c>
      <c r="O661" s="316">
        <v>80835.299999999988</v>
      </c>
      <c r="P661" s="317">
        <v>796096.7</v>
      </c>
      <c r="Q661" s="40">
        <v>0.94729632279353504</v>
      </c>
      <c r="R661" s="40">
        <v>1.7840717272932217E-2</v>
      </c>
      <c r="S661" s="40">
        <v>0</v>
      </c>
      <c r="T661" s="40">
        <v>3.4862959933532757E-2</v>
      </c>
      <c r="U661" s="40">
        <v>0</v>
      </c>
      <c r="V661" s="40">
        <v>0</v>
      </c>
      <c r="W661" s="40">
        <v>0</v>
      </c>
      <c r="X661" s="40">
        <v>0</v>
      </c>
      <c r="Y661" s="40">
        <v>0</v>
      </c>
      <c r="Z661" s="81">
        <f t="shared" si="27"/>
        <v>0</v>
      </c>
      <c r="AA661" s="40">
        <v>7.3121574870292805E-2</v>
      </c>
      <c r="AB661" s="40">
        <v>0.12803494328543785</v>
      </c>
      <c r="AC661" s="40">
        <v>0</v>
      </c>
      <c r="AD661" s="40">
        <v>0</v>
      </c>
      <c r="AE661" s="40">
        <v>0</v>
      </c>
      <c r="AF661" s="40">
        <v>0</v>
      </c>
      <c r="AG661" s="40">
        <v>0</v>
      </c>
      <c r="AH661" s="40">
        <v>0.79884348184426934</v>
      </c>
      <c r="AI661" s="40">
        <v>0</v>
      </c>
      <c r="AJ661" s="40">
        <v>0</v>
      </c>
      <c r="AK661" s="40">
        <v>0</v>
      </c>
      <c r="AL661" s="40">
        <v>0</v>
      </c>
      <c r="AM661" s="81">
        <f t="shared" si="28"/>
        <v>0</v>
      </c>
    </row>
    <row r="662" spans="1:39" x14ac:dyDescent="0.2">
      <c r="A662" s="33">
        <v>8118</v>
      </c>
      <c r="B662" s="33" t="s">
        <v>798</v>
      </c>
      <c r="C662" s="33" t="s">
        <v>798</v>
      </c>
      <c r="D662" s="35" t="s">
        <v>85</v>
      </c>
      <c r="E662" s="63" t="s">
        <v>133</v>
      </c>
      <c r="F662" s="69">
        <v>2015</v>
      </c>
      <c r="G662" s="52">
        <v>2013</v>
      </c>
      <c r="H662" s="97">
        <v>0</v>
      </c>
      <c r="I662" s="97">
        <v>0</v>
      </c>
      <c r="J662" s="97">
        <v>0</v>
      </c>
      <c r="K662" s="97">
        <v>0</v>
      </c>
      <c r="L662" s="98">
        <v>0</v>
      </c>
      <c r="M662" s="316">
        <v>1822184</v>
      </c>
      <c r="N662" s="316">
        <v>0</v>
      </c>
      <c r="O662" s="316">
        <v>0</v>
      </c>
      <c r="P662" s="317">
        <v>0</v>
      </c>
      <c r="Q662" s="40">
        <v>0</v>
      </c>
      <c r="R662" s="40">
        <v>0.96864608623497961</v>
      </c>
      <c r="S662" s="40">
        <v>0</v>
      </c>
      <c r="T662" s="40">
        <v>0</v>
      </c>
      <c r="U662" s="40">
        <v>3.135391376502044E-2</v>
      </c>
      <c r="V662" s="40">
        <v>0</v>
      </c>
      <c r="W662" s="40">
        <v>0</v>
      </c>
      <c r="X662" s="40">
        <v>0</v>
      </c>
      <c r="Y662" s="40">
        <v>0</v>
      </c>
      <c r="Z662" s="81">
        <f t="shared" si="27"/>
        <v>0</v>
      </c>
      <c r="AA662" s="40">
        <v>0.5964414318202772</v>
      </c>
      <c r="AB662" s="40">
        <v>3.321583330772304E-3</v>
      </c>
      <c r="AC662" s="40">
        <v>0</v>
      </c>
      <c r="AD662" s="40">
        <v>1.7778158517471342E-2</v>
      </c>
      <c r="AE662" s="40">
        <v>3.6906481453025602E-4</v>
      </c>
      <c r="AF662" s="40">
        <v>1.0427463966317342E-2</v>
      </c>
      <c r="AG662" s="40">
        <v>5.0445004456191036E-3</v>
      </c>
      <c r="AH662" s="40">
        <v>0.33526388333999202</v>
      </c>
      <c r="AI662" s="40">
        <v>0</v>
      </c>
      <c r="AJ662" s="40">
        <v>3.135391376502044E-2</v>
      </c>
      <c r="AK662" s="40">
        <v>0</v>
      </c>
      <c r="AL662" s="40">
        <v>0</v>
      </c>
      <c r="AM662" s="81">
        <f t="shared" si="28"/>
        <v>1.1102230246251565E-16</v>
      </c>
    </row>
    <row r="663" spans="1:39" x14ac:dyDescent="0.2">
      <c r="A663" s="33">
        <v>8023</v>
      </c>
      <c r="B663" s="33" t="s">
        <v>593</v>
      </c>
      <c r="C663" s="33" t="s">
        <v>595</v>
      </c>
      <c r="D663" s="35" t="s">
        <v>85</v>
      </c>
      <c r="E663" s="63" t="s">
        <v>133</v>
      </c>
      <c r="F663" s="69">
        <v>2016</v>
      </c>
      <c r="G663" s="52">
        <v>2013</v>
      </c>
      <c r="H663" s="97">
        <v>0</v>
      </c>
      <c r="I663" s="97">
        <v>0</v>
      </c>
      <c r="J663" s="97">
        <v>0</v>
      </c>
      <c r="K663" s="97">
        <v>0</v>
      </c>
      <c r="L663" s="98">
        <v>97276</v>
      </c>
      <c r="M663" s="316">
        <v>1080005.5</v>
      </c>
      <c r="N663" s="316">
        <v>369711.3</v>
      </c>
      <c r="O663" s="316">
        <v>0</v>
      </c>
      <c r="P663" s="317">
        <v>0</v>
      </c>
      <c r="Q663" s="40">
        <v>0</v>
      </c>
      <c r="R663" s="40">
        <v>1</v>
      </c>
      <c r="S663" s="40">
        <v>0</v>
      </c>
      <c r="T663" s="40">
        <v>0</v>
      </c>
      <c r="U663" s="40">
        <v>0</v>
      </c>
      <c r="V663" s="40">
        <v>0</v>
      </c>
      <c r="W663" s="40">
        <v>0</v>
      </c>
      <c r="X663" s="40">
        <v>0</v>
      </c>
      <c r="Y663" s="40">
        <v>0</v>
      </c>
      <c r="Z663" s="81">
        <f t="shared" si="27"/>
        <v>0</v>
      </c>
      <c r="AA663" s="40">
        <v>7.4081077341696264E-2</v>
      </c>
      <c r="AB663" s="40">
        <v>0.39707143845408843</v>
      </c>
      <c r="AC663" s="40">
        <v>0</v>
      </c>
      <c r="AD663" s="40">
        <v>2.6287875294009132E-4</v>
      </c>
      <c r="AE663" s="40">
        <v>1.3835723838952175E-5</v>
      </c>
      <c r="AF663" s="40">
        <v>2.767144767790435E-5</v>
      </c>
      <c r="AG663" s="40">
        <v>2.767144767790435E-5</v>
      </c>
      <c r="AH663" s="40">
        <v>0.52851542683208041</v>
      </c>
      <c r="AI663" s="40">
        <v>0</v>
      </c>
      <c r="AJ663" s="40">
        <v>0</v>
      </c>
      <c r="AK663" s="40">
        <v>0</v>
      </c>
      <c r="AL663" s="40">
        <v>0</v>
      </c>
      <c r="AM663" s="81">
        <f t="shared" si="28"/>
        <v>0</v>
      </c>
    </row>
    <row r="664" spans="1:39" x14ac:dyDescent="0.2">
      <c r="A664" s="33">
        <v>8025</v>
      </c>
      <c r="B664" s="33" t="s">
        <v>593</v>
      </c>
      <c r="C664" s="33" t="s">
        <v>799</v>
      </c>
      <c r="D664" s="35" t="s">
        <v>85</v>
      </c>
      <c r="E664" s="63" t="s">
        <v>133</v>
      </c>
      <c r="F664" s="69">
        <v>2016</v>
      </c>
      <c r="G664" s="52">
        <v>2013</v>
      </c>
      <c r="H664" s="97">
        <v>0</v>
      </c>
      <c r="I664" s="97">
        <v>0</v>
      </c>
      <c r="J664" s="97">
        <v>0</v>
      </c>
      <c r="K664" s="97">
        <v>0</v>
      </c>
      <c r="L664" s="98">
        <v>100985</v>
      </c>
      <c r="M664" s="316">
        <v>1121183</v>
      </c>
      <c r="N664" s="316">
        <v>383807.19999999995</v>
      </c>
      <c r="O664" s="316">
        <v>0</v>
      </c>
      <c r="P664" s="317">
        <v>0</v>
      </c>
      <c r="Q664" s="40">
        <v>0</v>
      </c>
      <c r="R664" s="40">
        <v>1</v>
      </c>
      <c r="S664" s="40">
        <v>0</v>
      </c>
      <c r="T664" s="40">
        <v>0</v>
      </c>
      <c r="U664" s="40">
        <v>0</v>
      </c>
      <c r="V664" s="40">
        <v>0</v>
      </c>
      <c r="W664" s="40">
        <v>0</v>
      </c>
      <c r="X664" s="40">
        <v>0</v>
      </c>
      <c r="Y664" s="40">
        <v>0</v>
      </c>
      <c r="Z664" s="81">
        <f t="shared" si="27"/>
        <v>0</v>
      </c>
      <c r="AA664" s="40">
        <v>0.13016270198919688</v>
      </c>
      <c r="AB664" s="40">
        <v>0.21436246686846844</v>
      </c>
      <c r="AC664" s="40">
        <v>0</v>
      </c>
      <c r="AD664" s="40">
        <v>1.2028141185721497E-3</v>
      </c>
      <c r="AE664" s="40">
        <v>6.3306006240639455E-5</v>
      </c>
      <c r="AF664" s="40">
        <v>1.2661201248127891E-4</v>
      </c>
      <c r="AG664" s="40">
        <v>1.2661201248127891E-4</v>
      </c>
      <c r="AH664" s="40">
        <v>0.65395548699255934</v>
      </c>
      <c r="AI664" s="40">
        <v>0</v>
      </c>
      <c r="AJ664" s="40">
        <v>0</v>
      </c>
      <c r="AK664" s="40">
        <v>0</v>
      </c>
      <c r="AL664" s="40">
        <v>0</v>
      </c>
      <c r="AM664" s="81">
        <f t="shared" si="28"/>
        <v>0</v>
      </c>
    </row>
    <row r="665" spans="1:39" x14ac:dyDescent="0.2">
      <c r="A665" s="33">
        <v>8026</v>
      </c>
      <c r="B665" s="33" t="s">
        <v>593</v>
      </c>
      <c r="C665" s="33" t="s">
        <v>800</v>
      </c>
      <c r="D665" s="35" t="s">
        <v>85</v>
      </c>
      <c r="E665" s="63" t="s">
        <v>133</v>
      </c>
      <c r="F665" s="69">
        <v>2016</v>
      </c>
      <c r="G665" s="52">
        <v>2013</v>
      </c>
      <c r="H665" s="97">
        <v>0</v>
      </c>
      <c r="I665" s="97">
        <v>0</v>
      </c>
      <c r="J665" s="97">
        <v>0</v>
      </c>
      <c r="K665" s="97">
        <v>0</v>
      </c>
      <c r="L665" s="98">
        <v>87688</v>
      </c>
      <c r="M665" s="316">
        <v>973556.49999999988</v>
      </c>
      <c r="N665" s="316">
        <v>333271.39999999997</v>
      </c>
      <c r="O665" s="316">
        <v>0</v>
      </c>
      <c r="P665" s="317">
        <v>0</v>
      </c>
      <c r="Q665" s="40">
        <v>0</v>
      </c>
      <c r="R665" s="40">
        <v>1</v>
      </c>
      <c r="S665" s="40">
        <v>0</v>
      </c>
      <c r="T665" s="40">
        <v>0</v>
      </c>
      <c r="U665" s="40">
        <v>0</v>
      </c>
      <c r="V665" s="40">
        <v>0</v>
      </c>
      <c r="W665" s="40">
        <v>0</v>
      </c>
      <c r="X665" s="40">
        <v>0</v>
      </c>
      <c r="Y665" s="40">
        <v>0</v>
      </c>
      <c r="Z665" s="81">
        <f t="shared" si="27"/>
        <v>0</v>
      </c>
      <c r="AA665" s="40">
        <v>8.1641371442019661E-2</v>
      </c>
      <c r="AB665" s="40">
        <v>0.20506399056577226</v>
      </c>
      <c r="AC665" s="40">
        <v>0</v>
      </c>
      <c r="AD665" s="40">
        <v>7.2905501679384631E-4</v>
      </c>
      <c r="AE665" s="40">
        <v>3.8371316673360327E-5</v>
      </c>
      <c r="AF665" s="40">
        <v>7.6742633346720655E-5</v>
      </c>
      <c r="AG665" s="40">
        <v>7.6742633346720655E-5</v>
      </c>
      <c r="AH665" s="40">
        <v>0.71237372639204743</v>
      </c>
      <c r="AI665" s="40">
        <v>0</v>
      </c>
      <c r="AJ665" s="40">
        <v>0</v>
      </c>
      <c r="AK665" s="40">
        <v>0</v>
      </c>
      <c r="AL665" s="40">
        <v>0</v>
      </c>
      <c r="AM665" s="81">
        <f t="shared" si="28"/>
        <v>0</v>
      </c>
    </row>
    <row r="666" spans="1:39" x14ac:dyDescent="0.2">
      <c r="A666" s="33">
        <v>8027</v>
      </c>
      <c r="B666" s="33" t="s">
        <v>593</v>
      </c>
      <c r="C666" s="33" t="s">
        <v>596</v>
      </c>
      <c r="D666" s="35" t="s">
        <v>85</v>
      </c>
      <c r="E666" s="63" t="s">
        <v>133</v>
      </c>
      <c r="F666" s="69">
        <v>2016</v>
      </c>
      <c r="G666" s="52">
        <v>2013</v>
      </c>
      <c r="H666" s="97">
        <v>0</v>
      </c>
      <c r="I666" s="97">
        <v>0</v>
      </c>
      <c r="J666" s="97">
        <v>0</v>
      </c>
      <c r="K666" s="97">
        <v>0</v>
      </c>
      <c r="L666" s="98">
        <v>14816</v>
      </c>
      <c r="M666" s="316">
        <v>931293.99999999988</v>
      </c>
      <c r="N666" s="316">
        <v>241975.3</v>
      </c>
      <c r="O666" s="316">
        <v>0</v>
      </c>
      <c r="P666" s="317">
        <v>0</v>
      </c>
      <c r="Q666" s="40">
        <v>0</v>
      </c>
      <c r="R666" s="40">
        <v>1</v>
      </c>
      <c r="S666" s="40">
        <v>0</v>
      </c>
      <c r="T666" s="40">
        <v>0</v>
      </c>
      <c r="U666" s="40">
        <v>0</v>
      </c>
      <c r="V666" s="40">
        <v>0</v>
      </c>
      <c r="W666" s="40">
        <v>0</v>
      </c>
      <c r="X666" s="40">
        <v>0</v>
      </c>
      <c r="Y666" s="40">
        <v>0</v>
      </c>
      <c r="Z666" s="81">
        <f t="shared" si="27"/>
        <v>0</v>
      </c>
      <c r="AA666" s="40">
        <v>0.1281850359125089</v>
      </c>
      <c r="AB666" s="40">
        <v>9.9844167211243617E-2</v>
      </c>
      <c r="AC666" s="40">
        <v>0</v>
      </c>
      <c r="AD666" s="40">
        <v>0</v>
      </c>
      <c r="AE666" s="40">
        <v>0</v>
      </c>
      <c r="AF666" s="40">
        <v>0</v>
      </c>
      <c r="AG666" s="40">
        <v>0</v>
      </c>
      <c r="AH666" s="40">
        <v>0.77197079687624748</v>
      </c>
      <c r="AI666" s="40">
        <v>0</v>
      </c>
      <c r="AJ666" s="40">
        <v>0</v>
      </c>
      <c r="AK666" s="40">
        <v>0</v>
      </c>
      <c r="AL666" s="40">
        <v>0</v>
      </c>
      <c r="AM666" s="81">
        <f t="shared" si="28"/>
        <v>0</v>
      </c>
    </row>
    <row r="667" spans="1:39" x14ac:dyDescent="0.2">
      <c r="A667" s="33">
        <v>8078</v>
      </c>
      <c r="B667" s="33" t="s">
        <v>593</v>
      </c>
      <c r="C667" s="33" t="s">
        <v>597</v>
      </c>
      <c r="D667" s="35" t="s">
        <v>85</v>
      </c>
      <c r="E667" s="63" t="s">
        <v>133</v>
      </c>
      <c r="F667" s="69">
        <v>2016</v>
      </c>
      <c r="G667" s="52">
        <v>2013</v>
      </c>
      <c r="H667" s="97">
        <v>0</v>
      </c>
      <c r="I667" s="97">
        <v>0</v>
      </c>
      <c r="J667" s="97">
        <v>0</v>
      </c>
      <c r="K667" s="97">
        <v>0</v>
      </c>
      <c r="L667" s="98">
        <v>53182</v>
      </c>
      <c r="M667" s="316">
        <v>903922.6</v>
      </c>
      <c r="N667" s="316">
        <v>416705.8</v>
      </c>
      <c r="O667" s="316">
        <v>0</v>
      </c>
      <c r="P667" s="317">
        <v>0</v>
      </c>
      <c r="Q667" s="40">
        <v>0</v>
      </c>
      <c r="R667" s="40">
        <v>1</v>
      </c>
      <c r="S667" s="40">
        <v>0</v>
      </c>
      <c r="T667" s="40">
        <v>0</v>
      </c>
      <c r="U667" s="40">
        <v>0</v>
      </c>
      <c r="V667" s="40">
        <v>0</v>
      </c>
      <c r="W667" s="40">
        <v>0</v>
      </c>
      <c r="X667" s="40">
        <v>0</v>
      </c>
      <c r="Y667" s="40">
        <v>0</v>
      </c>
      <c r="Z667" s="81">
        <f t="shared" si="27"/>
        <v>0</v>
      </c>
      <c r="AA667" s="40">
        <v>8.2482995937068052E-2</v>
      </c>
      <c r="AB667" s="40">
        <v>0.39322157316982798</v>
      </c>
      <c r="AC667" s="40">
        <v>0</v>
      </c>
      <c r="AD667" s="40">
        <v>0</v>
      </c>
      <c r="AE667" s="40">
        <v>0</v>
      </c>
      <c r="AF667" s="40">
        <v>0</v>
      </c>
      <c r="AG667" s="40">
        <v>0</v>
      </c>
      <c r="AH667" s="40">
        <v>0.52429543089310393</v>
      </c>
      <c r="AI667" s="40">
        <v>0</v>
      </c>
      <c r="AJ667" s="40">
        <v>0</v>
      </c>
      <c r="AK667" s="40">
        <v>0</v>
      </c>
      <c r="AL667" s="40">
        <v>0</v>
      </c>
      <c r="AM667" s="81">
        <f t="shared" si="28"/>
        <v>0</v>
      </c>
    </row>
    <row r="668" spans="1:39" x14ac:dyDescent="0.2">
      <c r="A668" s="33">
        <v>8024</v>
      </c>
      <c r="B668" s="33" t="s">
        <v>593</v>
      </c>
      <c r="C668" s="33" t="s">
        <v>801</v>
      </c>
      <c r="D668" s="35" t="s">
        <v>85</v>
      </c>
      <c r="E668" s="63" t="s">
        <v>133</v>
      </c>
      <c r="F668" s="69">
        <v>2017</v>
      </c>
      <c r="G668" s="52">
        <v>2013</v>
      </c>
      <c r="H668" s="97">
        <v>0</v>
      </c>
      <c r="I668" s="97">
        <v>0</v>
      </c>
      <c r="J668" s="97">
        <v>0</v>
      </c>
      <c r="K668" s="97">
        <v>0</v>
      </c>
      <c r="L668" s="98">
        <v>0</v>
      </c>
      <c r="M668" s="316">
        <v>68286.399999999994</v>
      </c>
      <c r="N668" s="316">
        <v>1083073.5999999999</v>
      </c>
      <c r="O668" s="316">
        <v>370762</v>
      </c>
      <c r="P668" s="317">
        <v>0</v>
      </c>
      <c r="Q668" s="40">
        <v>0</v>
      </c>
      <c r="R668" s="40">
        <v>1</v>
      </c>
      <c r="S668" s="40">
        <v>0</v>
      </c>
      <c r="T668" s="40">
        <v>0</v>
      </c>
      <c r="U668" s="40">
        <v>0</v>
      </c>
      <c r="V668" s="40">
        <v>0</v>
      </c>
      <c r="W668" s="40">
        <v>0</v>
      </c>
      <c r="X668" s="40">
        <v>0</v>
      </c>
      <c r="Y668" s="40">
        <v>0</v>
      </c>
      <c r="Z668" s="81">
        <f t="shared" si="27"/>
        <v>0</v>
      </c>
      <c r="AA668" s="40">
        <v>7.4305804659547656E-2</v>
      </c>
      <c r="AB668" s="40">
        <v>0.18432852294362739</v>
      </c>
      <c r="AC668" s="40">
        <v>0</v>
      </c>
      <c r="AD668" s="40">
        <v>6.5533511768439061E-4</v>
      </c>
      <c r="AE668" s="40">
        <v>3.4491321983388979E-5</v>
      </c>
      <c r="AF668" s="40">
        <v>6.8982643966777958E-5</v>
      </c>
      <c r="AG668" s="40">
        <v>6.8982643966777958E-5</v>
      </c>
      <c r="AH668" s="40">
        <v>0.74053788066922366</v>
      </c>
      <c r="AI668" s="40">
        <v>0</v>
      </c>
      <c r="AJ668" s="40">
        <v>0</v>
      </c>
      <c r="AK668" s="40">
        <v>0</v>
      </c>
      <c r="AL668" s="40">
        <v>0</v>
      </c>
      <c r="AM668" s="81">
        <f t="shared" si="28"/>
        <v>0</v>
      </c>
    </row>
    <row r="669" spans="1:39" x14ac:dyDescent="0.2">
      <c r="A669" s="33">
        <v>8029</v>
      </c>
      <c r="B669" s="33" t="s">
        <v>593</v>
      </c>
      <c r="C669" s="33" t="s">
        <v>802</v>
      </c>
      <c r="D669" s="35" t="s">
        <v>85</v>
      </c>
      <c r="E669" s="63" t="s">
        <v>133</v>
      </c>
      <c r="F669" s="69">
        <v>2017</v>
      </c>
      <c r="G669" s="52">
        <v>2013</v>
      </c>
      <c r="H669" s="97">
        <v>0</v>
      </c>
      <c r="I669" s="97">
        <v>0</v>
      </c>
      <c r="J669" s="97">
        <v>0</v>
      </c>
      <c r="K669" s="97">
        <v>0</v>
      </c>
      <c r="L669" s="98">
        <v>0</v>
      </c>
      <c r="M669" s="316">
        <v>43122.1</v>
      </c>
      <c r="N669" s="316">
        <v>1061846.0999999999</v>
      </c>
      <c r="O669" s="316">
        <v>489238.39999999997</v>
      </c>
      <c r="P669" s="317">
        <v>0</v>
      </c>
      <c r="Q669" s="40">
        <v>0</v>
      </c>
      <c r="R669" s="40">
        <v>1</v>
      </c>
      <c r="S669" s="40">
        <v>0</v>
      </c>
      <c r="T669" s="40">
        <v>0</v>
      </c>
      <c r="U669" s="40">
        <v>0</v>
      </c>
      <c r="V669" s="40">
        <v>0</v>
      </c>
      <c r="W669" s="40">
        <v>0</v>
      </c>
      <c r="X669" s="40">
        <v>0</v>
      </c>
      <c r="Y669" s="40">
        <v>0</v>
      </c>
      <c r="Z669" s="81">
        <f t="shared" si="27"/>
        <v>0</v>
      </c>
      <c r="AA669" s="40">
        <v>7.1986607755426882E-2</v>
      </c>
      <c r="AB669" s="40">
        <v>0.15978155273196301</v>
      </c>
      <c r="AC669" s="40">
        <v>0</v>
      </c>
      <c r="AD669" s="40">
        <v>3.7542193803342575E-4</v>
      </c>
      <c r="AE669" s="40">
        <v>1.9759049370180302E-5</v>
      </c>
      <c r="AF669" s="40">
        <v>3.9518098740360604E-5</v>
      </c>
      <c r="AG669" s="40">
        <v>3.9518098740360604E-5</v>
      </c>
      <c r="AH669" s="40">
        <v>0.76775762232772582</v>
      </c>
      <c r="AI669" s="40">
        <v>0</v>
      </c>
      <c r="AJ669" s="40">
        <v>0</v>
      </c>
      <c r="AK669" s="40">
        <v>0</v>
      </c>
      <c r="AL669" s="40">
        <v>0</v>
      </c>
      <c r="AM669" s="81">
        <f t="shared" si="28"/>
        <v>0</v>
      </c>
    </row>
    <row r="670" spans="1:39" x14ac:dyDescent="0.2">
      <c r="A670" s="33">
        <v>8079</v>
      </c>
      <c r="B670" s="33" t="s">
        <v>593</v>
      </c>
      <c r="C670" s="33" t="s">
        <v>803</v>
      </c>
      <c r="D670" s="35" t="s">
        <v>85</v>
      </c>
      <c r="E670" s="63" t="s">
        <v>133</v>
      </c>
      <c r="F670" s="69">
        <v>2017</v>
      </c>
      <c r="G670" s="52">
        <v>2013</v>
      </c>
      <c r="H670" s="97">
        <v>0</v>
      </c>
      <c r="I670" s="97">
        <v>0</v>
      </c>
      <c r="J670" s="97">
        <v>0</v>
      </c>
      <c r="K670" s="97">
        <v>0</v>
      </c>
      <c r="L670" s="98">
        <v>0</v>
      </c>
      <c r="M670" s="316">
        <v>17508.399999999998</v>
      </c>
      <c r="N670" s="316">
        <v>1607684.4</v>
      </c>
      <c r="O670" s="316">
        <v>417618.6</v>
      </c>
      <c r="P670" s="317">
        <v>0</v>
      </c>
      <c r="Q670" s="40">
        <v>0</v>
      </c>
      <c r="R670" s="40">
        <v>1</v>
      </c>
      <c r="S670" s="40">
        <v>0</v>
      </c>
      <c r="T670" s="40">
        <v>0</v>
      </c>
      <c r="U670" s="40">
        <v>0</v>
      </c>
      <c r="V670" s="40">
        <v>0</v>
      </c>
      <c r="W670" s="40">
        <v>0</v>
      </c>
      <c r="X670" s="40">
        <v>0</v>
      </c>
      <c r="Y670" s="40">
        <v>0</v>
      </c>
      <c r="Z670" s="81">
        <f t="shared" si="27"/>
        <v>0</v>
      </c>
      <c r="AA670" s="40">
        <v>4.0434485681908758E-2</v>
      </c>
      <c r="AB670" s="40">
        <v>0.41124236327918195</v>
      </c>
      <c r="AC670" s="40">
        <v>0</v>
      </c>
      <c r="AD670" s="40">
        <v>0</v>
      </c>
      <c r="AE670" s="40">
        <v>0</v>
      </c>
      <c r="AF670" s="40">
        <v>0</v>
      </c>
      <c r="AG670" s="40">
        <v>0</v>
      </c>
      <c r="AH670" s="40">
        <v>0.54832315103890927</v>
      </c>
      <c r="AI670" s="40">
        <v>0</v>
      </c>
      <c r="AJ670" s="40">
        <v>0</v>
      </c>
      <c r="AK670" s="40">
        <v>0</v>
      </c>
      <c r="AL670" s="40">
        <v>0</v>
      </c>
      <c r="AM670" s="81">
        <f t="shared" si="28"/>
        <v>0</v>
      </c>
    </row>
    <row r="671" spans="1:39" x14ac:dyDescent="0.2">
      <c r="A671" s="33">
        <v>8094</v>
      </c>
      <c r="B671" s="33" t="s">
        <v>593</v>
      </c>
      <c r="C671" s="33" t="s">
        <v>804</v>
      </c>
      <c r="D671" s="35" t="s">
        <v>85</v>
      </c>
      <c r="E671" s="63" t="s">
        <v>133</v>
      </c>
      <c r="F671" s="69">
        <v>2017</v>
      </c>
      <c r="G671" s="52">
        <v>2013</v>
      </c>
      <c r="H671" s="97">
        <v>0</v>
      </c>
      <c r="I671" s="97">
        <v>0</v>
      </c>
      <c r="J671" s="97">
        <v>0</v>
      </c>
      <c r="K671" s="97">
        <v>0</v>
      </c>
      <c r="L671" s="98">
        <v>0</v>
      </c>
      <c r="M671" s="316">
        <v>8328.6</v>
      </c>
      <c r="N671" s="316">
        <v>747881.39999999991</v>
      </c>
      <c r="O671" s="316">
        <v>194320</v>
      </c>
      <c r="P671" s="317">
        <v>0</v>
      </c>
      <c r="Q671" s="40">
        <v>0</v>
      </c>
      <c r="R671" s="40">
        <v>1</v>
      </c>
      <c r="S671" s="40">
        <v>0</v>
      </c>
      <c r="T671" s="40">
        <v>0</v>
      </c>
      <c r="U671" s="40">
        <v>0</v>
      </c>
      <c r="V671" s="40">
        <v>0</v>
      </c>
      <c r="W671" s="40">
        <v>0</v>
      </c>
      <c r="X671" s="40">
        <v>0</v>
      </c>
      <c r="Y671" s="40">
        <v>0</v>
      </c>
      <c r="Z671" s="81">
        <f t="shared" si="27"/>
        <v>0</v>
      </c>
      <c r="AA671" s="40">
        <v>5.8178069077251642E-2</v>
      </c>
      <c r="AB671" s="40">
        <v>0.40363797039546356</v>
      </c>
      <c r="AC671" s="40">
        <v>0</v>
      </c>
      <c r="AD671" s="40">
        <v>0</v>
      </c>
      <c r="AE671" s="40">
        <v>0</v>
      </c>
      <c r="AF671" s="40">
        <v>0</v>
      </c>
      <c r="AG671" s="40">
        <v>0</v>
      </c>
      <c r="AH671" s="40">
        <v>0.53818396052728479</v>
      </c>
      <c r="AI671" s="40">
        <v>0</v>
      </c>
      <c r="AJ671" s="40">
        <v>0</v>
      </c>
      <c r="AK671" s="40">
        <v>0</v>
      </c>
      <c r="AL671" s="40">
        <v>0</v>
      </c>
      <c r="AM671" s="81">
        <f t="shared" si="28"/>
        <v>0</v>
      </c>
    </row>
    <row r="672" spans="1:39" x14ac:dyDescent="0.2">
      <c r="A672" s="33" t="s">
        <v>805</v>
      </c>
      <c r="B672" s="33" t="s">
        <v>593</v>
      </c>
      <c r="C672" s="33" t="s">
        <v>806</v>
      </c>
      <c r="D672" s="35" t="s">
        <v>85</v>
      </c>
      <c r="E672" s="63" t="s">
        <v>133</v>
      </c>
      <c r="F672" s="69">
        <v>2017</v>
      </c>
      <c r="G672" s="52">
        <v>2013</v>
      </c>
      <c r="H672" s="97">
        <v>0</v>
      </c>
      <c r="I672" s="97">
        <v>0</v>
      </c>
      <c r="J672" s="97">
        <v>0</v>
      </c>
      <c r="K672" s="97">
        <v>0</v>
      </c>
      <c r="L672" s="98">
        <v>0</v>
      </c>
      <c r="M672" s="316">
        <v>56324.1</v>
      </c>
      <c r="N672" s="316">
        <v>1245146</v>
      </c>
      <c r="O672" s="316">
        <v>154627.19999999998</v>
      </c>
      <c r="P672" s="317">
        <v>0</v>
      </c>
      <c r="Q672" s="40">
        <v>0</v>
      </c>
      <c r="R672" s="40">
        <v>0.90385257908245553</v>
      </c>
      <c r="S672" s="40">
        <v>0</v>
      </c>
      <c r="T672" s="40">
        <v>0</v>
      </c>
      <c r="U672" s="40">
        <v>9.6147420917544454E-2</v>
      </c>
      <c r="V672" s="40">
        <v>0</v>
      </c>
      <c r="W672" s="40">
        <v>0</v>
      </c>
      <c r="X672" s="40">
        <v>0</v>
      </c>
      <c r="Y672" s="40">
        <v>0</v>
      </c>
      <c r="Z672" s="81">
        <f t="shared" si="27"/>
        <v>0</v>
      </c>
      <c r="AA672" s="40">
        <v>8.6986975389625409E-2</v>
      </c>
      <c r="AB672" s="40">
        <v>0.25779238791253856</v>
      </c>
      <c r="AC672" s="40">
        <v>0</v>
      </c>
      <c r="AD672" s="40">
        <v>4.1103022442250255E-4</v>
      </c>
      <c r="AE672" s="40">
        <v>2.1633169706447501E-5</v>
      </c>
      <c r="AF672" s="40">
        <v>4.3266339412894954E-5</v>
      </c>
      <c r="AG672" s="40">
        <v>4.3266339412894954E-5</v>
      </c>
      <c r="AH672" s="40">
        <v>0.55855401970733687</v>
      </c>
      <c r="AI672" s="40">
        <v>0</v>
      </c>
      <c r="AJ672" s="40">
        <v>9.6147420917544454E-2</v>
      </c>
      <c r="AK672" s="40">
        <v>0</v>
      </c>
      <c r="AL672" s="40">
        <v>0</v>
      </c>
      <c r="AM672" s="81">
        <f t="shared" si="28"/>
        <v>0</v>
      </c>
    </row>
    <row r="673" spans="1:39" x14ac:dyDescent="0.2">
      <c r="A673" s="33">
        <v>8032</v>
      </c>
      <c r="B673" s="33" t="s">
        <v>593</v>
      </c>
      <c r="C673" s="33" t="s">
        <v>599</v>
      </c>
      <c r="D673" s="35" t="s">
        <v>85</v>
      </c>
      <c r="E673" s="63" t="s">
        <v>133</v>
      </c>
      <c r="F673" s="69">
        <v>2018</v>
      </c>
      <c r="G673" s="52">
        <v>2013</v>
      </c>
      <c r="H673" s="97">
        <v>0</v>
      </c>
      <c r="I673" s="97">
        <v>0</v>
      </c>
      <c r="J673" s="97">
        <v>0</v>
      </c>
      <c r="K673" s="97">
        <v>0</v>
      </c>
      <c r="L673" s="98">
        <v>0</v>
      </c>
      <c r="M673" s="316">
        <v>0</v>
      </c>
      <c r="N673" s="316">
        <v>25757.199999999997</v>
      </c>
      <c r="O673" s="316">
        <v>2312946.2999999998</v>
      </c>
      <c r="P673" s="317">
        <v>600966.1</v>
      </c>
      <c r="Q673" s="40">
        <v>0</v>
      </c>
      <c r="R673" s="40">
        <v>1</v>
      </c>
      <c r="S673" s="40">
        <v>0</v>
      </c>
      <c r="T673" s="40">
        <v>0</v>
      </c>
      <c r="U673" s="40">
        <v>0</v>
      </c>
      <c r="V673" s="40">
        <v>0</v>
      </c>
      <c r="W673" s="40">
        <v>0</v>
      </c>
      <c r="X673" s="40">
        <v>0</v>
      </c>
      <c r="Y673" s="40">
        <v>0</v>
      </c>
      <c r="Z673" s="81">
        <f t="shared" si="27"/>
        <v>0</v>
      </c>
      <c r="AA673" s="40">
        <v>8.2866455468328826E-2</v>
      </c>
      <c r="AB673" s="40">
        <v>0.15732553753659936</v>
      </c>
      <c r="AC673" s="40">
        <v>0</v>
      </c>
      <c r="AD673" s="40">
        <v>0</v>
      </c>
      <c r="AE673" s="40">
        <v>0</v>
      </c>
      <c r="AF673" s="40">
        <v>0</v>
      </c>
      <c r="AG673" s="40">
        <v>0</v>
      </c>
      <c r="AH673" s="40">
        <v>0.75980800699507178</v>
      </c>
      <c r="AI673" s="40">
        <v>0</v>
      </c>
      <c r="AJ673" s="40">
        <v>0</v>
      </c>
      <c r="AK673" s="40">
        <v>0</v>
      </c>
      <c r="AL673" s="40">
        <v>0</v>
      </c>
      <c r="AM673" s="81">
        <f t="shared" si="28"/>
        <v>0</v>
      </c>
    </row>
    <row r="674" spans="1:39" x14ac:dyDescent="0.2">
      <c r="A674" s="33" t="s">
        <v>807</v>
      </c>
      <c r="B674" s="33" t="s">
        <v>468</v>
      </c>
      <c r="C674" s="33" t="s">
        <v>808</v>
      </c>
      <c r="D674" s="35" t="s">
        <v>85</v>
      </c>
      <c r="E674" s="63" t="s">
        <v>133</v>
      </c>
      <c r="F674" s="69">
        <v>2014</v>
      </c>
      <c r="G674" s="52">
        <v>2013</v>
      </c>
      <c r="H674" s="97">
        <v>0</v>
      </c>
      <c r="I674" s="97">
        <v>0</v>
      </c>
      <c r="J674" s="97">
        <v>0</v>
      </c>
      <c r="K674" s="97">
        <v>0</v>
      </c>
      <c r="L674" s="98">
        <v>620453</v>
      </c>
      <c r="M674" s="316">
        <v>0</v>
      </c>
      <c r="N674" s="316">
        <v>0</v>
      </c>
      <c r="O674" s="316">
        <v>0</v>
      </c>
      <c r="P674" s="317">
        <v>0</v>
      </c>
      <c r="Q674" s="40">
        <v>0</v>
      </c>
      <c r="R674" s="40">
        <v>2.8675843602799986E-2</v>
      </c>
      <c r="S674" s="40">
        <v>0.8841934952832976</v>
      </c>
      <c r="T674" s="40">
        <v>7.09159801328237E-2</v>
      </c>
      <c r="U674" s="40">
        <v>1.6214680981078748E-2</v>
      </c>
      <c r="V674" s="40">
        <v>0</v>
      </c>
      <c r="W674" s="40">
        <v>0</v>
      </c>
      <c r="X674" s="40">
        <v>0</v>
      </c>
      <c r="Y674" s="40">
        <v>0</v>
      </c>
      <c r="Z674" s="81">
        <f t="shared" si="27"/>
        <v>0</v>
      </c>
      <c r="AA674" s="40">
        <v>0.27561201054959011</v>
      </c>
      <c r="AB674" s="40">
        <v>0.71304588099518462</v>
      </c>
      <c r="AC674" s="40">
        <v>0</v>
      </c>
      <c r="AD674" s="40">
        <v>3.0785722949897179E-3</v>
      </c>
      <c r="AE674" s="40">
        <v>1.6203012078893253E-4</v>
      </c>
      <c r="AF674" s="40">
        <v>3.2406024157786506E-4</v>
      </c>
      <c r="AG674" s="40">
        <v>3.2406024157786506E-4</v>
      </c>
      <c r="AH674" s="40">
        <v>7.453385556290896E-3</v>
      </c>
      <c r="AI674" s="40">
        <v>0</v>
      </c>
      <c r="AJ674" s="40">
        <v>0</v>
      </c>
      <c r="AK674" s="40">
        <v>0</v>
      </c>
      <c r="AL674" s="40">
        <v>0</v>
      </c>
      <c r="AM674" s="81">
        <f t="shared" si="28"/>
        <v>0</v>
      </c>
    </row>
    <row r="675" spans="1:39" x14ac:dyDescent="0.2">
      <c r="A675" s="33" t="s">
        <v>809</v>
      </c>
      <c r="B675" s="33" t="s">
        <v>468</v>
      </c>
      <c r="C675" s="33" t="s">
        <v>810</v>
      </c>
      <c r="D675" s="35" t="s">
        <v>85</v>
      </c>
      <c r="E675" s="63" t="s">
        <v>133</v>
      </c>
      <c r="F675" s="69">
        <v>2014</v>
      </c>
      <c r="G675" s="52">
        <v>2013</v>
      </c>
      <c r="H675" s="97">
        <v>0</v>
      </c>
      <c r="I675" s="97">
        <v>0</v>
      </c>
      <c r="J675" s="97">
        <v>0</v>
      </c>
      <c r="K675" s="97">
        <v>0</v>
      </c>
      <c r="L675" s="98">
        <v>492664</v>
      </c>
      <c r="M675" s="316">
        <v>0</v>
      </c>
      <c r="N675" s="316">
        <v>0</v>
      </c>
      <c r="O675" s="316">
        <v>0</v>
      </c>
      <c r="P675" s="317">
        <v>0</v>
      </c>
      <c r="Q675" s="40">
        <v>0</v>
      </c>
      <c r="R675" s="40">
        <v>0</v>
      </c>
      <c r="S675" s="40">
        <v>0.97539572459500135</v>
      </c>
      <c r="T675" s="40">
        <v>1.9891854482478186E-2</v>
      </c>
      <c r="U675" s="40">
        <v>4.7124209225204751E-3</v>
      </c>
      <c r="V675" s="40">
        <v>0</v>
      </c>
      <c r="W675" s="40">
        <v>0</v>
      </c>
      <c r="X675" s="40">
        <v>0</v>
      </c>
      <c r="Y675" s="40">
        <v>0</v>
      </c>
      <c r="Z675" s="81">
        <f t="shared" si="27"/>
        <v>0</v>
      </c>
      <c r="AA675" s="40">
        <v>0.27303194102057027</v>
      </c>
      <c r="AB675" s="40">
        <v>0.72696805897942973</v>
      </c>
      <c r="AC675" s="40">
        <v>0</v>
      </c>
      <c r="AD675" s="40">
        <v>0</v>
      </c>
      <c r="AE675" s="40">
        <v>0</v>
      </c>
      <c r="AF675" s="40">
        <v>0</v>
      </c>
      <c r="AG675" s="40">
        <v>0</v>
      </c>
      <c r="AH675" s="40">
        <v>0</v>
      </c>
      <c r="AI675" s="40">
        <v>0</v>
      </c>
      <c r="AJ675" s="40">
        <v>0</v>
      </c>
      <c r="AK675" s="40">
        <v>0</v>
      </c>
      <c r="AL675" s="40">
        <v>0</v>
      </c>
      <c r="AM675" s="81">
        <f t="shared" si="28"/>
        <v>0</v>
      </c>
    </row>
    <row r="676" spans="1:39" x14ac:dyDescent="0.2">
      <c r="A676" s="33">
        <v>7346</v>
      </c>
      <c r="B676" s="33" t="s">
        <v>602</v>
      </c>
      <c r="C676" s="33" t="s">
        <v>607</v>
      </c>
      <c r="D676" s="35" t="s">
        <v>85</v>
      </c>
      <c r="E676" s="63" t="s">
        <v>133</v>
      </c>
      <c r="F676" s="69">
        <v>2016</v>
      </c>
      <c r="G676" s="52">
        <v>2013</v>
      </c>
      <c r="H676" s="97">
        <v>0</v>
      </c>
      <c r="I676" s="97">
        <v>0</v>
      </c>
      <c r="J676" s="97">
        <v>0</v>
      </c>
      <c r="K676" s="97">
        <v>0</v>
      </c>
      <c r="L676" s="98">
        <v>318588</v>
      </c>
      <c r="M676" s="316">
        <v>2751600.5999999996</v>
      </c>
      <c r="N676" s="316">
        <v>581725.19999999995</v>
      </c>
      <c r="O676" s="316">
        <v>0</v>
      </c>
      <c r="P676" s="317">
        <v>0</v>
      </c>
      <c r="Q676" s="40">
        <v>0</v>
      </c>
      <c r="R676" s="40">
        <v>1</v>
      </c>
      <c r="S676" s="40">
        <v>0</v>
      </c>
      <c r="T676" s="40">
        <v>0</v>
      </c>
      <c r="U676" s="40">
        <v>0</v>
      </c>
      <c r="V676" s="40">
        <v>0</v>
      </c>
      <c r="W676" s="40">
        <v>0</v>
      </c>
      <c r="X676" s="40">
        <v>0</v>
      </c>
      <c r="Y676" s="40">
        <v>0</v>
      </c>
      <c r="Z676" s="81">
        <f t="shared" si="27"/>
        <v>0</v>
      </c>
      <c r="AA676" s="40">
        <v>0.67939995320845548</v>
      </c>
      <c r="AB676" s="40">
        <v>1.3240861807884603E-3</v>
      </c>
      <c r="AC676" s="40">
        <v>0</v>
      </c>
      <c r="AD676" s="40">
        <v>3.1560713371165235E-2</v>
      </c>
      <c r="AE676" s="40">
        <v>1.2744822258295365E-3</v>
      </c>
      <c r="AF676" s="40">
        <v>2.8320571388683879E-2</v>
      </c>
      <c r="AG676" s="40">
        <v>1.2314282005897414E-2</v>
      </c>
      <c r="AH676" s="40">
        <v>0.24580591161918017</v>
      </c>
      <c r="AI676" s="40">
        <v>0</v>
      </c>
      <c r="AJ676" s="40">
        <v>0</v>
      </c>
      <c r="AK676" s="40">
        <v>0</v>
      </c>
      <c r="AL676" s="40">
        <v>0</v>
      </c>
      <c r="AM676" s="81">
        <f t="shared" si="28"/>
        <v>2.2204460492503131E-16</v>
      </c>
    </row>
    <row r="677" spans="1:39" x14ac:dyDescent="0.2">
      <c r="A677" s="33">
        <v>7342</v>
      </c>
      <c r="B677" s="33" t="s">
        <v>602</v>
      </c>
      <c r="C677" s="33" t="s">
        <v>608</v>
      </c>
      <c r="D677" s="35" t="s">
        <v>85</v>
      </c>
      <c r="E677" s="63" t="s">
        <v>133</v>
      </c>
      <c r="F677" s="69">
        <v>2018</v>
      </c>
      <c r="G677" s="52">
        <v>2013</v>
      </c>
      <c r="H677" s="97">
        <v>0</v>
      </c>
      <c r="I677" s="97">
        <v>0</v>
      </c>
      <c r="J677" s="97">
        <v>0</v>
      </c>
      <c r="K677" s="97">
        <v>0</v>
      </c>
      <c r="L677" s="98">
        <v>0</v>
      </c>
      <c r="M677" s="316">
        <v>0</v>
      </c>
      <c r="N677" s="316">
        <v>179930.8</v>
      </c>
      <c r="O677" s="316">
        <v>3580056.9</v>
      </c>
      <c r="P677" s="317">
        <v>2765501.1999999997</v>
      </c>
      <c r="Q677" s="40">
        <v>0</v>
      </c>
      <c r="R677" s="40">
        <v>0.99626430738299998</v>
      </c>
      <c r="S677" s="40">
        <v>0</v>
      </c>
      <c r="T677" s="40">
        <v>0</v>
      </c>
      <c r="U677" s="40">
        <v>3.7356926170000692E-3</v>
      </c>
      <c r="V677" s="40">
        <v>0</v>
      </c>
      <c r="W677" s="40">
        <v>0</v>
      </c>
      <c r="X677" s="40">
        <v>0</v>
      </c>
      <c r="Y677" s="40">
        <v>0</v>
      </c>
      <c r="Z677" s="81">
        <f t="shared" si="27"/>
        <v>0</v>
      </c>
      <c r="AA677" s="40">
        <v>0.40439809489695705</v>
      </c>
      <c r="AB677" s="40">
        <v>0.28106350148277803</v>
      </c>
      <c r="AC677" s="40">
        <v>0</v>
      </c>
      <c r="AD677" s="40">
        <v>3.3476781536952993E-2</v>
      </c>
      <c r="AE677" s="40">
        <v>5.6506848196430815E-4</v>
      </c>
      <c r="AF677" s="40">
        <v>3.0101984035138727E-2</v>
      </c>
      <c r="AG677" s="40">
        <v>1.3325113849852155E-2</v>
      </c>
      <c r="AH677" s="40">
        <v>0.23706945571635665</v>
      </c>
      <c r="AI677" s="40">
        <v>0</v>
      </c>
      <c r="AJ677" s="40">
        <v>0</v>
      </c>
      <c r="AK677" s="40">
        <v>0</v>
      </c>
      <c r="AL677" s="40">
        <v>0</v>
      </c>
      <c r="AM677" s="81">
        <f t="shared" si="28"/>
        <v>1.1102230246251565E-16</v>
      </c>
    </row>
    <row r="678" spans="1:39" x14ac:dyDescent="0.2">
      <c r="A678" s="33">
        <v>7325</v>
      </c>
      <c r="B678" s="33" t="s">
        <v>602</v>
      </c>
      <c r="C678" s="33" t="s">
        <v>609</v>
      </c>
      <c r="D678" s="35" t="s">
        <v>85</v>
      </c>
      <c r="E678" s="63" t="s">
        <v>133</v>
      </c>
      <c r="F678" s="69">
        <v>2019</v>
      </c>
      <c r="G678" s="52">
        <v>2013</v>
      </c>
      <c r="H678" s="97">
        <v>0</v>
      </c>
      <c r="I678" s="97">
        <v>0</v>
      </c>
      <c r="J678" s="97">
        <v>0</v>
      </c>
      <c r="K678" s="97">
        <v>0</v>
      </c>
      <c r="L678" s="98">
        <v>0</v>
      </c>
      <c r="M678" s="316">
        <v>0</v>
      </c>
      <c r="N678" s="316">
        <v>9663.5</v>
      </c>
      <c r="O678" s="316">
        <v>65932.3</v>
      </c>
      <c r="P678" s="317">
        <v>254971.49999999997</v>
      </c>
      <c r="Q678" s="40">
        <v>0</v>
      </c>
      <c r="R678" s="40">
        <v>0.97940365036759292</v>
      </c>
      <c r="S678" s="40">
        <v>0</v>
      </c>
      <c r="T678" s="40">
        <v>0</v>
      </c>
      <c r="U678" s="40">
        <v>2.0596349632407078E-2</v>
      </c>
      <c r="V678" s="40">
        <v>0</v>
      </c>
      <c r="W678" s="40">
        <v>0</v>
      </c>
      <c r="X678" s="40">
        <v>0</v>
      </c>
      <c r="Y678" s="40">
        <v>0</v>
      </c>
      <c r="Z678" s="81">
        <f t="shared" si="27"/>
        <v>0</v>
      </c>
      <c r="AA678" s="40">
        <v>0.4559721659639282</v>
      </c>
      <c r="AB678" s="40">
        <v>0.34879621313933101</v>
      </c>
      <c r="AC678" s="40">
        <v>0</v>
      </c>
      <c r="AD678" s="40">
        <v>5.5762998094192467E-2</v>
      </c>
      <c r="AE678" s="40">
        <v>3.3325027233467004E-5</v>
      </c>
      <c r="AF678" s="40">
        <v>4.968349037354787E-2</v>
      </c>
      <c r="AG678" s="40">
        <v>2.2118579085169572E-2</v>
      </c>
      <c r="AH678" s="40">
        <v>6.7633228316597696E-2</v>
      </c>
      <c r="AI678" s="40">
        <v>0</v>
      </c>
      <c r="AJ678" s="40">
        <v>0</v>
      </c>
      <c r="AK678" s="40">
        <v>0</v>
      </c>
      <c r="AL678" s="40">
        <v>0</v>
      </c>
      <c r="AM678" s="81">
        <f t="shared" si="28"/>
        <v>4.4408920985006262E-16</v>
      </c>
    </row>
    <row r="679" spans="1:39" x14ac:dyDescent="0.2">
      <c r="A679" s="33" t="s">
        <v>811</v>
      </c>
      <c r="B679" s="33" t="s">
        <v>368</v>
      </c>
      <c r="C679" s="33" t="s">
        <v>812</v>
      </c>
      <c r="D679" s="35" t="s">
        <v>85</v>
      </c>
      <c r="E679" s="63" t="s">
        <v>133</v>
      </c>
      <c r="F679" s="69">
        <v>2015</v>
      </c>
      <c r="G679" s="52">
        <v>2013</v>
      </c>
      <c r="H679" s="97">
        <v>0</v>
      </c>
      <c r="I679" s="97">
        <v>0</v>
      </c>
      <c r="J679" s="97">
        <v>0</v>
      </c>
      <c r="K679" s="97">
        <v>0</v>
      </c>
      <c r="L679" s="98">
        <v>170216</v>
      </c>
      <c r="M679" s="316">
        <v>88524.099999999991</v>
      </c>
      <c r="N679" s="316">
        <v>0</v>
      </c>
      <c r="O679" s="316">
        <v>0</v>
      </c>
      <c r="P679" s="317">
        <v>0</v>
      </c>
      <c r="Q679" s="40">
        <v>0</v>
      </c>
      <c r="R679" s="40">
        <v>0</v>
      </c>
      <c r="S679" s="40">
        <v>1</v>
      </c>
      <c r="T679" s="40">
        <v>0</v>
      </c>
      <c r="U679" s="40">
        <v>0</v>
      </c>
      <c r="V679" s="40">
        <v>0</v>
      </c>
      <c r="W679" s="40">
        <v>0</v>
      </c>
      <c r="X679" s="40">
        <v>0</v>
      </c>
      <c r="Y679" s="40">
        <v>0</v>
      </c>
      <c r="Z679" s="81">
        <f t="shared" si="27"/>
        <v>0</v>
      </c>
      <c r="AA679" s="40">
        <v>0.21032804399873922</v>
      </c>
      <c r="AB679" s="40">
        <v>0.78967195600126072</v>
      </c>
      <c r="AC679" s="40">
        <v>0</v>
      </c>
      <c r="AD679" s="40">
        <v>0</v>
      </c>
      <c r="AE679" s="40">
        <v>0</v>
      </c>
      <c r="AF679" s="40">
        <v>0</v>
      </c>
      <c r="AG679" s="40">
        <v>0</v>
      </c>
      <c r="AH679" s="40">
        <v>0</v>
      </c>
      <c r="AI679" s="40">
        <v>0</v>
      </c>
      <c r="AJ679" s="40">
        <v>0</v>
      </c>
      <c r="AK679" s="40">
        <v>0</v>
      </c>
      <c r="AL679" s="40">
        <v>0</v>
      </c>
      <c r="AM679" s="81">
        <f t="shared" si="28"/>
        <v>0</v>
      </c>
    </row>
    <row r="680" spans="1:39" x14ac:dyDescent="0.2">
      <c r="A680" s="33">
        <v>7062</v>
      </c>
      <c r="B680" s="33" t="s">
        <v>368</v>
      </c>
      <c r="C680" s="33" t="s">
        <v>813</v>
      </c>
      <c r="D680" s="35" t="s">
        <v>85</v>
      </c>
      <c r="E680" s="63" t="s">
        <v>133</v>
      </c>
      <c r="F680" s="69">
        <v>2016</v>
      </c>
      <c r="G680" s="52">
        <v>2013</v>
      </c>
      <c r="H680" s="97">
        <v>0</v>
      </c>
      <c r="I680" s="97">
        <v>0</v>
      </c>
      <c r="J680" s="97">
        <v>0</v>
      </c>
      <c r="K680" s="97">
        <v>0</v>
      </c>
      <c r="L680" s="98">
        <v>0</v>
      </c>
      <c r="M680" s="316">
        <v>626042.19999999995</v>
      </c>
      <c r="N680" s="316">
        <v>3898708.8</v>
      </c>
      <c r="O680" s="316">
        <v>0</v>
      </c>
      <c r="P680" s="317">
        <v>0</v>
      </c>
      <c r="Q680" s="40">
        <v>0</v>
      </c>
      <c r="R680" s="40">
        <v>0.19137001970661827</v>
      </c>
      <c r="S680" s="40">
        <v>0.7687843751598582</v>
      </c>
      <c r="T680" s="40">
        <v>2.9070550229385685E-2</v>
      </c>
      <c r="U680" s="40">
        <v>1.0775054904137774E-2</v>
      </c>
      <c r="V680" s="40">
        <v>0</v>
      </c>
      <c r="W680" s="40">
        <v>0</v>
      </c>
      <c r="X680" s="40">
        <v>0</v>
      </c>
      <c r="Y680" s="40">
        <v>0</v>
      </c>
      <c r="Z680" s="81">
        <f t="shared" si="27"/>
        <v>1.1102230246251565E-16</v>
      </c>
      <c r="AA680" s="40">
        <v>0.21922736526441994</v>
      </c>
      <c r="AB680" s="40">
        <v>0.47295198716216275</v>
      </c>
      <c r="AC680" s="40">
        <v>1.6708101882676036E-2</v>
      </c>
      <c r="AD680" s="40">
        <v>7.5446161163064832E-3</v>
      </c>
      <c r="AE680" s="40">
        <v>3.9708505875297279E-4</v>
      </c>
      <c r="AF680" s="40">
        <v>1.1940816301607377E-3</v>
      </c>
      <c r="AG680" s="40">
        <v>7.9417011750594559E-4</v>
      </c>
      <c r="AH680" s="40">
        <v>0.28118259276801505</v>
      </c>
      <c r="AI680" s="40">
        <v>0</v>
      </c>
      <c r="AJ680" s="40">
        <v>0</v>
      </c>
      <c r="AK680" s="40">
        <v>0</v>
      </c>
      <c r="AL680" s="40">
        <v>0</v>
      </c>
      <c r="AM680" s="81">
        <f t="shared" si="28"/>
        <v>0</v>
      </c>
    </row>
    <row r="681" spans="1:39" x14ac:dyDescent="0.2">
      <c r="A681" s="33">
        <v>7350</v>
      </c>
      <c r="B681" s="33" t="s">
        <v>368</v>
      </c>
      <c r="C681" s="33" t="s">
        <v>814</v>
      </c>
      <c r="D681" s="35" t="s">
        <v>85</v>
      </c>
      <c r="E681" s="63" t="s">
        <v>133</v>
      </c>
      <c r="F681" s="69">
        <v>2016</v>
      </c>
      <c r="G681" s="52">
        <v>2013</v>
      </c>
      <c r="H681" s="97">
        <v>0</v>
      </c>
      <c r="I681" s="97">
        <v>0</v>
      </c>
      <c r="J681" s="97">
        <v>0</v>
      </c>
      <c r="K681" s="97">
        <v>0</v>
      </c>
      <c r="L681" s="98">
        <v>1294326</v>
      </c>
      <c r="M681" s="316">
        <v>5203797.8999999994</v>
      </c>
      <c r="N681" s="316">
        <v>1554613.2</v>
      </c>
      <c r="O681" s="316">
        <v>0</v>
      </c>
      <c r="P681" s="317">
        <v>0</v>
      </c>
      <c r="Q681" s="40">
        <v>0</v>
      </c>
      <c r="R681" s="40">
        <v>0.15177727124837312</v>
      </c>
      <c r="S681" s="40">
        <v>0.8119095242832729</v>
      </c>
      <c r="T681" s="40">
        <v>3.3662736598535158E-2</v>
      </c>
      <c r="U681" s="40">
        <v>2.6504678698187358E-3</v>
      </c>
      <c r="V681" s="40">
        <v>0</v>
      </c>
      <c r="W681" s="40">
        <v>0</v>
      </c>
      <c r="X681" s="40">
        <v>0</v>
      </c>
      <c r="Y681" s="40">
        <v>0</v>
      </c>
      <c r="Z681" s="81">
        <f t="shared" si="27"/>
        <v>1.1102230246251565E-16</v>
      </c>
      <c r="AA681" s="40">
        <v>0.27314615328781194</v>
      </c>
      <c r="AB681" s="40">
        <v>0.3849116857084714</v>
      </c>
      <c r="AC681" s="40">
        <v>3.9454941154070189E-3</v>
      </c>
      <c r="AD681" s="40">
        <v>9.3087674747664526E-3</v>
      </c>
      <c r="AE681" s="40">
        <v>9.8786340953473236E-4</v>
      </c>
      <c r="AF681" s="40">
        <v>1.4308590318655762E-3</v>
      </c>
      <c r="AG681" s="40">
        <v>9.5910450199958948E-4</v>
      </c>
      <c r="AH681" s="40">
        <v>0.32531007247014315</v>
      </c>
      <c r="AI681" s="40">
        <v>0</v>
      </c>
      <c r="AJ681" s="40">
        <v>0</v>
      </c>
      <c r="AK681" s="40">
        <v>0</v>
      </c>
      <c r="AL681" s="40">
        <v>0</v>
      </c>
      <c r="AM681" s="81">
        <f t="shared" si="28"/>
        <v>2.2204460492503131E-16</v>
      </c>
    </row>
    <row r="682" spans="1:39" x14ac:dyDescent="0.2">
      <c r="A682" s="33">
        <v>7353</v>
      </c>
      <c r="B682" s="33" t="s">
        <v>368</v>
      </c>
      <c r="C682" s="33" t="s">
        <v>815</v>
      </c>
      <c r="D682" s="35" t="s">
        <v>85</v>
      </c>
      <c r="E682" s="63" t="s">
        <v>133</v>
      </c>
      <c r="F682" s="69">
        <v>2016</v>
      </c>
      <c r="G682" s="52">
        <v>2013</v>
      </c>
      <c r="H682" s="97">
        <v>0</v>
      </c>
      <c r="I682" s="97">
        <v>0</v>
      </c>
      <c r="J682" s="97">
        <v>0</v>
      </c>
      <c r="K682" s="97">
        <v>0</v>
      </c>
      <c r="L682" s="98">
        <v>0</v>
      </c>
      <c r="M682" s="316">
        <v>446400.5</v>
      </c>
      <c r="N682" s="316">
        <v>2799036.0999999996</v>
      </c>
      <c r="O682" s="316">
        <v>0</v>
      </c>
      <c r="P682" s="317">
        <v>0</v>
      </c>
      <c r="Q682" s="40">
        <v>0</v>
      </c>
      <c r="R682" s="40">
        <v>0.12100847381683197</v>
      </c>
      <c r="S682" s="40">
        <v>0.87815694511943831</v>
      </c>
      <c r="T682" s="40">
        <v>0</v>
      </c>
      <c r="U682" s="40">
        <v>8.3458106372966601E-4</v>
      </c>
      <c r="V682" s="40">
        <v>0</v>
      </c>
      <c r="W682" s="40">
        <v>0</v>
      </c>
      <c r="X682" s="40">
        <v>0</v>
      </c>
      <c r="Y682" s="40">
        <v>0</v>
      </c>
      <c r="Z682" s="81">
        <f t="shared" si="27"/>
        <v>0</v>
      </c>
      <c r="AA682" s="40">
        <v>0.34344995053984551</v>
      </c>
      <c r="AB682" s="40">
        <v>0.52367974447903309</v>
      </c>
      <c r="AC682" s="40">
        <v>0</v>
      </c>
      <c r="AD682" s="40">
        <v>5.6784948203907103E-3</v>
      </c>
      <c r="AE682" s="40">
        <v>2.5221154491640059E-4</v>
      </c>
      <c r="AF682" s="40">
        <v>5.0442308983280118E-4</v>
      </c>
      <c r="AG682" s="40">
        <v>5.0442308983280118E-4</v>
      </c>
      <c r="AH682" s="40">
        <v>0.1259307524361489</v>
      </c>
      <c r="AI682" s="40">
        <v>0</v>
      </c>
      <c r="AJ682" s="40">
        <v>0</v>
      </c>
      <c r="AK682" s="40">
        <v>0</v>
      </c>
      <c r="AL682" s="40">
        <v>0</v>
      </c>
      <c r="AM682" s="81">
        <f t="shared" si="28"/>
        <v>2.2204460492503131E-16</v>
      </c>
    </row>
    <row r="683" spans="1:39" x14ac:dyDescent="0.2">
      <c r="A683" s="33">
        <v>7366</v>
      </c>
      <c r="B683" s="33" t="s">
        <v>368</v>
      </c>
      <c r="C683" s="33" t="s">
        <v>816</v>
      </c>
      <c r="D683" s="35" t="s">
        <v>85</v>
      </c>
      <c r="E683" s="63" t="s">
        <v>133</v>
      </c>
      <c r="F683" s="69">
        <v>2017</v>
      </c>
      <c r="G683" s="52">
        <v>2013</v>
      </c>
      <c r="H683" s="97">
        <v>0</v>
      </c>
      <c r="I683" s="97">
        <v>0</v>
      </c>
      <c r="J683" s="97">
        <v>0</v>
      </c>
      <c r="K683" s="97">
        <v>0</v>
      </c>
      <c r="L683" s="98">
        <v>0</v>
      </c>
      <c r="M683" s="316">
        <v>13412</v>
      </c>
      <c r="N683" s="316">
        <v>838110.7</v>
      </c>
      <c r="O683" s="316">
        <v>2000891.9</v>
      </c>
      <c r="P683" s="317">
        <v>0</v>
      </c>
      <c r="Q683" s="40">
        <v>0</v>
      </c>
      <c r="R683" s="40">
        <v>0.23323519044150676</v>
      </c>
      <c r="S683" s="40">
        <v>0.73881059999184318</v>
      </c>
      <c r="T683" s="40">
        <v>2.7954209566650044E-2</v>
      </c>
      <c r="U683" s="40">
        <v>0</v>
      </c>
      <c r="V683" s="40">
        <v>0</v>
      </c>
      <c r="W683" s="40">
        <v>0</v>
      </c>
      <c r="X683" s="40">
        <v>0</v>
      </c>
      <c r="Y683" s="40">
        <v>0</v>
      </c>
      <c r="Z683" s="81">
        <f t="shared" si="27"/>
        <v>0</v>
      </c>
      <c r="AA683" s="40">
        <v>0.26193625668171194</v>
      </c>
      <c r="AB683" s="40">
        <v>0.3513124317336962</v>
      </c>
      <c r="AC683" s="40">
        <v>0</v>
      </c>
      <c r="AD683" s="40">
        <v>8.7722007830403313E-3</v>
      </c>
      <c r="AE683" s="40">
        <v>4.6169477805475421E-4</v>
      </c>
      <c r="AF683" s="40">
        <v>1.5577643408500085E-3</v>
      </c>
      <c r="AG683" s="40">
        <v>9.2338955610950842E-4</v>
      </c>
      <c r="AH683" s="40">
        <v>0.37503626212653718</v>
      </c>
      <c r="AI683" s="40">
        <v>0</v>
      </c>
      <c r="AJ683" s="40">
        <v>0</v>
      </c>
      <c r="AK683" s="40">
        <v>0</v>
      </c>
      <c r="AL683" s="40">
        <v>0</v>
      </c>
      <c r="AM683" s="81">
        <f t="shared" si="28"/>
        <v>1.1102230246251565E-16</v>
      </c>
    </row>
    <row r="684" spans="1:39" x14ac:dyDescent="0.2">
      <c r="A684" s="33">
        <v>7365</v>
      </c>
      <c r="B684" s="33" t="s">
        <v>368</v>
      </c>
      <c r="C684" s="33" t="s">
        <v>817</v>
      </c>
      <c r="D684" s="35" t="s">
        <v>85</v>
      </c>
      <c r="E684" s="63" t="s">
        <v>133</v>
      </c>
      <c r="F684" s="69">
        <v>2018</v>
      </c>
      <c r="G684" s="52">
        <v>2013</v>
      </c>
      <c r="H684" s="97">
        <v>0</v>
      </c>
      <c r="I684" s="97">
        <v>0</v>
      </c>
      <c r="J684" s="97">
        <v>0</v>
      </c>
      <c r="K684" s="97">
        <v>0</v>
      </c>
      <c r="L684" s="98">
        <v>0</v>
      </c>
      <c r="M684" s="316">
        <v>0</v>
      </c>
      <c r="N684" s="316">
        <v>0</v>
      </c>
      <c r="O684" s="316">
        <v>598060.39999999991</v>
      </c>
      <c r="P684" s="317">
        <v>3620739.5</v>
      </c>
      <c r="Q684" s="40">
        <v>0</v>
      </c>
      <c r="R684" s="40">
        <v>0.1018457896353902</v>
      </c>
      <c r="S684" s="40">
        <v>0.89815421036460974</v>
      </c>
      <c r="T684" s="40">
        <v>0</v>
      </c>
      <c r="U684" s="40">
        <v>0</v>
      </c>
      <c r="V684" s="40">
        <v>0</v>
      </c>
      <c r="W684" s="40">
        <v>0</v>
      </c>
      <c r="X684" s="40">
        <v>0</v>
      </c>
      <c r="Y684" s="40">
        <v>0</v>
      </c>
      <c r="Z684" s="81">
        <f t="shared" si="27"/>
        <v>0</v>
      </c>
      <c r="AA684" s="40">
        <v>0.27600748244080592</v>
      </c>
      <c r="AB684" s="40">
        <v>0.62585811519765788</v>
      </c>
      <c r="AC684" s="40">
        <v>0</v>
      </c>
      <c r="AD684" s="40">
        <v>2.3505452734409538E-3</v>
      </c>
      <c r="AE684" s="40">
        <v>1.2371290912847126E-4</v>
      </c>
      <c r="AF684" s="40">
        <v>2.4742581825694252E-4</v>
      </c>
      <c r="AG684" s="40">
        <v>2.4742581825694252E-4</v>
      </c>
      <c r="AH684" s="40">
        <v>9.5165292542452762E-2</v>
      </c>
      <c r="AI684" s="40">
        <v>0</v>
      </c>
      <c r="AJ684" s="40">
        <v>0</v>
      </c>
      <c r="AK684" s="40">
        <v>0</v>
      </c>
      <c r="AL684" s="40">
        <v>0</v>
      </c>
      <c r="AM684" s="81">
        <f t="shared" si="28"/>
        <v>1.1102230246251565E-16</v>
      </c>
    </row>
    <row r="685" spans="1:39" x14ac:dyDescent="0.2">
      <c r="A685" s="33">
        <v>7655</v>
      </c>
      <c r="B685" s="33" t="s">
        <v>368</v>
      </c>
      <c r="C685" s="33" t="s">
        <v>818</v>
      </c>
      <c r="D685" s="35" t="s">
        <v>85</v>
      </c>
      <c r="E685" s="63" t="s">
        <v>133</v>
      </c>
      <c r="F685" s="69">
        <v>2018</v>
      </c>
      <c r="G685" s="52">
        <v>2013</v>
      </c>
      <c r="H685" s="97">
        <v>0</v>
      </c>
      <c r="I685" s="97">
        <v>0</v>
      </c>
      <c r="J685" s="97">
        <v>0</v>
      </c>
      <c r="K685" s="97">
        <v>0</v>
      </c>
      <c r="L685" s="98">
        <v>0</v>
      </c>
      <c r="M685" s="316">
        <v>0</v>
      </c>
      <c r="N685" s="316">
        <v>730905</v>
      </c>
      <c r="O685" s="316">
        <v>2861911.5</v>
      </c>
      <c r="P685" s="317">
        <v>2807182.6999999997</v>
      </c>
      <c r="Q685" s="40">
        <v>0</v>
      </c>
      <c r="R685" s="40">
        <v>7.5237430868224153E-2</v>
      </c>
      <c r="S685" s="40">
        <v>0.29551728532355048</v>
      </c>
      <c r="T685" s="40">
        <v>0.62924528380822531</v>
      </c>
      <c r="U685" s="40">
        <v>0</v>
      </c>
      <c r="V685" s="40">
        <v>0</v>
      </c>
      <c r="W685" s="40">
        <v>0</v>
      </c>
      <c r="X685" s="40">
        <v>0</v>
      </c>
      <c r="Y685" s="40">
        <v>0</v>
      </c>
      <c r="Z685" s="81">
        <f t="shared" si="27"/>
        <v>0</v>
      </c>
      <c r="AA685" s="40">
        <v>0.28909958065018432</v>
      </c>
      <c r="AB685" s="40">
        <v>0.64524046618889952</v>
      </c>
      <c r="AC685" s="40">
        <v>0</v>
      </c>
      <c r="AD685" s="40">
        <v>6.0657358812949928E-3</v>
      </c>
      <c r="AE685" s="40">
        <v>3.1924925691026278E-4</v>
      </c>
      <c r="AF685" s="40">
        <v>6.3849851382052555E-4</v>
      </c>
      <c r="AG685" s="40">
        <v>6.3849851382052555E-4</v>
      </c>
      <c r="AH685" s="40">
        <v>5.7997970995069974E-2</v>
      </c>
      <c r="AI685" s="40">
        <v>0</v>
      </c>
      <c r="AJ685" s="40">
        <v>0</v>
      </c>
      <c r="AK685" s="40">
        <v>0</v>
      </c>
      <c r="AL685" s="40">
        <v>0</v>
      </c>
      <c r="AM685" s="81">
        <f t="shared" si="28"/>
        <v>0</v>
      </c>
    </row>
    <row r="686" spans="1:39" x14ac:dyDescent="0.2">
      <c r="A686" s="33">
        <v>7675</v>
      </c>
      <c r="B686" s="33" t="s">
        <v>368</v>
      </c>
      <c r="C686" s="33" t="s">
        <v>819</v>
      </c>
      <c r="D686" s="35" t="s">
        <v>85</v>
      </c>
      <c r="E686" s="63" t="s">
        <v>133</v>
      </c>
      <c r="F686" s="69">
        <v>2018</v>
      </c>
      <c r="G686" s="52">
        <v>2013</v>
      </c>
      <c r="H686" s="97">
        <v>0</v>
      </c>
      <c r="I686" s="97">
        <v>0</v>
      </c>
      <c r="J686" s="97">
        <v>0</v>
      </c>
      <c r="K686" s="97">
        <v>0</v>
      </c>
      <c r="L686" s="98">
        <v>0</v>
      </c>
      <c r="M686" s="316">
        <v>0</v>
      </c>
      <c r="N686" s="316">
        <v>0</v>
      </c>
      <c r="O686" s="316">
        <v>932320.89999999991</v>
      </c>
      <c r="P686" s="317">
        <v>2561230</v>
      </c>
      <c r="Q686" s="40">
        <v>0</v>
      </c>
      <c r="R686" s="40">
        <v>0.15136295492301136</v>
      </c>
      <c r="S686" s="40">
        <v>0.79543300437218301</v>
      </c>
      <c r="T686" s="40">
        <v>5.3204040704805708E-2</v>
      </c>
      <c r="U686" s="40">
        <v>0</v>
      </c>
      <c r="V686" s="40">
        <v>0</v>
      </c>
      <c r="W686" s="40">
        <v>0</v>
      </c>
      <c r="X686" s="40">
        <v>0</v>
      </c>
      <c r="Y686" s="40">
        <v>0</v>
      </c>
      <c r="Z686" s="81">
        <f t="shared" si="27"/>
        <v>0</v>
      </c>
      <c r="AA686" s="40">
        <v>0.22003488998744153</v>
      </c>
      <c r="AB686" s="40">
        <v>0.63464246575381478</v>
      </c>
      <c r="AC686" s="40">
        <v>0</v>
      </c>
      <c r="AD686" s="40">
        <v>2.4412034799383038E-3</v>
      </c>
      <c r="AE686" s="40">
        <v>3.8658737632220276E-4</v>
      </c>
      <c r="AF686" s="40">
        <v>4.5086424125716343E-4</v>
      </c>
      <c r="AG686" s="40">
        <v>2.155872692213147E-4</v>
      </c>
      <c r="AH686" s="40">
        <v>0.14182840189200466</v>
      </c>
      <c r="AI686" s="40">
        <v>0</v>
      </c>
      <c r="AJ686" s="40">
        <v>0</v>
      </c>
      <c r="AK686" s="40">
        <v>0</v>
      </c>
      <c r="AL686" s="40">
        <v>0</v>
      </c>
      <c r="AM686" s="81">
        <f t="shared" si="28"/>
        <v>0</v>
      </c>
    </row>
    <row r="687" spans="1:39" x14ac:dyDescent="0.2">
      <c r="A687" s="33">
        <v>8075</v>
      </c>
      <c r="B687" s="33" t="s">
        <v>368</v>
      </c>
      <c r="C687" s="33" t="s">
        <v>820</v>
      </c>
      <c r="D687" s="35" t="s">
        <v>85</v>
      </c>
      <c r="E687" s="63" t="s">
        <v>133</v>
      </c>
      <c r="F687" s="69">
        <v>2018</v>
      </c>
      <c r="G687" s="52">
        <v>2013</v>
      </c>
      <c r="H687" s="97">
        <v>0</v>
      </c>
      <c r="I687" s="97">
        <v>0</v>
      </c>
      <c r="J687" s="97">
        <v>0</v>
      </c>
      <c r="K687" s="97">
        <v>0</v>
      </c>
      <c r="L687" s="98">
        <v>544762</v>
      </c>
      <c r="M687" s="316">
        <v>2066056.2999999998</v>
      </c>
      <c r="N687" s="316">
        <v>5047351.3999999994</v>
      </c>
      <c r="O687" s="316">
        <v>6949616.7999999998</v>
      </c>
      <c r="P687" s="317">
        <v>3663366</v>
      </c>
      <c r="Q687" s="40">
        <v>0</v>
      </c>
      <c r="R687" s="40">
        <v>0.22628953823171477</v>
      </c>
      <c r="S687" s="40">
        <v>0.73110483289731232</v>
      </c>
      <c r="T687" s="40">
        <v>4.2605628870973002E-2</v>
      </c>
      <c r="U687" s="40">
        <v>0</v>
      </c>
      <c r="V687" s="40">
        <v>0</v>
      </c>
      <c r="W687" s="40">
        <v>0</v>
      </c>
      <c r="X687" s="40">
        <v>0</v>
      </c>
      <c r="Y687" s="40">
        <v>0</v>
      </c>
      <c r="Z687" s="81">
        <f t="shared" si="27"/>
        <v>2.2204460492503131E-16</v>
      </c>
      <c r="AA687" s="40">
        <v>0.33037634148776751</v>
      </c>
      <c r="AB687" s="40">
        <v>0.35064608263172375</v>
      </c>
      <c r="AC687" s="40">
        <v>0</v>
      </c>
      <c r="AD687" s="40">
        <v>1.4206209155687424E-2</v>
      </c>
      <c r="AE687" s="40">
        <v>7.7825155848129082E-4</v>
      </c>
      <c r="AF687" s="40">
        <v>1.8984047511355709E-3</v>
      </c>
      <c r="AG687" s="40">
        <v>1.4832316254306912E-3</v>
      </c>
      <c r="AH687" s="40">
        <v>0.30061147878977379</v>
      </c>
      <c r="AI687" s="40">
        <v>0</v>
      </c>
      <c r="AJ687" s="40">
        <v>0</v>
      </c>
      <c r="AK687" s="40">
        <v>0</v>
      </c>
      <c r="AL687" s="40">
        <v>0</v>
      </c>
      <c r="AM687" s="81">
        <f t="shared" si="28"/>
        <v>0</v>
      </c>
    </row>
    <row r="688" spans="1:39" x14ac:dyDescent="0.2">
      <c r="A688" s="33">
        <v>7467</v>
      </c>
      <c r="B688" s="33" t="s">
        <v>368</v>
      </c>
      <c r="C688" s="33" t="s">
        <v>821</v>
      </c>
      <c r="D688" s="35" t="s">
        <v>85</v>
      </c>
      <c r="E688" s="63" t="s">
        <v>133</v>
      </c>
      <c r="F688" s="69">
        <v>2019</v>
      </c>
      <c r="G688" s="52">
        <v>2013</v>
      </c>
      <c r="H688" s="97">
        <v>0</v>
      </c>
      <c r="I688" s="97">
        <v>0</v>
      </c>
      <c r="J688" s="97">
        <v>0</v>
      </c>
      <c r="K688" s="97">
        <v>0</v>
      </c>
      <c r="L688" s="98">
        <v>0</v>
      </c>
      <c r="M688" s="316">
        <v>0</v>
      </c>
      <c r="N688" s="316">
        <v>0</v>
      </c>
      <c r="O688" s="316">
        <v>0</v>
      </c>
      <c r="P688" s="317">
        <v>484764.69999999995</v>
      </c>
      <c r="Q688" s="40">
        <v>0</v>
      </c>
      <c r="R688" s="40">
        <v>0.11175664348006828</v>
      </c>
      <c r="S688" s="40">
        <v>0.88824335651993169</v>
      </c>
      <c r="T688" s="40">
        <v>0</v>
      </c>
      <c r="U688" s="40">
        <v>0</v>
      </c>
      <c r="V688" s="40">
        <v>0</v>
      </c>
      <c r="W688" s="40">
        <v>0</v>
      </c>
      <c r="X688" s="40">
        <v>0</v>
      </c>
      <c r="Y688" s="40">
        <v>0</v>
      </c>
      <c r="Z688" s="81">
        <f t="shared" si="27"/>
        <v>0</v>
      </c>
      <c r="AA688" s="40">
        <v>0.25980713428321028</v>
      </c>
      <c r="AB688" s="40">
        <v>0.63209349041726171</v>
      </c>
      <c r="AC688" s="40">
        <v>0</v>
      </c>
      <c r="AD688" s="40">
        <v>2.3162698476754491E-3</v>
      </c>
      <c r="AE688" s="40">
        <v>1.2190893935133943E-4</v>
      </c>
      <c r="AF688" s="40">
        <v>2.4381787870267886E-4</v>
      </c>
      <c r="AG688" s="40">
        <v>2.4381787870267886E-4</v>
      </c>
      <c r="AH688" s="40">
        <v>0.10517356075509596</v>
      </c>
      <c r="AI688" s="40">
        <v>0</v>
      </c>
      <c r="AJ688" s="40">
        <v>0</v>
      </c>
      <c r="AK688" s="40">
        <v>0</v>
      </c>
      <c r="AL688" s="40">
        <v>0</v>
      </c>
      <c r="AM688" s="81">
        <f t="shared" si="28"/>
        <v>0</v>
      </c>
    </row>
    <row r="689" spans="1:39" x14ac:dyDescent="0.2">
      <c r="A689" s="33">
        <v>7638</v>
      </c>
      <c r="B689" s="33" t="s">
        <v>368</v>
      </c>
      <c r="C689" s="33" t="s">
        <v>822</v>
      </c>
      <c r="D689" s="35" t="s">
        <v>85</v>
      </c>
      <c r="E689" s="63" t="s">
        <v>133</v>
      </c>
      <c r="F689" s="69">
        <v>2019</v>
      </c>
      <c r="G689" s="52">
        <v>2013</v>
      </c>
      <c r="H689" s="97">
        <v>0</v>
      </c>
      <c r="I689" s="97">
        <v>0</v>
      </c>
      <c r="J689" s="97">
        <v>0</v>
      </c>
      <c r="K689" s="97">
        <v>0</v>
      </c>
      <c r="L689" s="98">
        <v>1076023</v>
      </c>
      <c r="M689" s="316">
        <v>9331418.5999999996</v>
      </c>
      <c r="N689" s="316">
        <v>11870280.1</v>
      </c>
      <c r="O689" s="316">
        <v>3974807.1999999997</v>
      </c>
      <c r="P689" s="317">
        <v>1013087.6</v>
      </c>
      <c r="Q689" s="40">
        <v>0</v>
      </c>
      <c r="R689" s="40">
        <v>0.43571834749280591</v>
      </c>
      <c r="S689" s="40">
        <v>0.54122567447314063</v>
      </c>
      <c r="T689" s="40">
        <v>2.2024400311952401E-2</v>
      </c>
      <c r="U689" s="40">
        <v>1.0315777221009972E-3</v>
      </c>
      <c r="V689" s="40">
        <v>0</v>
      </c>
      <c r="W689" s="40">
        <v>0</v>
      </c>
      <c r="X689" s="40">
        <v>0</v>
      </c>
      <c r="Y689" s="40">
        <v>0</v>
      </c>
      <c r="Z689" s="81">
        <f t="shared" si="27"/>
        <v>0</v>
      </c>
      <c r="AA689" s="40">
        <v>0.23097844732332409</v>
      </c>
      <c r="AB689" s="40">
        <v>0.27091906916303604</v>
      </c>
      <c r="AC689" s="40">
        <v>2.5707749537328527E-3</v>
      </c>
      <c r="AD689" s="40">
        <v>1.7724395394655004E-2</v>
      </c>
      <c r="AE689" s="40">
        <v>9.328629155081579E-4</v>
      </c>
      <c r="AF689" s="40">
        <v>2.0872409395296301E-3</v>
      </c>
      <c r="AG689" s="40">
        <v>1.8657258310163158E-3</v>
      </c>
      <c r="AH689" s="40">
        <v>0.47292148347919788</v>
      </c>
      <c r="AI689" s="40">
        <v>0</v>
      </c>
      <c r="AJ689" s="40">
        <v>0</v>
      </c>
      <c r="AK689" s="40">
        <v>0</v>
      </c>
      <c r="AL689" s="40">
        <v>0</v>
      </c>
      <c r="AM689" s="81">
        <f t="shared" si="28"/>
        <v>0</v>
      </c>
    </row>
    <row r="690" spans="1:39" x14ac:dyDescent="0.2">
      <c r="A690" s="33">
        <v>7756</v>
      </c>
      <c r="B690" s="33" t="s">
        <v>368</v>
      </c>
      <c r="C690" s="33" t="s">
        <v>823</v>
      </c>
      <c r="D690" s="35" t="s">
        <v>85</v>
      </c>
      <c r="E690" s="63" t="s">
        <v>133</v>
      </c>
      <c r="F690" s="69">
        <v>2019</v>
      </c>
      <c r="G690" s="52">
        <v>2013</v>
      </c>
      <c r="H690" s="97">
        <v>0</v>
      </c>
      <c r="I690" s="97">
        <v>0</v>
      </c>
      <c r="J690" s="97">
        <v>0</v>
      </c>
      <c r="K690" s="97">
        <v>0</v>
      </c>
      <c r="L690" s="98">
        <v>0</v>
      </c>
      <c r="M690" s="316">
        <v>0</v>
      </c>
      <c r="N690" s="316">
        <v>0</v>
      </c>
      <c r="O690" s="316">
        <v>140383.59999999998</v>
      </c>
      <c r="P690" s="317">
        <v>3239719</v>
      </c>
      <c r="Q690" s="40">
        <v>0</v>
      </c>
      <c r="R690" s="40">
        <v>8.5311013057459542E-2</v>
      </c>
      <c r="S690" s="40">
        <v>0.89707938918088115</v>
      </c>
      <c r="T690" s="40">
        <v>1.7609597761659258E-2</v>
      </c>
      <c r="U690" s="40">
        <v>0</v>
      </c>
      <c r="V690" s="40">
        <v>0</v>
      </c>
      <c r="W690" s="40">
        <v>0</v>
      </c>
      <c r="X690" s="40">
        <v>0</v>
      </c>
      <c r="Y690" s="40">
        <v>0</v>
      </c>
      <c r="Z690" s="81">
        <f t="shared" si="27"/>
        <v>0</v>
      </c>
      <c r="AA690" s="40">
        <v>0.28204920504197101</v>
      </c>
      <c r="AB690" s="40">
        <v>0.64204023535229593</v>
      </c>
      <c r="AC690" s="40">
        <v>0</v>
      </c>
      <c r="AD690" s="40">
        <v>3.5444072710931812E-3</v>
      </c>
      <c r="AE690" s="40">
        <v>3.0276293956084892E-4</v>
      </c>
      <c r="AF690" s="40">
        <v>4.7670653988498321E-4</v>
      </c>
      <c r="AG690" s="40">
        <v>3.481045281175625E-4</v>
      </c>
      <c r="AH690" s="40">
        <v>7.1238578327076502E-2</v>
      </c>
      <c r="AI690" s="40">
        <v>0</v>
      </c>
      <c r="AJ690" s="40">
        <v>0</v>
      </c>
      <c r="AK690" s="40">
        <v>0</v>
      </c>
      <c r="AL690" s="40">
        <v>0</v>
      </c>
      <c r="AM690" s="81">
        <f t="shared" si="28"/>
        <v>0</v>
      </c>
    </row>
    <row r="691" spans="1:39" x14ac:dyDescent="0.2">
      <c r="A691" s="33">
        <v>7351</v>
      </c>
      <c r="B691" s="33" t="s">
        <v>368</v>
      </c>
      <c r="C691" s="33" t="s">
        <v>824</v>
      </c>
      <c r="D691" s="35" t="s">
        <v>85</v>
      </c>
      <c r="E691" s="63" t="s">
        <v>133</v>
      </c>
      <c r="F691" s="69">
        <v>2020</v>
      </c>
      <c r="G691" s="52">
        <v>2013</v>
      </c>
      <c r="H691" s="97">
        <v>0</v>
      </c>
      <c r="I691" s="97">
        <v>0</v>
      </c>
      <c r="J691" s="97">
        <v>0</v>
      </c>
      <c r="K691" s="97">
        <v>0</v>
      </c>
      <c r="L691" s="98">
        <v>0</v>
      </c>
      <c r="M691" s="316">
        <v>0</v>
      </c>
      <c r="N691" s="316">
        <v>0</v>
      </c>
      <c r="O691" s="316">
        <v>0</v>
      </c>
      <c r="P691" s="317">
        <v>0</v>
      </c>
      <c r="Q691" s="40">
        <v>0</v>
      </c>
      <c r="R691" s="40">
        <v>0.1215448714921713</v>
      </c>
      <c r="S691" s="40">
        <v>0.87733935758299419</v>
      </c>
      <c r="T691" s="40">
        <v>1.1157709248344899E-3</v>
      </c>
      <c r="U691" s="40">
        <v>0</v>
      </c>
      <c r="V691" s="40">
        <v>0</v>
      </c>
      <c r="W691" s="40">
        <v>0</v>
      </c>
      <c r="X691" s="40">
        <v>0</v>
      </c>
      <c r="Y691" s="40">
        <v>0</v>
      </c>
      <c r="Z691" s="81">
        <f t="shared" si="27"/>
        <v>0</v>
      </c>
      <c r="AA691" s="40">
        <v>0.25575486413981785</v>
      </c>
      <c r="AB691" s="40">
        <v>0.62886382901276161</v>
      </c>
      <c r="AC691" s="40">
        <v>0</v>
      </c>
      <c r="AD691" s="40">
        <v>3.3120147877692204E-3</v>
      </c>
      <c r="AE691" s="40">
        <v>4.6833181099221137E-4</v>
      </c>
      <c r="AF691" s="40">
        <v>6.1076087328702387E-4</v>
      </c>
      <c r="AG691" s="40">
        <v>2.85407945913271E-4</v>
      </c>
      <c r="AH691" s="40">
        <v>0.1107047914294589</v>
      </c>
      <c r="AI691" s="40">
        <v>0</v>
      </c>
      <c r="AJ691" s="40">
        <v>0</v>
      </c>
      <c r="AK691" s="40">
        <v>0</v>
      </c>
      <c r="AL691" s="40">
        <v>0</v>
      </c>
      <c r="AM691" s="81">
        <f t="shared" si="28"/>
        <v>2.2204460492503131E-16</v>
      </c>
    </row>
    <row r="692" spans="1:39" x14ac:dyDescent="0.2">
      <c r="A692" s="33">
        <v>7354</v>
      </c>
      <c r="B692" s="33" t="s">
        <v>368</v>
      </c>
      <c r="C692" s="33" t="s">
        <v>825</v>
      </c>
      <c r="D692" s="35" t="s">
        <v>85</v>
      </c>
      <c r="E692" s="63" t="s">
        <v>133</v>
      </c>
      <c r="F692" s="69">
        <v>2020</v>
      </c>
      <c r="G692" s="52">
        <v>2013</v>
      </c>
      <c r="H692" s="97">
        <v>0</v>
      </c>
      <c r="I692" s="97">
        <v>0</v>
      </c>
      <c r="J692" s="97">
        <v>0</v>
      </c>
      <c r="K692" s="97">
        <v>0</v>
      </c>
      <c r="L692" s="98">
        <v>0</v>
      </c>
      <c r="M692" s="316">
        <v>0</v>
      </c>
      <c r="N692" s="316">
        <v>0</v>
      </c>
      <c r="O692" s="316">
        <v>0</v>
      </c>
      <c r="P692" s="317">
        <v>297808</v>
      </c>
      <c r="Q692" s="40">
        <v>0</v>
      </c>
      <c r="R692" s="40">
        <v>0.16747064838700088</v>
      </c>
      <c r="S692" s="40">
        <v>0.17098924038702501</v>
      </c>
      <c r="T692" s="40">
        <v>0.66154011122597411</v>
      </c>
      <c r="U692" s="40">
        <v>0</v>
      </c>
      <c r="V692" s="40">
        <v>0</v>
      </c>
      <c r="W692" s="40">
        <v>0</v>
      </c>
      <c r="X692" s="40">
        <v>0</v>
      </c>
      <c r="Y692" s="40">
        <v>0</v>
      </c>
      <c r="Z692" s="81">
        <f t="shared" si="27"/>
        <v>0</v>
      </c>
      <c r="AA692" s="40">
        <v>0.23378134936306133</v>
      </c>
      <c r="AB692" s="40">
        <v>0.57685743222106312</v>
      </c>
      <c r="AC692" s="40">
        <v>0</v>
      </c>
      <c r="AD692" s="40">
        <v>2.0590991461663217E-3</v>
      </c>
      <c r="AE692" s="40">
        <v>1.0837363927191168E-4</v>
      </c>
      <c r="AF692" s="40">
        <v>2.1674727854382336E-4</v>
      </c>
      <c r="AG692" s="40">
        <v>2.1674727854382336E-4</v>
      </c>
      <c r="AH692" s="40">
        <v>0.1867602510733497</v>
      </c>
      <c r="AI692" s="40">
        <v>0</v>
      </c>
      <c r="AJ692" s="40">
        <v>0</v>
      </c>
      <c r="AK692" s="40">
        <v>0</v>
      </c>
      <c r="AL692" s="40">
        <v>0</v>
      </c>
      <c r="AM692" s="81">
        <f t="shared" si="28"/>
        <v>0</v>
      </c>
    </row>
    <row r="693" spans="1:39" x14ac:dyDescent="0.2">
      <c r="A693" s="33">
        <v>7651</v>
      </c>
      <c r="B693" s="33" t="s">
        <v>368</v>
      </c>
      <c r="C693" s="33" t="s">
        <v>826</v>
      </c>
      <c r="D693" s="35" t="s">
        <v>85</v>
      </c>
      <c r="E693" s="63" t="s">
        <v>133</v>
      </c>
      <c r="F693" s="69">
        <v>2020</v>
      </c>
      <c r="G693" s="52">
        <v>2013</v>
      </c>
      <c r="H693" s="97">
        <v>0</v>
      </c>
      <c r="I693" s="97">
        <v>0</v>
      </c>
      <c r="J693" s="97">
        <v>0</v>
      </c>
      <c r="K693" s="97">
        <v>0</v>
      </c>
      <c r="L693" s="98">
        <v>0</v>
      </c>
      <c r="M693" s="316">
        <v>0</v>
      </c>
      <c r="N693" s="316">
        <v>0</v>
      </c>
      <c r="O693" s="316">
        <v>339093.3</v>
      </c>
      <c r="P693" s="317">
        <v>2297556.0999999996</v>
      </c>
      <c r="Q693" s="40">
        <v>0</v>
      </c>
      <c r="R693" s="40">
        <v>0.29588210152666533</v>
      </c>
      <c r="S693" s="40">
        <v>0.18655809291025566</v>
      </c>
      <c r="T693" s="40">
        <v>0.5175598055630789</v>
      </c>
      <c r="U693" s="40">
        <v>0</v>
      </c>
      <c r="V693" s="40">
        <v>0</v>
      </c>
      <c r="W693" s="40">
        <v>0</v>
      </c>
      <c r="X693" s="40">
        <v>0</v>
      </c>
      <c r="Y693" s="40">
        <v>0</v>
      </c>
      <c r="Z693" s="81">
        <f t="shared" si="27"/>
        <v>1.1102230246251565E-16</v>
      </c>
      <c r="AA693" s="40">
        <v>0.34583903738158572</v>
      </c>
      <c r="AB693" s="40">
        <v>0.29961119140807058</v>
      </c>
      <c r="AC693" s="40">
        <v>0</v>
      </c>
      <c r="AD693" s="40">
        <v>1.4215249921463422E-2</v>
      </c>
      <c r="AE693" s="40">
        <v>8.3766062063787968E-4</v>
      </c>
      <c r="AF693" s="40">
        <v>1.6463304749789142E-3</v>
      </c>
      <c r="AG693" s="40">
        <v>1.4831652110461166E-3</v>
      </c>
      <c r="AH693" s="40">
        <v>0.33636736498221725</v>
      </c>
      <c r="AI693" s="40">
        <v>0</v>
      </c>
      <c r="AJ693" s="40">
        <v>0</v>
      </c>
      <c r="AK693" s="40">
        <v>0</v>
      </c>
      <c r="AL693" s="40">
        <v>0</v>
      </c>
      <c r="AM693" s="81">
        <f t="shared" si="28"/>
        <v>2.2204460492503131E-16</v>
      </c>
    </row>
    <row r="694" spans="1:39" x14ac:dyDescent="0.2">
      <c r="A694" s="33">
        <v>7667</v>
      </c>
      <c r="B694" s="33" t="s">
        <v>368</v>
      </c>
      <c r="C694" s="33" t="s">
        <v>827</v>
      </c>
      <c r="D694" s="35" t="s">
        <v>85</v>
      </c>
      <c r="E694" s="63" t="s">
        <v>133</v>
      </c>
      <c r="F694" s="69">
        <v>2021</v>
      </c>
      <c r="G694" s="52">
        <v>2013</v>
      </c>
      <c r="H694" s="97">
        <v>0</v>
      </c>
      <c r="I694" s="97">
        <v>0</v>
      </c>
      <c r="J694" s="97">
        <v>0</v>
      </c>
      <c r="K694" s="97">
        <v>0</v>
      </c>
      <c r="L694" s="98">
        <v>0</v>
      </c>
      <c r="M694" s="316">
        <v>0</v>
      </c>
      <c r="N694" s="316">
        <v>0</v>
      </c>
      <c r="O694" s="316">
        <v>0</v>
      </c>
      <c r="P694" s="317">
        <v>0</v>
      </c>
      <c r="Q694" s="40">
        <v>0</v>
      </c>
      <c r="R694" s="40">
        <v>0.27284542344900947</v>
      </c>
      <c r="S694" s="40">
        <v>0.67149811622430267</v>
      </c>
      <c r="T694" s="40">
        <v>5.5656460326687758E-2</v>
      </c>
      <c r="U694" s="40">
        <v>0</v>
      </c>
      <c r="V694" s="40">
        <v>0</v>
      </c>
      <c r="W694" s="40">
        <v>0</v>
      </c>
      <c r="X694" s="40">
        <v>0</v>
      </c>
      <c r="Y694" s="40">
        <v>0</v>
      </c>
      <c r="Z694" s="81">
        <f t="shared" si="27"/>
        <v>0</v>
      </c>
      <c r="AA694" s="40">
        <v>0.2763829881943704</v>
      </c>
      <c r="AB694" s="40">
        <v>0.3500646168123614</v>
      </c>
      <c r="AC694" s="40">
        <v>0</v>
      </c>
      <c r="AD694" s="40">
        <v>1.1116836867722189E-2</v>
      </c>
      <c r="AE694" s="40">
        <v>1.2020689568451905E-3</v>
      </c>
      <c r="AF694" s="40">
        <v>1.9002148746705019E-3</v>
      </c>
      <c r="AG694" s="40">
        <v>1.0684207811223086E-3</v>
      </c>
      <c r="AH694" s="40">
        <v>0.35826485351290799</v>
      </c>
      <c r="AI694" s="40">
        <v>0</v>
      </c>
      <c r="AJ694" s="40">
        <v>0</v>
      </c>
      <c r="AK694" s="40">
        <v>0</v>
      </c>
      <c r="AL694" s="40">
        <v>0</v>
      </c>
      <c r="AM694" s="81">
        <f t="shared" si="28"/>
        <v>0</v>
      </c>
    </row>
    <row r="695" spans="1:39" x14ac:dyDescent="0.2">
      <c r="A695" s="33">
        <v>8193</v>
      </c>
      <c r="B695" s="33" t="s">
        <v>368</v>
      </c>
      <c r="C695" s="33" t="s">
        <v>828</v>
      </c>
      <c r="D695" s="35" t="s">
        <v>85</v>
      </c>
      <c r="E695" s="63" t="s">
        <v>133</v>
      </c>
      <c r="F695" s="69">
        <v>2022</v>
      </c>
      <c r="G695" s="52">
        <v>2013</v>
      </c>
      <c r="H695" s="97">
        <v>0</v>
      </c>
      <c r="I695" s="97">
        <v>0</v>
      </c>
      <c r="J695" s="97">
        <v>0</v>
      </c>
      <c r="K695" s="97">
        <v>0</v>
      </c>
      <c r="L695" s="98">
        <v>0</v>
      </c>
      <c r="M695" s="316">
        <v>0</v>
      </c>
      <c r="N695" s="316">
        <v>0</v>
      </c>
      <c r="O695" s="316">
        <v>488495.69999999995</v>
      </c>
      <c r="P695" s="317">
        <v>2858886.0999999996</v>
      </c>
      <c r="Q695" s="40">
        <v>0</v>
      </c>
      <c r="R695" s="40">
        <v>0.31594491358457932</v>
      </c>
      <c r="S695" s="40">
        <v>0.67395902112982975</v>
      </c>
      <c r="T695" s="40">
        <v>1.0096065285590929E-2</v>
      </c>
      <c r="U695" s="40">
        <v>0</v>
      </c>
      <c r="V695" s="40">
        <v>0</v>
      </c>
      <c r="W695" s="40">
        <v>0</v>
      </c>
      <c r="X695" s="40">
        <v>0</v>
      </c>
      <c r="Y695" s="40">
        <v>0</v>
      </c>
      <c r="Z695" s="81">
        <f t="shared" si="27"/>
        <v>0</v>
      </c>
      <c r="AA695" s="40">
        <v>0.4016515935705503</v>
      </c>
      <c r="AB695" s="40">
        <v>0.28691048723536572</v>
      </c>
      <c r="AC695" s="40">
        <v>0</v>
      </c>
      <c r="AD695" s="40">
        <v>2.4675207588117198E-2</v>
      </c>
      <c r="AE695" s="40">
        <v>1.3276890455892144E-3</v>
      </c>
      <c r="AF695" s="40">
        <v>2.6183081117771892E-3</v>
      </c>
      <c r="AG695" s="40">
        <v>2.5912481425896584E-3</v>
      </c>
      <c r="AH695" s="40">
        <v>0.28022546630601064</v>
      </c>
      <c r="AI695" s="40">
        <v>0</v>
      </c>
      <c r="AJ695" s="40">
        <v>0</v>
      </c>
      <c r="AK695" s="40">
        <v>0</v>
      </c>
      <c r="AL695" s="40">
        <v>0</v>
      </c>
      <c r="AM695" s="81">
        <f t="shared" si="28"/>
        <v>0</v>
      </c>
    </row>
    <row r="696" spans="1:39" x14ac:dyDescent="0.2">
      <c r="A696" s="33" t="s">
        <v>829</v>
      </c>
      <c r="B696" s="33" t="s">
        <v>370</v>
      </c>
      <c r="C696" s="33" t="s">
        <v>830</v>
      </c>
      <c r="D696" s="35" t="s">
        <v>85</v>
      </c>
      <c r="E696" s="63" t="s">
        <v>133</v>
      </c>
      <c r="F696" s="69">
        <v>2014</v>
      </c>
      <c r="G696" s="52">
        <v>2013</v>
      </c>
      <c r="H696" s="97">
        <v>0</v>
      </c>
      <c r="I696" s="97">
        <v>0</v>
      </c>
      <c r="J696" s="97">
        <v>0</v>
      </c>
      <c r="K696" s="97">
        <v>135515</v>
      </c>
      <c r="L696" s="98">
        <v>323277</v>
      </c>
      <c r="M696" s="316">
        <v>0</v>
      </c>
      <c r="N696" s="316">
        <v>0</v>
      </c>
      <c r="O696" s="316">
        <v>0</v>
      </c>
      <c r="P696" s="317">
        <v>0</v>
      </c>
      <c r="Q696" s="40">
        <v>0</v>
      </c>
      <c r="R696" s="40">
        <v>0.12992545554691201</v>
      </c>
      <c r="S696" s="40">
        <v>0.8273315754648386</v>
      </c>
      <c r="T696" s="40">
        <v>0</v>
      </c>
      <c r="U696" s="40">
        <v>4.2742968988249461E-2</v>
      </c>
      <c r="V696" s="40">
        <v>0</v>
      </c>
      <c r="W696" s="40">
        <v>0</v>
      </c>
      <c r="X696" s="40">
        <v>0</v>
      </c>
      <c r="Y696" s="40">
        <v>0</v>
      </c>
      <c r="Z696" s="81">
        <f t="shared" si="27"/>
        <v>0</v>
      </c>
      <c r="AA696" s="40">
        <v>8.9414938476854958E-2</v>
      </c>
      <c r="AB696" s="40">
        <v>0.79162888910112938</v>
      </c>
      <c r="AC696" s="40">
        <v>0</v>
      </c>
      <c r="AD696" s="40">
        <v>4.1863373293248738E-3</v>
      </c>
      <c r="AE696" s="40">
        <v>2.2033354364867758E-4</v>
      </c>
      <c r="AF696" s="40">
        <v>4.4066708729735516E-4</v>
      </c>
      <c r="AG696" s="40">
        <v>4.4066708729735516E-4</v>
      </c>
      <c r="AH696" s="40">
        <v>0.11366816737444727</v>
      </c>
      <c r="AI696" s="40">
        <v>0</v>
      </c>
      <c r="AJ696" s="40">
        <v>0</v>
      </c>
      <c r="AK696" s="40">
        <v>0</v>
      </c>
      <c r="AL696" s="40">
        <v>0</v>
      </c>
      <c r="AM696" s="81">
        <f t="shared" si="28"/>
        <v>0</v>
      </c>
    </row>
    <row r="697" spans="1:39" x14ac:dyDescent="0.2">
      <c r="A697" s="33">
        <v>8083</v>
      </c>
      <c r="B697" s="33" t="s">
        <v>370</v>
      </c>
      <c r="C697" s="33" t="s">
        <v>646</v>
      </c>
      <c r="D697" s="35" t="s">
        <v>85</v>
      </c>
      <c r="E697" s="63" t="s">
        <v>133</v>
      </c>
      <c r="F697" s="69">
        <v>2015</v>
      </c>
      <c r="G697" s="52">
        <v>2013</v>
      </c>
      <c r="H697" s="97">
        <v>0</v>
      </c>
      <c r="I697" s="97">
        <v>0</v>
      </c>
      <c r="J697" s="97">
        <v>0</v>
      </c>
      <c r="K697" s="97">
        <v>0</v>
      </c>
      <c r="L697" s="98">
        <v>56820</v>
      </c>
      <c r="M697" s="316">
        <v>2452661.4</v>
      </c>
      <c r="N697" s="316">
        <v>0</v>
      </c>
      <c r="O697" s="316">
        <v>0</v>
      </c>
      <c r="P697" s="317">
        <v>0</v>
      </c>
      <c r="Q697" s="40">
        <v>0</v>
      </c>
      <c r="R697" s="40">
        <v>0.62507887490201186</v>
      </c>
      <c r="S697" s="40">
        <v>0.34068944219919256</v>
      </c>
      <c r="T697" s="40">
        <v>0</v>
      </c>
      <c r="U697" s="40">
        <v>3.42316828987956E-2</v>
      </c>
      <c r="V697" s="40">
        <v>0</v>
      </c>
      <c r="W697" s="40">
        <v>0</v>
      </c>
      <c r="X697" s="40">
        <v>0</v>
      </c>
      <c r="Y697" s="40">
        <v>0</v>
      </c>
      <c r="Z697" s="81">
        <f t="shared" si="27"/>
        <v>0</v>
      </c>
      <c r="AA697" s="40">
        <v>0.28225200026751507</v>
      </c>
      <c r="AB697" s="40">
        <v>0.30911316015419549</v>
      </c>
      <c r="AC697" s="40">
        <v>0</v>
      </c>
      <c r="AD697" s="40">
        <v>3.6842990339029186E-2</v>
      </c>
      <c r="AE697" s="40">
        <v>1.9391047546857463E-3</v>
      </c>
      <c r="AF697" s="40">
        <v>3.8782095093714926E-3</v>
      </c>
      <c r="AG697" s="40">
        <v>3.8782095093714926E-3</v>
      </c>
      <c r="AH697" s="40">
        <v>0.36209632546583176</v>
      </c>
      <c r="AI697" s="40">
        <v>0</v>
      </c>
      <c r="AJ697" s="40">
        <v>0</v>
      </c>
      <c r="AK697" s="40">
        <v>0</v>
      </c>
      <c r="AL697" s="40">
        <v>0</v>
      </c>
      <c r="AM697" s="81">
        <f t="shared" si="28"/>
        <v>0</v>
      </c>
    </row>
    <row r="698" spans="1:39" x14ac:dyDescent="0.2">
      <c r="A698" s="33">
        <v>6040</v>
      </c>
      <c r="B698" s="33" t="s">
        <v>370</v>
      </c>
      <c r="C698" s="33" t="s">
        <v>647</v>
      </c>
      <c r="D698" s="35" t="s">
        <v>85</v>
      </c>
      <c r="E698" s="63" t="s">
        <v>133</v>
      </c>
      <c r="F698" s="69">
        <v>2016</v>
      </c>
      <c r="G698" s="52">
        <v>2013</v>
      </c>
      <c r="H698" s="97">
        <v>0</v>
      </c>
      <c r="I698" s="97">
        <v>0</v>
      </c>
      <c r="J698" s="97">
        <v>0</v>
      </c>
      <c r="K698" s="97">
        <v>490198</v>
      </c>
      <c r="L698" s="98">
        <v>536323</v>
      </c>
      <c r="M698" s="316">
        <v>2448573.4</v>
      </c>
      <c r="N698" s="316">
        <v>365637.3</v>
      </c>
      <c r="O698" s="316">
        <v>0</v>
      </c>
      <c r="P698" s="317">
        <v>0</v>
      </c>
      <c r="Q698" s="40">
        <v>0</v>
      </c>
      <c r="R698" s="40">
        <v>0.97910741286586345</v>
      </c>
      <c r="S698" s="40">
        <v>0</v>
      </c>
      <c r="T698" s="40">
        <v>0</v>
      </c>
      <c r="U698" s="40">
        <v>2.0892587134136428E-2</v>
      </c>
      <c r="V698" s="40">
        <v>0</v>
      </c>
      <c r="W698" s="40">
        <v>0</v>
      </c>
      <c r="X698" s="40">
        <v>0</v>
      </c>
      <c r="Y698" s="40">
        <v>0</v>
      </c>
      <c r="Z698" s="81">
        <f t="shared" si="27"/>
        <v>1.1102230246251565E-16</v>
      </c>
      <c r="AA698" s="40">
        <v>0.43564533945677075</v>
      </c>
      <c r="AB698" s="40">
        <v>0.19494644581339945</v>
      </c>
      <c r="AC698" s="40">
        <v>0</v>
      </c>
      <c r="AD698" s="40">
        <v>2.0977212681554287E-2</v>
      </c>
      <c r="AE698" s="40">
        <v>7.8762767799465828E-3</v>
      </c>
      <c r="AF698" s="40">
        <v>1.850202291298963E-3</v>
      </c>
      <c r="AG698" s="40">
        <v>3.1344879526857492E-4</v>
      </c>
      <c r="AH698" s="40">
        <v>0.33839107418176134</v>
      </c>
      <c r="AI698" s="40">
        <v>0</v>
      </c>
      <c r="AJ698" s="40">
        <v>0</v>
      </c>
      <c r="AK698" s="40">
        <v>0</v>
      </c>
      <c r="AL698" s="40">
        <v>0</v>
      </c>
      <c r="AM698" s="81">
        <f t="shared" si="28"/>
        <v>0</v>
      </c>
    </row>
    <row r="699" spans="1:39" x14ac:dyDescent="0.2">
      <c r="A699" s="33" t="s">
        <v>831</v>
      </c>
      <c r="B699" s="33" t="s">
        <v>370</v>
      </c>
      <c r="C699" s="33" t="s">
        <v>832</v>
      </c>
      <c r="D699" s="35" t="s">
        <v>85</v>
      </c>
      <c r="E699" s="63" t="s">
        <v>133</v>
      </c>
      <c r="F699" s="69">
        <v>2017</v>
      </c>
      <c r="G699" s="52">
        <v>2013</v>
      </c>
      <c r="H699" s="97">
        <v>0</v>
      </c>
      <c r="I699" s="97">
        <v>0</v>
      </c>
      <c r="J699" s="97">
        <v>0</v>
      </c>
      <c r="K699" s="97">
        <v>0</v>
      </c>
      <c r="L699" s="98">
        <v>0</v>
      </c>
      <c r="M699" s="316">
        <v>0</v>
      </c>
      <c r="N699" s="316">
        <v>417972.1</v>
      </c>
      <c r="O699" s="316">
        <v>3461460.8</v>
      </c>
      <c r="P699" s="317">
        <v>0</v>
      </c>
      <c r="Q699" s="40">
        <v>0</v>
      </c>
      <c r="R699" s="40">
        <v>0.69365155107527965</v>
      </c>
      <c r="S699" s="40">
        <v>0.30006474249721254</v>
      </c>
      <c r="T699" s="40">
        <v>0</v>
      </c>
      <c r="U699" s="40">
        <v>6.2837064275077913E-3</v>
      </c>
      <c r="V699" s="40">
        <v>0</v>
      </c>
      <c r="W699" s="40">
        <v>0</v>
      </c>
      <c r="X699" s="40">
        <v>0</v>
      </c>
      <c r="Y699" s="40">
        <v>0</v>
      </c>
      <c r="Z699" s="81">
        <f t="shared" si="27"/>
        <v>1.1102230246251565E-16</v>
      </c>
      <c r="AA699" s="40">
        <v>0.26732593299027579</v>
      </c>
      <c r="AB699" s="40">
        <v>0.23931132327088392</v>
      </c>
      <c r="AC699" s="40">
        <v>0</v>
      </c>
      <c r="AD699" s="40">
        <v>6.6448826843164707E-2</v>
      </c>
      <c r="AE699" s="40">
        <v>3.4973066759560376E-3</v>
      </c>
      <c r="AF699" s="40">
        <v>6.9946133519120752E-3</v>
      </c>
      <c r="AG699" s="40">
        <v>6.9946133519120752E-3</v>
      </c>
      <c r="AH699" s="40">
        <v>0.40942738351589542</v>
      </c>
      <c r="AI699" s="40">
        <v>0</v>
      </c>
      <c r="AJ699" s="40">
        <v>0</v>
      </c>
      <c r="AK699" s="40">
        <v>0</v>
      </c>
      <c r="AL699" s="40">
        <v>0</v>
      </c>
      <c r="AM699" s="81">
        <f t="shared" si="28"/>
        <v>0</v>
      </c>
    </row>
    <row r="700" spans="1:39" x14ac:dyDescent="0.2">
      <c r="A700" s="33">
        <v>6962</v>
      </c>
      <c r="B700" s="33" t="s">
        <v>391</v>
      </c>
      <c r="C700" s="33" t="s">
        <v>664</v>
      </c>
      <c r="D700" s="35" t="s">
        <v>85</v>
      </c>
      <c r="E700" s="63" t="s">
        <v>133</v>
      </c>
      <c r="F700" s="69">
        <v>2017</v>
      </c>
      <c r="G700" s="52">
        <v>2013</v>
      </c>
      <c r="H700" s="97">
        <v>0</v>
      </c>
      <c r="I700" s="97">
        <v>0</v>
      </c>
      <c r="J700" s="97">
        <v>0</v>
      </c>
      <c r="K700" s="97">
        <v>0</v>
      </c>
      <c r="L700" s="98">
        <v>0</v>
      </c>
      <c r="M700" s="316">
        <v>344418.19999999995</v>
      </c>
      <c r="N700" s="316">
        <v>2203861.0999999996</v>
      </c>
      <c r="O700" s="316">
        <v>6767975.8999999994</v>
      </c>
      <c r="P700" s="317">
        <v>0</v>
      </c>
      <c r="Q700" s="40">
        <v>0</v>
      </c>
      <c r="R700" s="40">
        <v>0.8046593242643344</v>
      </c>
      <c r="S700" s="40">
        <v>0.12380133175111899</v>
      </c>
      <c r="T700" s="40">
        <v>3.1311293423493085E-2</v>
      </c>
      <c r="U700" s="40">
        <v>4.0228050561053448E-2</v>
      </c>
      <c r="V700" s="40">
        <v>0</v>
      </c>
      <c r="W700" s="40">
        <v>0</v>
      </c>
      <c r="X700" s="40">
        <v>0</v>
      </c>
      <c r="Y700" s="40">
        <v>0</v>
      </c>
      <c r="Z700" s="81">
        <f t="shared" si="27"/>
        <v>1.1102230246251565E-16</v>
      </c>
      <c r="AA700" s="40">
        <v>0.44825399292520701</v>
      </c>
      <c r="AB700" s="40">
        <v>0.31348803935250008</v>
      </c>
      <c r="AC700" s="40">
        <v>3.8934141715872193E-2</v>
      </c>
      <c r="AD700" s="40">
        <v>1.6046812467080354E-2</v>
      </c>
      <c r="AE700" s="40">
        <v>9.7672721604595732E-4</v>
      </c>
      <c r="AF700" s="40">
        <v>2.1490311635124141E-3</v>
      </c>
      <c r="AG700" s="40">
        <v>1.3194142650137708E-4</v>
      </c>
      <c r="AH700" s="40">
        <v>0.15672669288167093</v>
      </c>
      <c r="AI700" s="40">
        <v>0</v>
      </c>
      <c r="AJ700" s="40">
        <v>0</v>
      </c>
      <c r="AK700" s="40">
        <v>0</v>
      </c>
      <c r="AL700" s="40">
        <v>2.3292620851609852E-2</v>
      </c>
      <c r="AM700" s="81">
        <f t="shared" si="28"/>
        <v>2.2204460492503131E-16</v>
      </c>
    </row>
    <row r="701" spans="1:39" x14ac:dyDescent="0.2">
      <c r="A701" s="33">
        <v>7378</v>
      </c>
      <c r="B701" s="33" t="s">
        <v>391</v>
      </c>
      <c r="C701" s="33" t="s">
        <v>665</v>
      </c>
      <c r="D701" s="35" t="s">
        <v>85</v>
      </c>
      <c r="E701" s="63" t="s">
        <v>133</v>
      </c>
      <c r="F701" s="69">
        <v>2018</v>
      </c>
      <c r="G701" s="52">
        <v>2013</v>
      </c>
      <c r="H701" s="97">
        <v>0</v>
      </c>
      <c r="I701" s="97">
        <v>0</v>
      </c>
      <c r="J701" s="97">
        <v>0</v>
      </c>
      <c r="K701" s="97">
        <v>0</v>
      </c>
      <c r="L701" s="98">
        <v>170345</v>
      </c>
      <c r="M701" s="316">
        <v>964585.99999999988</v>
      </c>
      <c r="N701" s="316">
        <v>1933472.7999999998</v>
      </c>
      <c r="O701" s="316">
        <v>17298952.300000001</v>
      </c>
      <c r="P701" s="317">
        <v>10579369.5</v>
      </c>
      <c r="Q701" s="40">
        <v>2.0996648153433654E-2</v>
      </c>
      <c r="R701" s="40">
        <v>0.90059950409632272</v>
      </c>
      <c r="S701" s="40">
        <v>6.0888148556586155E-2</v>
      </c>
      <c r="T701" s="40">
        <v>1.0348780281992789E-2</v>
      </c>
      <c r="U701" s="40">
        <v>7.1669189116646201E-3</v>
      </c>
      <c r="V701" s="40">
        <v>0</v>
      </c>
      <c r="W701" s="40">
        <v>0</v>
      </c>
      <c r="X701" s="40">
        <v>0</v>
      </c>
      <c r="Y701" s="40">
        <v>0</v>
      </c>
      <c r="Z701" s="81">
        <f t="shared" si="27"/>
        <v>0</v>
      </c>
      <c r="AA701" s="40">
        <v>0.28737320540852879</v>
      </c>
      <c r="AB701" s="40">
        <v>0.24585438286924227</v>
      </c>
      <c r="AC701" s="40">
        <v>0</v>
      </c>
      <c r="AD701" s="40">
        <v>2.1953176244919652E-2</v>
      </c>
      <c r="AE701" s="40">
        <v>1.2299396900343719E-2</v>
      </c>
      <c r="AF701" s="40">
        <v>7.3190750846391286E-3</v>
      </c>
      <c r="AG701" s="40">
        <v>1.271379694544729E-3</v>
      </c>
      <c r="AH701" s="40">
        <v>0.42392938379778167</v>
      </c>
      <c r="AI701" s="40">
        <v>0</v>
      </c>
      <c r="AJ701" s="40">
        <v>0</v>
      </c>
      <c r="AK701" s="40">
        <v>0</v>
      </c>
      <c r="AL701" s="40">
        <v>0</v>
      </c>
      <c r="AM701" s="81">
        <f t="shared" si="28"/>
        <v>0</v>
      </c>
    </row>
    <row r="702" spans="1:39" x14ac:dyDescent="0.2">
      <c r="A702" s="33">
        <v>8076</v>
      </c>
      <c r="B702" s="33" t="s">
        <v>391</v>
      </c>
      <c r="C702" s="33" t="s">
        <v>666</v>
      </c>
      <c r="D702" s="35" t="s">
        <v>85</v>
      </c>
      <c r="E702" s="63" t="s">
        <v>133</v>
      </c>
      <c r="F702" s="69">
        <v>2018</v>
      </c>
      <c r="G702" s="52">
        <v>2013</v>
      </c>
      <c r="H702" s="97">
        <v>0</v>
      </c>
      <c r="I702" s="97">
        <v>0</v>
      </c>
      <c r="J702" s="97">
        <v>0</v>
      </c>
      <c r="K702" s="97">
        <v>0</v>
      </c>
      <c r="L702" s="98">
        <v>0</v>
      </c>
      <c r="M702" s="316">
        <v>303461.89999999997</v>
      </c>
      <c r="N702" s="316">
        <v>954332.39999999991</v>
      </c>
      <c r="O702" s="316">
        <v>4330864.3</v>
      </c>
      <c r="P702" s="317">
        <v>496780.89999999997</v>
      </c>
      <c r="Q702" s="40">
        <v>0</v>
      </c>
      <c r="R702" s="40">
        <v>0.80913454669446738</v>
      </c>
      <c r="S702" s="40">
        <v>0.16456644964417219</v>
      </c>
      <c r="T702" s="40">
        <v>2.6299003661360305E-2</v>
      </c>
      <c r="U702" s="40">
        <v>0</v>
      </c>
      <c r="V702" s="40">
        <v>0</v>
      </c>
      <c r="W702" s="40">
        <v>0</v>
      </c>
      <c r="X702" s="40">
        <v>0</v>
      </c>
      <c r="Y702" s="40">
        <v>0</v>
      </c>
      <c r="Z702" s="81">
        <f t="shared" si="27"/>
        <v>1.1102230246251565E-16</v>
      </c>
      <c r="AA702" s="40">
        <v>0.42639350504508428</v>
      </c>
      <c r="AB702" s="40">
        <v>0.30595821680644059</v>
      </c>
      <c r="AC702" s="40">
        <v>0</v>
      </c>
      <c r="AD702" s="40">
        <v>2.3454223997714775E-2</v>
      </c>
      <c r="AE702" s="40">
        <v>6.3340419311220793E-4</v>
      </c>
      <c r="AF702" s="40">
        <v>1.1967732295974738E-3</v>
      </c>
      <c r="AG702" s="40">
        <v>1.0449318950276143E-3</v>
      </c>
      <c r="AH702" s="40">
        <v>0.24131894483302316</v>
      </c>
      <c r="AI702" s="40">
        <v>0</v>
      </c>
      <c r="AJ702" s="40">
        <v>0</v>
      </c>
      <c r="AK702" s="40">
        <v>0</v>
      </c>
      <c r="AL702" s="40">
        <v>0</v>
      </c>
      <c r="AM702" s="81">
        <f t="shared" si="28"/>
        <v>0</v>
      </c>
    </row>
    <row r="703" spans="1:39" x14ac:dyDescent="0.2">
      <c r="A703" s="33">
        <v>7398</v>
      </c>
      <c r="B703" s="33" t="s">
        <v>391</v>
      </c>
      <c r="C703" s="33" t="s">
        <v>667</v>
      </c>
      <c r="D703" s="35" t="s">
        <v>85</v>
      </c>
      <c r="E703" s="63" t="s">
        <v>133</v>
      </c>
      <c r="F703" s="69">
        <v>2019</v>
      </c>
      <c r="G703" s="52">
        <v>2013</v>
      </c>
      <c r="H703" s="97">
        <v>0</v>
      </c>
      <c r="I703" s="97">
        <v>0</v>
      </c>
      <c r="J703" s="97">
        <v>0</v>
      </c>
      <c r="K703" s="97">
        <v>88505</v>
      </c>
      <c r="L703" s="98">
        <v>468470</v>
      </c>
      <c r="M703" s="316">
        <v>1138146.0999999999</v>
      </c>
      <c r="N703" s="316">
        <v>1910934.2</v>
      </c>
      <c r="O703" s="316">
        <v>7227701.5999999996</v>
      </c>
      <c r="P703" s="317">
        <v>22133202</v>
      </c>
      <c r="Q703" s="40">
        <v>0</v>
      </c>
      <c r="R703" s="40">
        <v>0.87510785228646837</v>
      </c>
      <c r="S703" s="40">
        <v>0.10763778845789163</v>
      </c>
      <c r="T703" s="40">
        <v>1.725435925564003E-2</v>
      </c>
      <c r="U703" s="40">
        <v>0</v>
      </c>
      <c r="V703" s="40">
        <v>0</v>
      </c>
      <c r="W703" s="40">
        <v>0</v>
      </c>
      <c r="X703" s="40">
        <v>0</v>
      </c>
      <c r="Y703" s="40">
        <v>0</v>
      </c>
      <c r="Z703" s="81">
        <f t="shared" ref="Z703:Z729" si="29">ABS(1-SUM(Q703:Y703))</f>
        <v>0</v>
      </c>
      <c r="AA703" s="40">
        <v>0.45525609559462754</v>
      </c>
      <c r="AB703" s="40">
        <v>0.1525729003168235</v>
      </c>
      <c r="AC703" s="40">
        <v>0</v>
      </c>
      <c r="AD703" s="40">
        <v>2.006531627575903E-2</v>
      </c>
      <c r="AE703" s="40">
        <v>1.8039941711344074E-3</v>
      </c>
      <c r="AF703" s="40">
        <v>8.4987526817369898E-3</v>
      </c>
      <c r="AG703" s="40">
        <v>4.1292168852562587E-3</v>
      </c>
      <c r="AH703" s="40">
        <v>0.35767372407466225</v>
      </c>
      <c r="AI703" s="40">
        <v>0</v>
      </c>
      <c r="AJ703" s="40">
        <v>0</v>
      </c>
      <c r="AK703" s="40">
        <v>0</v>
      </c>
      <c r="AL703" s="40">
        <v>0</v>
      </c>
      <c r="AM703" s="81">
        <f t="shared" si="28"/>
        <v>1.1102230246251565E-16</v>
      </c>
    </row>
    <row r="704" spans="1:39" x14ac:dyDescent="0.2">
      <c r="A704" s="33">
        <v>6914</v>
      </c>
      <c r="B704" s="33" t="s">
        <v>391</v>
      </c>
      <c r="C704" s="33" t="s">
        <v>833</v>
      </c>
      <c r="D704" s="35" t="s">
        <v>85</v>
      </c>
      <c r="E704" s="63" t="s">
        <v>133</v>
      </c>
      <c r="F704" s="69">
        <v>2020</v>
      </c>
      <c r="G704" s="52">
        <v>2013</v>
      </c>
      <c r="H704" s="97">
        <v>0</v>
      </c>
      <c r="I704" s="97">
        <v>0</v>
      </c>
      <c r="J704" s="97">
        <v>0</v>
      </c>
      <c r="K704" s="97">
        <v>0</v>
      </c>
      <c r="L704" s="98">
        <v>0</v>
      </c>
      <c r="M704" s="316">
        <v>0</v>
      </c>
      <c r="N704" s="316">
        <v>371686.69999999995</v>
      </c>
      <c r="O704" s="316">
        <v>1204609.7</v>
      </c>
      <c r="P704" s="317">
        <v>4932412.0999999996</v>
      </c>
      <c r="Q704" s="40">
        <v>2.3062973394871719E-2</v>
      </c>
      <c r="R704" s="40">
        <v>0.87606390029185477</v>
      </c>
      <c r="S704" s="40">
        <v>8.8641449691426344E-2</v>
      </c>
      <c r="T704" s="40">
        <v>1.2231676621847171E-2</v>
      </c>
      <c r="U704" s="40">
        <v>0</v>
      </c>
      <c r="V704" s="40">
        <v>0</v>
      </c>
      <c r="W704" s="40">
        <v>0</v>
      </c>
      <c r="X704" s="40">
        <v>0</v>
      </c>
      <c r="Y704" s="40">
        <v>0</v>
      </c>
      <c r="Z704" s="81">
        <f t="shared" si="29"/>
        <v>0</v>
      </c>
      <c r="AA704" s="40">
        <v>0.47152327996659699</v>
      </c>
      <c r="AB704" s="40">
        <v>0.20582436510107269</v>
      </c>
      <c r="AC704" s="40">
        <v>2.0934694227750217E-3</v>
      </c>
      <c r="AD704" s="40">
        <v>1.7993640095218422E-2</v>
      </c>
      <c r="AE704" s="40">
        <v>8.5796876392519074E-3</v>
      </c>
      <c r="AF704" s="40">
        <v>9.6285489317702293E-3</v>
      </c>
      <c r="AG704" s="40">
        <v>3.2025061718638404E-3</v>
      </c>
      <c r="AH704" s="40">
        <v>0.28115450267145076</v>
      </c>
      <c r="AI704" s="40">
        <v>0</v>
      </c>
      <c r="AJ704" s="40">
        <v>0</v>
      </c>
      <c r="AK704" s="40">
        <v>0</v>
      </c>
      <c r="AL704" s="40">
        <v>0</v>
      </c>
      <c r="AM704" s="81">
        <f t="shared" si="28"/>
        <v>2.2204460492503131E-16</v>
      </c>
    </row>
    <row r="705" spans="1:39" x14ac:dyDescent="0.2">
      <c r="A705" s="33">
        <v>7678</v>
      </c>
      <c r="B705" s="33" t="s">
        <v>391</v>
      </c>
      <c r="C705" s="33" t="s">
        <v>669</v>
      </c>
      <c r="D705" s="35" t="s">
        <v>85</v>
      </c>
      <c r="E705" s="63" t="s">
        <v>133</v>
      </c>
      <c r="F705" s="69">
        <v>2020</v>
      </c>
      <c r="G705" s="52">
        <v>2013</v>
      </c>
      <c r="H705" s="97">
        <v>0</v>
      </c>
      <c r="I705" s="97">
        <v>0</v>
      </c>
      <c r="J705" s="97">
        <v>0</v>
      </c>
      <c r="K705" s="97">
        <v>0</v>
      </c>
      <c r="L705" s="98">
        <v>18952</v>
      </c>
      <c r="M705" s="316">
        <v>158125.09999999998</v>
      </c>
      <c r="N705" s="316">
        <v>456511.3</v>
      </c>
      <c r="O705" s="316">
        <v>1060847.2</v>
      </c>
      <c r="P705" s="317">
        <v>3493000</v>
      </c>
      <c r="Q705" s="40">
        <v>0</v>
      </c>
      <c r="R705" s="40">
        <v>0.91140966197260176</v>
      </c>
      <c r="S705" s="40">
        <v>8.3191004616295472E-2</v>
      </c>
      <c r="T705" s="40">
        <v>5.3993334111027188E-3</v>
      </c>
      <c r="U705" s="40">
        <v>0</v>
      </c>
      <c r="V705" s="40">
        <v>0</v>
      </c>
      <c r="W705" s="40">
        <v>0</v>
      </c>
      <c r="X705" s="40">
        <v>0</v>
      </c>
      <c r="Y705" s="40">
        <v>0</v>
      </c>
      <c r="Z705" s="81">
        <f t="shared" si="29"/>
        <v>0</v>
      </c>
      <c r="AA705" s="40">
        <v>0.42355266417223003</v>
      </c>
      <c r="AB705" s="40">
        <v>0.1537660033073496</v>
      </c>
      <c r="AC705" s="40">
        <v>0</v>
      </c>
      <c r="AD705" s="40">
        <v>1.1502548796155129E-2</v>
      </c>
      <c r="AE705" s="40">
        <v>1.2905373887211071E-2</v>
      </c>
      <c r="AF705" s="40">
        <v>7.8025417412391756E-3</v>
      </c>
      <c r="AG705" s="40">
        <v>9.4198800310878227E-4</v>
      </c>
      <c r="AH705" s="40">
        <v>0.3895288800927062</v>
      </c>
      <c r="AI705" s="40">
        <v>0</v>
      </c>
      <c r="AJ705" s="40">
        <v>0</v>
      </c>
      <c r="AK705" s="40">
        <v>0</v>
      </c>
      <c r="AL705" s="40">
        <v>0</v>
      </c>
      <c r="AM705" s="81">
        <f t="shared" si="28"/>
        <v>2.2204460492503131E-16</v>
      </c>
    </row>
    <row r="706" spans="1:39" x14ac:dyDescent="0.2">
      <c r="A706" s="33">
        <v>7657</v>
      </c>
      <c r="B706" s="33" t="s">
        <v>391</v>
      </c>
      <c r="C706" s="33" t="s">
        <v>834</v>
      </c>
      <c r="D706" s="35" t="s">
        <v>85</v>
      </c>
      <c r="E706" s="63" t="s">
        <v>133</v>
      </c>
      <c r="F706" s="69">
        <v>2021</v>
      </c>
      <c r="G706" s="52">
        <v>2013</v>
      </c>
      <c r="H706" s="97">
        <v>0</v>
      </c>
      <c r="I706" s="97">
        <v>0</v>
      </c>
      <c r="J706" s="97">
        <v>0</v>
      </c>
      <c r="K706" s="97">
        <v>0</v>
      </c>
      <c r="L706" s="98">
        <v>0</v>
      </c>
      <c r="M706" s="316">
        <v>20871.899999999998</v>
      </c>
      <c r="N706" s="316">
        <v>466203.49999999994</v>
      </c>
      <c r="O706" s="316">
        <v>1085481.5999999999</v>
      </c>
      <c r="P706" s="317">
        <v>1706852.7</v>
      </c>
      <c r="Q706" s="40">
        <v>0</v>
      </c>
      <c r="R706" s="40">
        <v>0.96906363410089347</v>
      </c>
      <c r="S706" s="40">
        <v>1.8746899135097944E-2</v>
      </c>
      <c r="T706" s="40">
        <v>1.2189466764008601E-2</v>
      </c>
      <c r="U706" s="40">
        <v>0</v>
      </c>
      <c r="V706" s="40">
        <v>0</v>
      </c>
      <c r="W706" s="40">
        <v>0</v>
      </c>
      <c r="X706" s="40">
        <v>0</v>
      </c>
      <c r="Y706" s="40">
        <v>0</v>
      </c>
      <c r="Z706" s="81">
        <f t="shared" si="29"/>
        <v>0</v>
      </c>
      <c r="AA706" s="40">
        <v>0.45745553243776033</v>
      </c>
      <c r="AB706" s="40">
        <v>0.16984800899080285</v>
      </c>
      <c r="AC706" s="40">
        <v>0</v>
      </c>
      <c r="AD706" s="40">
        <v>1.3952509599760134E-2</v>
      </c>
      <c r="AE706" s="40">
        <v>4.6190792561525027E-3</v>
      </c>
      <c r="AF706" s="40">
        <v>1.6932868526766073E-3</v>
      </c>
      <c r="AG706" s="40">
        <v>2.5909566229873304E-4</v>
      </c>
      <c r="AH706" s="40">
        <v>0.35217248720054883</v>
      </c>
      <c r="AI706" s="40">
        <v>0</v>
      </c>
      <c r="AJ706" s="40">
        <v>0</v>
      </c>
      <c r="AK706" s="40">
        <v>0</v>
      </c>
      <c r="AL706" s="40">
        <v>0</v>
      </c>
      <c r="AM706" s="81">
        <f t="shared" si="28"/>
        <v>1.1102230246251565E-16</v>
      </c>
    </row>
    <row r="707" spans="1:39" x14ac:dyDescent="0.2">
      <c r="A707" s="33">
        <v>7091</v>
      </c>
      <c r="B707" s="33" t="s">
        <v>426</v>
      </c>
      <c r="C707" s="33" t="s">
        <v>672</v>
      </c>
      <c r="D707" s="35" t="s">
        <v>85</v>
      </c>
      <c r="E707" s="63" t="s">
        <v>133</v>
      </c>
      <c r="F707" s="69">
        <v>2018</v>
      </c>
      <c r="G707" s="52">
        <v>2013</v>
      </c>
      <c r="H707" s="97">
        <v>0</v>
      </c>
      <c r="I707" s="97">
        <v>0</v>
      </c>
      <c r="J707" s="97">
        <v>0</v>
      </c>
      <c r="K707" s="97">
        <v>0</v>
      </c>
      <c r="L707" s="98">
        <v>0</v>
      </c>
      <c r="M707" s="316">
        <v>0</v>
      </c>
      <c r="N707" s="316">
        <v>24195.5</v>
      </c>
      <c r="O707" s="316">
        <v>1393917.7</v>
      </c>
      <c r="P707" s="317">
        <v>4866318.8</v>
      </c>
      <c r="Q707" s="40">
        <v>0</v>
      </c>
      <c r="R707" s="40">
        <v>1</v>
      </c>
      <c r="S707" s="40">
        <v>0</v>
      </c>
      <c r="T707" s="40">
        <v>0</v>
      </c>
      <c r="U707" s="40">
        <v>0</v>
      </c>
      <c r="V707" s="40">
        <v>0</v>
      </c>
      <c r="W707" s="40">
        <v>0</v>
      </c>
      <c r="X707" s="40">
        <v>0</v>
      </c>
      <c r="Y707" s="40">
        <v>0</v>
      </c>
      <c r="Z707" s="81">
        <f t="shared" si="29"/>
        <v>0</v>
      </c>
      <c r="AA707" s="40">
        <v>0.8069941722656877</v>
      </c>
      <c r="AB707" s="40">
        <v>0.14377305697635046</v>
      </c>
      <c r="AC707" s="40">
        <v>0</v>
      </c>
      <c r="AD707" s="40">
        <v>3.6757498529700061E-2</v>
      </c>
      <c r="AE707" s="40">
        <v>0</v>
      </c>
      <c r="AF707" s="40">
        <v>0</v>
      </c>
      <c r="AG707" s="40">
        <v>0</v>
      </c>
      <c r="AH707" s="40">
        <v>1.2475272228261837E-2</v>
      </c>
      <c r="AI707" s="40">
        <v>0</v>
      </c>
      <c r="AJ707" s="40">
        <v>0</v>
      </c>
      <c r="AK707" s="40">
        <v>0</v>
      </c>
      <c r="AL707" s="40">
        <v>0</v>
      </c>
      <c r="AM707" s="81">
        <f t="shared" si="28"/>
        <v>2.2204460492503131E-16</v>
      </c>
    </row>
    <row r="708" spans="1:39" x14ac:dyDescent="0.2">
      <c r="A708" s="33">
        <v>7363</v>
      </c>
      <c r="B708" s="33" t="s">
        <v>439</v>
      </c>
      <c r="C708" s="33" t="s">
        <v>835</v>
      </c>
      <c r="D708" s="35" t="s">
        <v>85</v>
      </c>
      <c r="E708" s="63" t="s">
        <v>133</v>
      </c>
      <c r="F708" s="69">
        <v>2018</v>
      </c>
      <c r="G708" s="52">
        <v>2013</v>
      </c>
      <c r="H708" s="97">
        <v>0</v>
      </c>
      <c r="I708" s="97">
        <v>0</v>
      </c>
      <c r="J708" s="97">
        <v>0</v>
      </c>
      <c r="K708" s="97">
        <v>0</v>
      </c>
      <c r="L708" s="98">
        <v>25748</v>
      </c>
      <c r="M708" s="316">
        <v>368169.19999999995</v>
      </c>
      <c r="N708" s="316">
        <v>2207478.6999999997</v>
      </c>
      <c r="O708" s="316">
        <v>2767985.5</v>
      </c>
      <c r="P708" s="317">
        <v>465390.1</v>
      </c>
      <c r="Q708" s="40">
        <v>0</v>
      </c>
      <c r="R708" s="40">
        <v>0.96776782207797418</v>
      </c>
      <c r="S708" s="40">
        <v>3.2232177922025831E-2</v>
      </c>
      <c r="T708" s="40">
        <v>0</v>
      </c>
      <c r="U708" s="40">
        <v>0</v>
      </c>
      <c r="V708" s="40">
        <v>0</v>
      </c>
      <c r="W708" s="40">
        <v>0</v>
      </c>
      <c r="X708" s="40">
        <v>0</v>
      </c>
      <c r="Y708" s="40">
        <v>0</v>
      </c>
      <c r="Z708" s="81">
        <f t="shared" si="29"/>
        <v>0</v>
      </c>
      <c r="AA708" s="40">
        <v>0.34670021024154379</v>
      </c>
      <c r="AB708" s="40">
        <v>0.3036536417526125</v>
      </c>
      <c r="AC708" s="40">
        <v>0</v>
      </c>
      <c r="AD708" s="40">
        <v>4.0581356169169747E-2</v>
      </c>
      <c r="AE708" s="40">
        <v>6.4328513441198913E-3</v>
      </c>
      <c r="AF708" s="40">
        <v>2.9156951165749304E-2</v>
      </c>
      <c r="AG708" s="40">
        <v>1.2388831945349451E-2</v>
      </c>
      <c r="AH708" s="40">
        <v>0.26108615738145519</v>
      </c>
      <c r="AI708" s="40">
        <v>0</v>
      </c>
      <c r="AJ708" s="40">
        <v>0</v>
      </c>
      <c r="AK708" s="40">
        <v>0</v>
      </c>
      <c r="AL708" s="40">
        <v>0</v>
      </c>
      <c r="AM708" s="81">
        <f t="shared" si="28"/>
        <v>2.2204460492503131E-16</v>
      </c>
    </row>
    <row r="709" spans="1:39" x14ac:dyDescent="0.2">
      <c r="A709" s="33">
        <v>7528</v>
      </c>
      <c r="B709" s="33" t="s">
        <v>439</v>
      </c>
      <c r="C709" s="33" t="s">
        <v>836</v>
      </c>
      <c r="D709" s="35" t="s">
        <v>85</v>
      </c>
      <c r="E709" s="63" t="s">
        <v>133</v>
      </c>
      <c r="F709" s="69">
        <v>2018</v>
      </c>
      <c r="G709" s="52">
        <v>2013</v>
      </c>
      <c r="H709" s="97">
        <v>0</v>
      </c>
      <c r="I709" s="97">
        <v>0</v>
      </c>
      <c r="J709" s="97">
        <v>0</v>
      </c>
      <c r="K709" s="97">
        <v>0</v>
      </c>
      <c r="L709" s="98">
        <v>89761</v>
      </c>
      <c r="M709" s="316">
        <v>292619.59999999998</v>
      </c>
      <c r="N709" s="316">
        <v>475428.1</v>
      </c>
      <c r="O709" s="316">
        <v>5660517.0999999996</v>
      </c>
      <c r="P709" s="317">
        <v>1199831.5</v>
      </c>
      <c r="Q709" s="40">
        <v>0</v>
      </c>
      <c r="R709" s="40">
        <v>0.9774299279461095</v>
      </c>
      <c r="S709" s="40">
        <v>2.2570072053890528E-2</v>
      </c>
      <c r="T709" s="40">
        <v>0</v>
      </c>
      <c r="U709" s="40">
        <v>0</v>
      </c>
      <c r="V709" s="40">
        <v>0</v>
      </c>
      <c r="W709" s="40">
        <v>0</v>
      </c>
      <c r="X709" s="40">
        <v>0</v>
      </c>
      <c r="Y709" s="40">
        <v>0</v>
      </c>
      <c r="Z709" s="81">
        <f t="shared" si="29"/>
        <v>0</v>
      </c>
      <c r="AA709" s="40">
        <v>0.37509786939057488</v>
      </c>
      <c r="AB709" s="40">
        <v>0.18500867354359826</v>
      </c>
      <c r="AC709" s="40">
        <v>0</v>
      </c>
      <c r="AD709" s="40">
        <v>4.4259249816947642E-2</v>
      </c>
      <c r="AE709" s="40">
        <v>1.7683924674525443E-3</v>
      </c>
      <c r="AF709" s="40">
        <v>3.5834304063817449E-2</v>
      </c>
      <c r="AG709" s="40">
        <v>1.5906627518742205E-2</v>
      </c>
      <c r="AH709" s="40">
        <v>0.34212488319886708</v>
      </c>
      <c r="AI709" s="40">
        <v>0</v>
      </c>
      <c r="AJ709" s="40">
        <v>0</v>
      </c>
      <c r="AK709" s="40">
        <v>0</v>
      </c>
      <c r="AL709" s="40">
        <v>0</v>
      </c>
      <c r="AM709" s="81">
        <f t="shared" ref="AM709:AM729" si="30">ABS(1-SUM(AA709:AL709))</f>
        <v>0</v>
      </c>
    </row>
    <row r="710" spans="1:39" x14ac:dyDescent="0.2">
      <c r="A710" s="33" t="s">
        <v>690</v>
      </c>
      <c r="B710" s="33" t="s">
        <v>439</v>
      </c>
      <c r="C710" s="33" t="s">
        <v>691</v>
      </c>
      <c r="D710" s="35" t="s">
        <v>85</v>
      </c>
      <c r="E710" s="63" t="s">
        <v>133</v>
      </c>
      <c r="F710" s="69">
        <v>2018</v>
      </c>
      <c r="G710" s="52">
        <v>2013</v>
      </c>
      <c r="H710" s="97">
        <v>0</v>
      </c>
      <c r="I710" s="97">
        <v>0</v>
      </c>
      <c r="J710" s="97">
        <v>0</v>
      </c>
      <c r="K710" s="97">
        <v>0</v>
      </c>
      <c r="L710" s="98">
        <v>1205893</v>
      </c>
      <c r="M710" s="316">
        <v>636323.1</v>
      </c>
      <c r="N710" s="316">
        <v>6219278.7999999998</v>
      </c>
      <c r="O710" s="316">
        <v>14941544.799999999</v>
      </c>
      <c r="P710" s="317">
        <v>2597537.5999999996</v>
      </c>
      <c r="Q710" s="40">
        <v>0</v>
      </c>
      <c r="R710" s="40">
        <v>0.96567825462334878</v>
      </c>
      <c r="S710" s="40">
        <v>1.7946472542978782E-2</v>
      </c>
      <c r="T710" s="40">
        <v>1.1492301215496189E-2</v>
      </c>
      <c r="U710" s="40">
        <v>4.8829716181761351E-3</v>
      </c>
      <c r="V710" s="40">
        <v>0</v>
      </c>
      <c r="W710" s="40">
        <v>0</v>
      </c>
      <c r="X710" s="40">
        <v>0</v>
      </c>
      <c r="Y710" s="40">
        <v>0</v>
      </c>
      <c r="Z710" s="81">
        <f t="shared" si="29"/>
        <v>2.2204460492503131E-16</v>
      </c>
      <c r="AA710" s="40">
        <v>0.39744924739231724</v>
      </c>
      <c r="AB710" s="40">
        <v>0.18222455014588018</v>
      </c>
      <c r="AC710" s="40">
        <v>0</v>
      </c>
      <c r="AD710" s="40">
        <v>1.3627174502737625E-2</v>
      </c>
      <c r="AE710" s="40">
        <v>4.7495299036329441E-4</v>
      </c>
      <c r="AF710" s="40">
        <v>9.3249700818142864E-4</v>
      </c>
      <c r="AG710" s="40">
        <v>4.8604035964099204E-4</v>
      </c>
      <c r="AH710" s="40">
        <v>0.40480553760087934</v>
      </c>
      <c r="AI710" s="40">
        <v>0</v>
      </c>
      <c r="AJ710" s="40">
        <v>0</v>
      </c>
      <c r="AK710" s="40">
        <v>0</v>
      </c>
      <c r="AL710" s="40">
        <v>0</v>
      </c>
      <c r="AM710" s="81">
        <f t="shared" si="30"/>
        <v>0</v>
      </c>
    </row>
    <row r="711" spans="1:39" x14ac:dyDescent="0.2">
      <c r="A711" s="33">
        <v>7711</v>
      </c>
      <c r="B711" s="33" t="s">
        <v>714</v>
      </c>
      <c r="C711" s="33" t="s">
        <v>717</v>
      </c>
      <c r="D711" s="35" t="s">
        <v>85</v>
      </c>
      <c r="E711" s="63" t="s">
        <v>133</v>
      </c>
      <c r="F711" s="69">
        <v>2016</v>
      </c>
      <c r="G711" s="52">
        <v>2013</v>
      </c>
      <c r="H711" s="97">
        <v>0</v>
      </c>
      <c r="I711" s="97">
        <v>0</v>
      </c>
      <c r="J711" s="97">
        <v>0</v>
      </c>
      <c r="K711" s="97">
        <v>0</v>
      </c>
      <c r="L711" s="98">
        <v>22381</v>
      </c>
      <c r="M711" s="316">
        <v>191294.59999999998</v>
      </c>
      <c r="N711" s="316">
        <v>9084599.2999999989</v>
      </c>
      <c r="O711" s="316">
        <v>0</v>
      </c>
      <c r="P711" s="317">
        <v>0</v>
      </c>
      <c r="Q711" s="40">
        <v>0.98308832202726415</v>
      </c>
      <c r="R711" s="40">
        <v>2.0155332284787358E-3</v>
      </c>
      <c r="S711" s="40">
        <v>0</v>
      </c>
      <c r="T711" s="40">
        <v>0</v>
      </c>
      <c r="U711" s="40">
        <v>1.4896144744257168E-2</v>
      </c>
      <c r="V711" s="40">
        <v>0</v>
      </c>
      <c r="W711" s="40">
        <v>0</v>
      </c>
      <c r="X711" s="40">
        <v>0</v>
      </c>
      <c r="Y711" s="40">
        <v>0</v>
      </c>
      <c r="Z711" s="81">
        <f t="shared" si="29"/>
        <v>0</v>
      </c>
      <c r="AA711" s="40">
        <v>0.12563923018489045</v>
      </c>
      <c r="AB711" s="40">
        <v>0.20565417895566801</v>
      </c>
      <c r="AC711" s="40">
        <v>0</v>
      </c>
      <c r="AD711" s="40">
        <v>0</v>
      </c>
      <c r="AE711" s="40">
        <v>1.7229989609554984E-2</v>
      </c>
      <c r="AF711" s="40">
        <v>1.4358324674629153E-3</v>
      </c>
      <c r="AG711" s="40">
        <v>0</v>
      </c>
      <c r="AH711" s="40">
        <v>0.65004076878242367</v>
      </c>
      <c r="AI711" s="40">
        <v>0</v>
      </c>
      <c r="AJ711" s="40">
        <v>0</v>
      </c>
      <c r="AK711" s="40">
        <v>0</v>
      </c>
      <c r="AL711" s="40">
        <v>0</v>
      </c>
      <c r="AM711" s="81">
        <f t="shared" si="30"/>
        <v>0</v>
      </c>
    </row>
    <row r="712" spans="1:39" x14ac:dyDescent="0.2">
      <c r="A712" s="33">
        <v>7699</v>
      </c>
      <c r="B712" s="33" t="s">
        <v>714</v>
      </c>
      <c r="C712" s="33" t="s">
        <v>719</v>
      </c>
      <c r="D712" s="35" t="s">
        <v>85</v>
      </c>
      <c r="E712" s="63" t="s">
        <v>133</v>
      </c>
      <c r="F712" s="69">
        <v>2018</v>
      </c>
      <c r="G712" s="52">
        <v>2013</v>
      </c>
      <c r="H712" s="97">
        <v>0</v>
      </c>
      <c r="I712" s="97">
        <v>0</v>
      </c>
      <c r="J712" s="97">
        <v>0</v>
      </c>
      <c r="K712" s="97">
        <v>0</v>
      </c>
      <c r="L712" s="98">
        <v>0</v>
      </c>
      <c r="M712" s="316">
        <v>61987.1</v>
      </c>
      <c r="N712" s="316">
        <v>219655.8</v>
      </c>
      <c r="O712" s="316">
        <v>512969.8</v>
      </c>
      <c r="P712" s="317">
        <v>18082820.699999999</v>
      </c>
      <c r="Q712" s="40">
        <v>0.97780883669806018</v>
      </c>
      <c r="R712" s="40">
        <v>4.827986922650602E-3</v>
      </c>
      <c r="S712" s="40">
        <v>0</v>
      </c>
      <c r="T712" s="40">
        <v>0</v>
      </c>
      <c r="U712" s="40">
        <v>1.7363176379289202E-2</v>
      </c>
      <c r="V712" s="40">
        <v>0</v>
      </c>
      <c r="W712" s="40">
        <v>0</v>
      </c>
      <c r="X712" s="40">
        <v>0</v>
      </c>
      <c r="Y712" s="40">
        <v>0</v>
      </c>
      <c r="Z712" s="81">
        <f t="shared" si="29"/>
        <v>0</v>
      </c>
      <c r="AA712" s="40">
        <v>6.9358368803404347E-2</v>
      </c>
      <c r="AB712" s="40">
        <v>0.14227338912544885</v>
      </c>
      <c r="AC712" s="40">
        <v>0</v>
      </c>
      <c r="AD712" s="40">
        <v>0</v>
      </c>
      <c r="AE712" s="40">
        <v>2.1692567970434734E-5</v>
      </c>
      <c r="AF712" s="40">
        <v>1.8077139975362277E-6</v>
      </c>
      <c r="AG712" s="40">
        <v>0</v>
      </c>
      <c r="AH712" s="40">
        <v>0.78389498425678195</v>
      </c>
      <c r="AI712" s="40">
        <v>0</v>
      </c>
      <c r="AJ712" s="40">
        <v>0</v>
      </c>
      <c r="AK712" s="40">
        <v>0</v>
      </c>
      <c r="AL712" s="40">
        <v>4.4497575323968683E-3</v>
      </c>
      <c r="AM712" s="81">
        <f t="shared" si="30"/>
        <v>0</v>
      </c>
    </row>
    <row r="713" spans="1:39" x14ac:dyDescent="0.2">
      <c r="A713" s="33" t="s">
        <v>837</v>
      </c>
      <c r="B713" s="33" t="s">
        <v>838</v>
      </c>
      <c r="C713" s="33" t="s">
        <v>557</v>
      </c>
      <c r="D713" s="35" t="s">
        <v>85</v>
      </c>
      <c r="E713" s="63" t="s">
        <v>133</v>
      </c>
      <c r="F713" s="69">
        <v>2016</v>
      </c>
      <c r="G713" s="52">
        <v>2013</v>
      </c>
      <c r="H713" s="97">
        <v>0</v>
      </c>
      <c r="I713" s="97">
        <v>0</v>
      </c>
      <c r="J713" s="97">
        <v>0</v>
      </c>
      <c r="K713" s="97">
        <v>0</v>
      </c>
      <c r="L713" s="98">
        <v>0</v>
      </c>
      <c r="M713" s="316">
        <v>84356.299999999988</v>
      </c>
      <c r="N713" s="316">
        <v>1077164.8999999999</v>
      </c>
      <c r="O713" s="316">
        <v>0</v>
      </c>
      <c r="P713" s="317">
        <v>0</v>
      </c>
      <c r="Q713" s="40">
        <v>0</v>
      </c>
      <c r="R713" s="40">
        <v>0.94788454429941804</v>
      </c>
      <c r="S713" s="40">
        <v>5.2115455700581924E-2</v>
      </c>
      <c r="T713" s="40">
        <v>0</v>
      </c>
      <c r="U713" s="40">
        <v>0</v>
      </c>
      <c r="V713" s="40">
        <v>0</v>
      </c>
      <c r="W713" s="40">
        <v>0</v>
      </c>
      <c r="X713" s="40">
        <v>0</v>
      </c>
      <c r="Y713" s="40">
        <v>0</v>
      </c>
      <c r="Z713" s="81">
        <f t="shared" si="29"/>
        <v>0</v>
      </c>
      <c r="AA713" s="40">
        <v>0.48649796880221136</v>
      </c>
      <c r="AB713" s="40">
        <v>0.35978747291323321</v>
      </c>
      <c r="AC713" s="40">
        <v>0</v>
      </c>
      <c r="AD713" s="40">
        <v>3.061183377670508E-2</v>
      </c>
      <c r="AE713" s="40">
        <v>4.251390798535838E-3</v>
      </c>
      <c r="AF713" s="40">
        <v>1.9114125025651806E-3</v>
      </c>
      <c r="AG713" s="40">
        <v>6.0663557181421166E-4</v>
      </c>
      <c r="AH713" s="40">
        <v>0.1163332856349351</v>
      </c>
      <c r="AI713" s="40">
        <v>0</v>
      </c>
      <c r="AJ713" s="40">
        <v>0</v>
      </c>
      <c r="AK713" s="40">
        <v>0</v>
      </c>
      <c r="AL713" s="40">
        <v>0</v>
      </c>
      <c r="AM713" s="81">
        <f t="shared" si="30"/>
        <v>0</v>
      </c>
    </row>
    <row r="714" spans="1:39" x14ac:dyDescent="0.2">
      <c r="A714" s="33" t="s">
        <v>839</v>
      </c>
      <c r="B714" s="33" t="s">
        <v>838</v>
      </c>
      <c r="C714" s="33" t="s">
        <v>840</v>
      </c>
      <c r="D714" s="35" t="s">
        <v>85</v>
      </c>
      <c r="E714" s="63" t="s">
        <v>133</v>
      </c>
      <c r="F714" s="69">
        <v>2016</v>
      </c>
      <c r="G714" s="52">
        <v>2013</v>
      </c>
      <c r="H714" s="97">
        <v>0</v>
      </c>
      <c r="I714" s="97">
        <v>0</v>
      </c>
      <c r="J714" s="97">
        <v>0</v>
      </c>
      <c r="K714" s="97">
        <v>0</v>
      </c>
      <c r="L714" s="98">
        <v>0</v>
      </c>
      <c r="M714" s="316">
        <v>89096.7</v>
      </c>
      <c r="N714" s="316">
        <v>1137698.0999999999</v>
      </c>
      <c r="O714" s="316">
        <v>0</v>
      </c>
      <c r="P714" s="317">
        <v>0</v>
      </c>
      <c r="Q714" s="40">
        <v>0</v>
      </c>
      <c r="R714" s="40">
        <v>0.95065741926150804</v>
      </c>
      <c r="S714" s="40">
        <v>4.9342580738492001E-2</v>
      </c>
      <c r="T714" s="40">
        <v>0</v>
      </c>
      <c r="U714" s="40">
        <v>0</v>
      </c>
      <c r="V714" s="40">
        <v>0</v>
      </c>
      <c r="W714" s="40">
        <v>0</v>
      </c>
      <c r="X714" s="40">
        <v>0</v>
      </c>
      <c r="Y714" s="40">
        <v>0</v>
      </c>
      <c r="Z714" s="81">
        <f t="shared" si="29"/>
        <v>0</v>
      </c>
      <c r="AA714" s="40">
        <v>0.4672930463313556</v>
      </c>
      <c r="AB714" s="40">
        <v>0.36611627706790345</v>
      </c>
      <c r="AC714" s="40">
        <v>0</v>
      </c>
      <c r="AD714" s="40">
        <v>3.5695998655230231E-2</v>
      </c>
      <c r="AE714" s="40">
        <v>1.7410953792245212E-3</v>
      </c>
      <c r="AF714" s="40">
        <v>2.3398374920113566E-3</v>
      </c>
      <c r="AG714" s="40">
        <v>1.2809807779952185E-3</v>
      </c>
      <c r="AH714" s="40">
        <v>0.1255327642962796</v>
      </c>
      <c r="AI714" s="40">
        <v>0</v>
      </c>
      <c r="AJ714" s="40">
        <v>0</v>
      </c>
      <c r="AK714" s="40">
        <v>0</v>
      </c>
      <c r="AL714" s="40">
        <v>0</v>
      </c>
      <c r="AM714" s="81">
        <f t="shared" si="30"/>
        <v>1.1102230246251565E-16</v>
      </c>
    </row>
    <row r="715" spans="1:39" x14ac:dyDescent="0.2">
      <c r="A715" s="33" t="s">
        <v>841</v>
      </c>
      <c r="B715" s="33" t="s">
        <v>838</v>
      </c>
      <c r="C715" s="33" t="s">
        <v>842</v>
      </c>
      <c r="D715" s="35" t="s">
        <v>85</v>
      </c>
      <c r="E715" s="63" t="s">
        <v>133</v>
      </c>
      <c r="F715" s="69">
        <v>2016</v>
      </c>
      <c r="G715" s="52">
        <v>2013</v>
      </c>
      <c r="H715" s="97">
        <v>0</v>
      </c>
      <c r="I715" s="97">
        <v>0</v>
      </c>
      <c r="J715" s="97">
        <v>0</v>
      </c>
      <c r="K715" s="97">
        <v>0</v>
      </c>
      <c r="L715" s="98">
        <v>0</v>
      </c>
      <c r="M715" s="316">
        <v>89557.299999999988</v>
      </c>
      <c r="N715" s="316">
        <v>1143585.7999999998</v>
      </c>
      <c r="O715" s="316">
        <v>0</v>
      </c>
      <c r="P715" s="317">
        <v>0</v>
      </c>
      <c r="Q715" s="40">
        <v>0</v>
      </c>
      <c r="R715" s="40">
        <v>0.9509114704562035</v>
      </c>
      <c r="S715" s="40">
        <v>4.9088529543796486E-2</v>
      </c>
      <c r="T715" s="40">
        <v>0</v>
      </c>
      <c r="U715" s="40">
        <v>0</v>
      </c>
      <c r="V715" s="40">
        <v>0</v>
      </c>
      <c r="W715" s="40">
        <v>0</v>
      </c>
      <c r="X715" s="40">
        <v>0</v>
      </c>
      <c r="Y715" s="40">
        <v>0</v>
      </c>
      <c r="Z715" s="81">
        <f t="shared" si="29"/>
        <v>0</v>
      </c>
      <c r="AA715" s="40">
        <v>0.51180338038279227</v>
      </c>
      <c r="AB715" s="40">
        <v>0.31584832846323557</v>
      </c>
      <c r="AC715" s="40">
        <v>0</v>
      </c>
      <c r="AD715" s="40">
        <v>3.5593441331385048E-2</v>
      </c>
      <c r="AE715" s="40">
        <v>3.6982720058494158E-3</v>
      </c>
      <c r="AF715" s="40">
        <v>2.2161176060057166E-3</v>
      </c>
      <c r="AG715" s="40">
        <v>1.0778632209834031E-3</v>
      </c>
      <c r="AH715" s="40">
        <v>0.12976259698974843</v>
      </c>
      <c r="AI715" s="40">
        <v>0</v>
      </c>
      <c r="AJ715" s="40">
        <v>0</v>
      </c>
      <c r="AK715" s="40">
        <v>0</v>
      </c>
      <c r="AL715" s="40">
        <v>0</v>
      </c>
      <c r="AM715" s="81">
        <f t="shared" si="30"/>
        <v>2.2204460492503131E-16</v>
      </c>
    </row>
    <row r="716" spans="1:39" x14ac:dyDescent="0.2">
      <c r="A716" s="33" t="s">
        <v>843</v>
      </c>
      <c r="B716" s="33" t="s">
        <v>838</v>
      </c>
      <c r="C716" s="33" t="s">
        <v>844</v>
      </c>
      <c r="D716" s="35" t="s">
        <v>85</v>
      </c>
      <c r="E716" s="63" t="s">
        <v>133</v>
      </c>
      <c r="F716" s="69">
        <v>2016</v>
      </c>
      <c r="G716" s="52">
        <v>2013</v>
      </c>
      <c r="H716" s="97">
        <v>0</v>
      </c>
      <c r="I716" s="97">
        <v>0</v>
      </c>
      <c r="J716" s="97">
        <v>0</v>
      </c>
      <c r="K716" s="97">
        <v>0</v>
      </c>
      <c r="L716" s="98">
        <v>0</v>
      </c>
      <c r="M716" s="316">
        <v>118129.2</v>
      </c>
      <c r="N716" s="316">
        <v>1508425.7999999998</v>
      </c>
      <c r="O716" s="316">
        <v>0</v>
      </c>
      <c r="P716" s="317">
        <v>0</v>
      </c>
      <c r="Q716" s="40">
        <v>0</v>
      </c>
      <c r="R716" s="40">
        <v>0.97760419995861669</v>
      </c>
      <c r="S716" s="40">
        <v>2.2395800041383307E-2</v>
      </c>
      <c r="T716" s="40">
        <v>0</v>
      </c>
      <c r="U716" s="40">
        <v>0</v>
      </c>
      <c r="V716" s="40">
        <v>0</v>
      </c>
      <c r="W716" s="40">
        <v>0</v>
      </c>
      <c r="X716" s="40">
        <v>0</v>
      </c>
      <c r="Y716" s="40">
        <v>0</v>
      </c>
      <c r="Z716" s="81">
        <f t="shared" si="29"/>
        <v>0</v>
      </c>
      <c r="AA716" s="40">
        <v>0.43672548143669609</v>
      </c>
      <c r="AB716" s="40">
        <v>0.28622628475966744</v>
      </c>
      <c r="AC716" s="40">
        <v>0</v>
      </c>
      <c r="AD716" s="40">
        <v>5.1333097392509741E-2</v>
      </c>
      <c r="AE716" s="40">
        <v>1.5973361111375933E-3</v>
      </c>
      <c r="AF716" s="40">
        <v>4.3420837340144534E-2</v>
      </c>
      <c r="AG716" s="40">
        <v>1.8013771702386817E-2</v>
      </c>
      <c r="AH716" s="40">
        <v>0.16268319125745789</v>
      </c>
      <c r="AI716" s="40">
        <v>0</v>
      </c>
      <c r="AJ716" s="40">
        <v>0</v>
      </c>
      <c r="AK716" s="40">
        <v>0</v>
      </c>
      <c r="AL716" s="40">
        <v>0</v>
      </c>
      <c r="AM716" s="81">
        <f t="shared" si="30"/>
        <v>0</v>
      </c>
    </row>
    <row r="717" spans="1:39" x14ac:dyDescent="0.2">
      <c r="A717" s="33" t="s">
        <v>845</v>
      </c>
      <c r="B717" s="33" t="s">
        <v>838</v>
      </c>
      <c r="C717" s="33" t="s">
        <v>846</v>
      </c>
      <c r="D717" s="35" t="s">
        <v>85</v>
      </c>
      <c r="E717" s="63" t="s">
        <v>133</v>
      </c>
      <c r="F717" s="69">
        <v>2019</v>
      </c>
      <c r="G717" s="52">
        <v>2013</v>
      </c>
      <c r="H717" s="97">
        <v>0</v>
      </c>
      <c r="I717" s="97">
        <v>0</v>
      </c>
      <c r="J717" s="97">
        <v>0</v>
      </c>
      <c r="K717" s="97">
        <v>0</v>
      </c>
      <c r="L717" s="98">
        <v>0</v>
      </c>
      <c r="M717" s="316">
        <v>0</v>
      </c>
      <c r="N717" s="316">
        <v>0</v>
      </c>
      <c r="O717" s="316">
        <v>0</v>
      </c>
      <c r="P717" s="317">
        <v>118129.2</v>
      </c>
      <c r="Q717" s="40">
        <v>0</v>
      </c>
      <c r="R717" s="40">
        <v>0.97760419995861669</v>
      </c>
      <c r="S717" s="40">
        <v>2.2395800041383307E-2</v>
      </c>
      <c r="T717" s="40">
        <v>0</v>
      </c>
      <c r="U717" s="40">
        <v>0</v>
      </c>
      <c r="V717" s="40">
        <v>0</v>
      </c>
      <c r="W717" s="40">
        <v>0</v>
      </c>
      <c r="X717" s="40">
        <v>0</v>
      </c>
      <c r="Y717" s="40">
        <v>0</v>
      </c>
      <c r="Z717" s="81">
        <f t="shared" si="29"/>
        <v>0</v>
      </c>
      <c r="AA717" s="40">
        <v>0.43672548143669609</v>
      </c>
      <c r="AB717" s="40">
        <v>0.28622628475966744</v>
      </c>
      <c r="AC717" s="40">
        <v>0</v>
      </c>
      <c r="AD717" s="40">
        <v>5.1333097392509741E-2</v>
      </c>
      <c r="AE717" s="40">
        <v>1.5973361111375933E-3</v>
      </c>
      <c r="AF717" s="40">
        <v>4.3420837340144534E-2</v>
      </c>
      <c r="AG717" s="40">
        <v>1.8013771702386817E-2</v>
      </c>
      <c r="AH717" s="40">
        <v>0.16268319125745789</v>
      </c>
      <c r="AI717" s="40">
        <v>0</v>
      </c>
      <c r="AJ717" s="40">
        <v>0</v>
      </c>
      <c r="AK717" s="40">
        <v>0</v>
      </c>
      <c r="AL717" s="40">
        <v>0</v>
      </c>
      <c r="AM717" s="81">
        <f t="shared" si="30"/>
        <v>0</v>
      </c>
    </row>
    <row r="718" spans="1:39" x14ac:dyDescent="0.2">
      <c r="A718" s="33">
        <v>7839</v>
      </c>
      <c r="B718" s="33" t="s">
        <v>778</v>
      </c>
      <c r="C718" s="33" t="s">
        <v>847</v>
      </c>
      <c r="D718" s="35" t="s">
        <v>88</v>
      </c>
      <c r="E718" s="63" t="s">
        <v>133</v>
      </c>
      <c r="F718" s="69">
        <v>2018</v>
      </c>
      <c r="G718" s="52">
        <v>2013</v>
      </c>
      <c r="H718" s="97">
        <v>0</v>
      </c>
      <c r="I718" s="97">
        <v>0</v>
      </c>
      <c r="J718" s="97">
        <v>0</v>
      </c>
      <c r="K718" s="97">
        <v>0</v>
      </c>
      <c r="L718" s="98">
        <v>0</v>
      </c>
      <c r="M718" s="316">
        <v>90715.099999999991</v>
      </c>
      <c r="N718" s="316">
        <v>407414.69999999995</v>
      </c>
      <c r="O718" s="316">
        <v>2356405.0999999996</v>
      </c>
      <c r="P718" s="317">
        <v>3161861.5</v>
      </c>
      <c r="Q718" s="40">
        <v>6.6435111893611523E-2</v>
      </c>
      <c r="R718" s="40">
        <v>0.90139387127349735</v>
      </c>
      <c r="S718" s="40">
        <v>1.0899081528275017E-2</v>
      </c>
      <c r="T718" s="40">
        <v>0</v>
      </c>
      <c r="U718" s="40">
        <v>2.1271935304616147E-2</v>
      </c>
      <c r="V718" s="40">
        <v>0</v>
      </c>
      <c r="W718" s="40">
        <v>0</v>
      </c>
      <c r="X718" s="40">
        <v>0</v>
      </c>
      <c r="Y718" s="40">
        <v>0</v>
      </c>
      <c r="Z718" s="81">
        <f t="shared" si="29"/>
        <v>0</v>
      </c>
      <c r="AA718" s="40">
        <v>0.18185661179431761</v>
      </c>
      <c r="AB718" s="40">
        <v>0.34207849814428659</v>
      </c>
      <c r="AC718" s="40">
        <v>0</v>
      </c>
      <c r="AD718" s="40">
        <v>4.5137127845342219E-2</v>
      </c>
      <c r="AE718" s="40">
        <v>5.3503320820924788E-3</v>
      </c>
      <c r="AF718" s="40">
        <v>6.4892758624128617E-3</v>
      </c>
      <c r="AG718" s="40">
        <v>4.2853918958118756E-3</v>
      </c>
      <c r="AH718" s="40">
        <v>0.41480276237573638</v>
      </c>
      <c r="AI718" s="40">
        <v>0</v>
      </c>
      <c r="AJ718" s="40">
        <v>0</v>
      </c>
      <c r="AK718" s="40">
        <v>0</v>
      </c>
      <c r="AL718" s="40">
        <v>0</v>
      </c>
      <c r="AM718" s="81">
        <f t="shared" si="30"/>
        <v>0</v>
      </c>
    </row>
    <row r="719" spans="1:39" x14ac:dyDescent="0.2">
      <c r="A719" s="33">
        <v>7646</v>
      </c>
      <c r="B719" s="33" t="s">
        <v>31</v>
      </c>
      <c r="C719" s="33" t="s">
        <v>848</v>
      </c>
      <c r="D719" s="35" t="s">
        <v>88</v>
      </c>
      <c r="E719" s="63" t="s">
        <v>133</v>
      </c>
      <c r="F719" s="69">
        <v>2017</v>
      </c>
      <c r="G719" s="52">
        <v>2013</v>
      </c>
      <c r="H719" s="97">
        <v>0</v>
      </c>
      <c r="I719" s="97">
        <v>0</v>
      </c>
      <c r="J719" s="97">
        <v>0</v>
      </c>
      <c r="K719" s="97">
        <v>0</v>
      </c>
      <c r="L719" s="98">
        <v>0</v>
      </c>
      <c r="M719" s="316">
        <v>66377.5</v>
      </c>
      <c r="N719" s="316">
        <v>622927.19999999995</v>
      </c>
      <c r="O719" s="316">
        <v>526151.5</v>
      </c>
      <c r="P719" s="317">
        <v>0</v>
      </c>
      <c r="Q719" s="40">
        <v>0</v>
      </c>
      <c r="R719" s="40">
        <v>0.41177963903454434</v>
      </c>
      <c r="S719" s="40">
        <v>0</v>
      </c>
      <c r="T719" s="40">
        <v>0.5882203609654556</v>
      </c>
      <c r="U719" s="40">
        <v>0</v>
      </c>
      <c r="V719" s="40">
        <v>0</v>
      </c>
      <c r="W719" s="40">
        <v>0</v>
      </c>
      <c r="X719" s="40">
        <v>0</v>
      </c>
      <c r="Y719" s="40">
        <v>0</v>
      </c>
      <c r="Z719" s="81">
        <f t="shared" si="29"/>
        <v>0</v>
      </c>
      <c r="AA719" s="40">
        <v>0.13470665394430759</v>
      </c>
      <c r="AB719" s="40">
        <v>0.41240946031181447</v>
      </c>
      <c r="AC719" s="40">
        <v>0</v>
      </c>
      <c r="AD719" s="40">
        <v>0</v>
      </c>
      <c r="AE719" s="40">
        <v>0</v>
      </c>
      <c r="AF719" s="40">
        <v>0</v>
      </c>
      <c r="AG719" s="40">
        <v>0</v>
      </c>
      <c r="AH719" s="40">
        <v>0.45288388574387789</v>
      </c>
      <c r="AI719" s="40">
        <v>0</v>
      </c>
      <c r="AJ719" s="40">
        <v>0</v>
      </c>
      <c r="AK719" s="40">
        <v>0</v>
      </c>
      <c r="AL719" s="40">
        <v>0</v>
      </c>
      <c r="AM719" s="81">
        <f t="shared" si="30"/>
        <v>0</v>
      </c>
    </row>
    <row r="720" spans="1:39" x14ac:dyDescent="0.2">
      <c r="A720" s="33">
        <v>7316</v>
      </c>
      <c r="B720" s="33" t="s">
        <v>341</v>
      </c>
      <c r="C720" s="33" t="s">
        <v>737</v>
      </c>
      <c r="D720" s="35" t="s">
        <v>88</v>
      </c>
      <c r="E720" s="63" t="s">
        <v>133</v>
      </c>
      <c r="F720" s="69">
        <v>2016</v>
      </c>
      <c r="G720" s="52">
        <v>2013</v>
      </c>
      <c r="H720" s="97">
        <v>0</v>
      </c>
      <c r="I720" s="97">
        <v>0</v>
      </c>
      <c r="J720" s="97">
        <v>0</v>
      </c>
      <c r="K720" s="97">
        <v>0</v>
      </c>
      <c r="L720" s="98">
        <v>0</v>
      </c>
      <c r="M720" s="316">
        <v>612770.89999999991</v>
      </c>
      <c r="N720" s="316">
        <v>3953371.0999999996</v>
      </c>
      <c r="O720" s="316">
        <v>0</v>
      </c>
      <c r="P720" s="317">
        <v>0</v>
      </c>
      <c r="Q720" s="40">
        <v>0</v>
      </c>
      <c r="R720" s="40">
        <v>2.8196580856433583E-2</v>
      </c>
      <c r="S720" s="40">
        <v>0.70709331466561309</v>
      </c>
      <c r="T720" s="40">
        <v>0.26471010447795329</v>
      </c>
      <c r="U720" s="40">
        <v>0</v>
      </c>
      <c r="V720" s="40">
        <v>0</v>
      </c>
      <c r="W720" s="40">
        <v>0</v>
      </c>
      <c r="X720" s="40">
        <v>0</v>
      </c>
      <c r="Y720" s="40">
        <v>0</v>
      </c>
      <c r="Z720" s="81">
        <f t="shared" si="29"/>
        <v>0</v>
      </c>
      <c r="AA720" s="40">
        <v>0.3292051197318363</v>
      </c>
      <c r="AB720" s="40">
        <v>0.65105727366866029</v>
      </c>
      <c r="AC720" s="40">
        <v>0</v>
      </c>
      <c r="AD720" s="40">
        <v>5.3573503627223811E-3</v>
      </c>
      <c r="AE720" s="40">
        <v>2.8196580856433589E-4</v>
      </c>
      <c r="AF720" s="40">
        <v>5.6393161712867178E-4</v>
      </c>
      <c r="AG720" s="40">
        <v>5.6393161712867178E-4</v>
      </c>
      <c r="AH720" s="40">
        <v>1.2970427193959451E-2</v>
      </c>
      <c r="AI720" s="40">
        <v>0</v>
      </c>
      <c r="AJ720" s="40">
        <v>0</v>
      </c>
      <c r="AK720" s="40">
        <v>0</v>
      </c>
      <c r="AL720" s="40">
        <v>0</v>
      </c>
      <c r="AM720" s="81">
        <f t="shared" si="30"/>
        <v>0</v>
      </c>
    </row>
    <row r="721" spans="1:39" x14ac:dyDescent="0.2">
      <c r="A721" s="33" t="s">
        <v>849</v>
      </c>
      <c r="B721" s="33" t="s">
        <v>468</v>
      </c>
      <c r="C721" s="33" t="s">
        <v>850</v>
      </c>
      <c r="D721" s="35" t="s">
        <v>88</v>
      </c>
      <c r="E721" s="63" t="s">
        <v>133</v>
      </c>
      <c r="F721" s="69">
        <v>2014</v>
      </c>
      <c r="G721" s="52">
        <v>2013</v>
      </c>
      <c r="H721" s="97">
        <v>0</v>
      </c>
      <c r="I721" s="97">
        <v>0</v>
      </c>
      <c r="J721" s="97">
        <v>0</v>
      </c>
      <c r="K721" s="97">
        <v>334492</v>
      </c>
      <c r="L721" s="98">
        <v>68458</v>
      </c>
      <c r="M721" s="316">
        <v>0</v>
      </c>
      <c r="N721" s="316">
        <v>0</v>
      </c>
      <c r="O721" s="316">
        <v>0</v>
      </c>
      <c r="P721" s="317">
        <v>0</v>
      </c>
      <c r="Q721" s="40">
        <v>0</v>
      </c>
      <c r="R721" s="40">
        <v>0</v>
      </c>
      <c r="S721" s="40">
        <v>0.80868594118376969</v>
      </c>
      <c r="T721" s="40">
        <v>0.19131405881623031</v>
      </c>
      <c r="U721" s="40">
        <v>0</v>
      </c>
      <c r="V721" s="40">
        <v>0</v>
      </c>
      <c r="W721" s="40">
        <v>0</v>
      </c>
      <c r="X721" s="40">
        <v>0</v>
      </c>
      <c r="Y721" s="40">
        <v>0</v>
      </c>
      <c r="Z721" s="81">
        <f t="shared" si="29"/>
        <v>0</v>
      </c>
      <c r="AA721" s="40">
        <v>0.21441866236505769</v>
      </c>
      <c r="AB721" s="40">
        <v>0.78558133763494231</v>
      </c>
      <c r="AC721" s="40">
        <v>0</v>
      </c>
      <c r="AD721" s="40">
        <v>0</v>
      </c>
      <c r="AE721" s="40">
        <v>0</v>
      </c>
      <c r="AF721" s="40">
        <v>0</v>
      </c>
      <c r="AG721" s="40">
        <v>0</v>
      </c>
      <c r="AH721" s="40">
        <v>0</v>
      </c>
      <c r="AI721" s="40">
        <v>0</v>
      </c>
      <c r="AJ721" s="40">
        <v>0</v>
      </c>
      <c r="AK721" s="40">
        <v>0</v>
      </c>
      <c r="AL721" s="40">
        <v>0</v>
      </c>
      <c r="AM721" s="81">
        <f t="shared" si="30"/>
        <v>0</v>
      </c>
    </row>
    <row r="722" spans="1:39" x14ac:dyDescent="0.2">
      <c r="A722" s="33">
        <v>6832</v>
      </c>
      <c r="B722" s="33" t="s">
        <v>741</v>
      </c>
      <c r="C722" s="33" t="s">
        <v>742</v>
      </c>
      <c r="D722" s="35" t="s">
        <v>88</v>
      </c>
      <c r="E722" s="63" t="s">
        <v>133</v>
      </c>
      <c r="F722" s="69">
        <v>2015</v>
      </c>
      <c r="G722" s="52">
        <v>2013</v>
      </c>
      <c r="H722" s="97">
        <v>0</v>
      </c>
      <c r="I722" s="97">
        <v>0</v>
      </c>
      <c r="J722" s="97">
        <v>0</v>
      </c>
      <c r="K722" s="97">
        <v>0</v>
      </c>
      <c r="L722" s="98">
        <v>128405</v>
      </c>
      <c r="M722" s="316">
        <v>667552.89999999991</v>
      </c>
      <c r="N722" s="316">
        <v>0</v>
      </c>
      <c r="O722" s="316">
        <v>0</v>
      </c>
      <c r="P722" s="317">
        <v>0</v>
      </c>
      <c r="Q722" s="40">
        <v>0.94359601130812398</v>
      </c>
      <c r="R722" s="40">
        <v>5.3639753399996265E-3</v>
      </c>
      <c r="S722" s="40">
        <v>0</v>
      </c>
      <c r="T722" s="40">
        <v>0</v>
      </c>
      <c r="U722" s="40">
        <v>5.1040013351876447E-2</v>
      </c>
      <c r="V722" s="40">
        <v>0</v>
      </c>
      <c r="W722" s="40">
        <v>0</v>
      </c>
      <c r="X722" s="40">
        <v>0</v>
      </c>
      <c r="Y722" s="40">
        <v>0</v>
      </c>
      <c r="Z722" s="81">
        <f t="shared" si="29"/>
        <v>0</v>
      </c>
      <c r="AA722" s="40">
        <v>0.2238346403008909</v>
      </c>
      <c r="AB722" s="40">
        <v>0.62844273940345663</v>
      </c>
      <c r="AC722" s="40">
        <v>0</v>
      </c>
      <c r="AD722" s="40">
        <v>0</v>
      </c>
      <c r="AE722" s="40">
        <v>3.1423629763558053E-3</v>
      </c>
      <c r="AF722" s="40">
        <v>2.6186358136298378E-4</v>
      </c>
      <c r="AG722" s="40">
        <v>0</v>
      </c>
      <c r="AH722" s="40">
        <v>0.14431839373793381</v>
      </c>
      <c r="AI722" s="40">
        <v>0</v>
      </c>
      <c r="AJ722" s="40">
        <v>0</v>
      </c>
      <c r="AK722" s="40">
        <v>0</v>
      </c>
      <c r="AL722" s="40">
        <v>0</v>
      </c>
      <c r="AM722" s="81">
        <f t="shared" si="30"/>
        <v>0</v>
      </c>
    </row>
    <row r="723" spans="1:39" x14ac:dyDescent="0.2">
      <c r="A723" s="33">
        <v>7397</v>
      </c>
      <c r="B723" s="33" t="s">
        <v>741</v>
      </c>
      <c r="C723" s="33" t="s">
        <v>743</v>
      </c>
      <c r="D723" s="35" t="s">
        <v>88</v>
      </c>
      <c r="E723" s="63" t="s">
        <v>133</v>
      </c>
      <c r="F723" s="69">
        <v>2019</v>
      </c>
      <c r="G723" s="52">
        <v>2013</v>
      </c>
      <c r="H723" s="97">
        <v>0</v>
      </c>
      <c r="I723" s="97">
        <v>0</v>
      </c>
      <c r="J723" s="97">
        <v>0</v>
      </c>
      <c r="K723" s="97">
        <v>0</v>
      </c>
      <c r="L723" s="98">
        <v>0</v>
      </c>
      <c r="M723" s="316">
        <v>0</v>
      </c>
      <c r="N723" s="316">
        <v>352405.89999999997</v>
      </c>
      <c r="O723" s="316">
        <v>851841.2</v>
      </c>
      <c r="P723" s="317">
        <v>851841.2</v>
      </c>
      <c r="Q723" s="40">
        <v>0</v>
      </c>
      <c r="R723" s="40">
        <v>0.87335932150556561</v>
      </c>
      <c r="S723" s="40">
        <v>0.12664067849443444</v>
      </c>
      <c r="T723" s="40">
        <v>0</v>
      </c>
      <c r="U723" s="40">
        <v>0</v>
      </c>
      <c r="V723" s="40">
        <v>0</v>
      </c>
      <c r="W723" s="40">
        <v>0</v>
      </c>
      <c r="X723" s="40">
        <v>0</v>
      </c>
      <c r="Y723" s="40">
        <v>0</v>
      </c>
      <c r="Z723" s="81">
        <f t="shared" si="29"/>
        <v>0</v>
      </c>
      <c r="AA723" s="40">
        <v>0.32758995146045655</v>
      </c>
      <c r="AB723" s="40">
        <v>0.44474193946578405</v>
      </c>
      <c r="AC723" s="40">
        <v>0</v>
      </c>
      <c r="AD723" s="40">
        <v>2.1951744516511724E-2</v>
      </c>
      <c r="AE723" s="40">
        <v>6.4796152334861967E-3</v>
      </c>
      <c r="AF723" s="40">
        <v>5.8281472702804166E-3</v>
      </c>
      <c r="AG723" s="40">
        <v>1.4766476989812832E-3</v>
      </c>
      <c r="AH723" s="40">
        <v>0.19193195435449975</v>
      </c>
      <c r="AI723" s="40">
        <v>0</v>
      </c>
      <c r="AJ723" s="40">
        <v>0</v>
      </c>
      <c r="AK723" s="40">
        <v>0</v>
      </c>
      <c r="AL723" s="40">
        <v>0</v>
      </c>
      <c r="AM723" s="81">
        <f t="shared" si="30"/>
        <v>0</v>
      </c>
    </row>
    <row r="724" spans="1:39" x14ac:dyDescent="0.2">
      <c r="A724" s="33" t="s">
        <v>747</v>
      </c>
      <c r="B724" s="33" t="s">
        <v>225</v>
      </c>
      <c r="C724" s="33" t="s">
        <v>748</v>
      </c>
      <c r="D724" s="35" t="s">
        <v>88</v>
      </c>
      <c r="E724" s="63" t="s">
        <v>133</v>
      </c>
      <c r="F724" s="69">
        <v>2014</v>
      </c>
      <c r="G724" s="52">
        <v>2013</v>
      </c>
      <c r="H724" s="97">
        <v>0</v>
      </c>
      <c r="I724" s="97">
        <v>0</v>
      </c>
      <c r="J724" s="97">
        <v>0</v>
      </c>
      <c r="K724" s="97">
        <v>121367</v>
      </c>
      <c r="L724" s="98">
        <v>517430</v>
      </c>
      <c r="M724" s="316">
        <v>0</v>
      </c>
      <c r="N724" s="316">
        <v>0</v>
      </c>
      <c r="O724" s="316">
        <v>0</v>
      </c>
      <c r="P724" s="317">
        <v>0</v>
      </c>
      <c r="Q724" s="40">
        <v>0</v>
      </c>
      <c r="R724" s="40">
        <v>0.10645011957166212</v>
      </c>
      <c r="S724" s="40">
        <v>0.12727051060553152</v>
      </c>
      <c r="T724" s="40">
        <v>0.76627936982280653</v>
      </c>
      <c r="U724" s="40">
        <v>0</v>
      </c>
      <c r="V724" s="40">
        <v>0</v>
      </c>
      <c r="W724" s="40">
        <v>0</v>
      </c>
      <c r="X724" s="40">
        <v>0</v>
      </c>
      <c r="Y724" s="40">
        <v>0</v>
      </c>
      <c r="Z724" s="81">
        <f t="shared" si="29"/>
        <v>2.2204460492503131E-16</v>
      </c>
      <c r="AA724" s="40">
        <v>0.48585400015441532</v>
      </c>
      <c r="AB724" s="40">
        <v>0.3610425499287066</v>
      </c>
      <c r="AC724" s="40">
        <v>0</v>
      </c>
      <c r="AD724" s="40">
        <v>2.4389600925389678E-3</v>
      </c>
      <c r="AE724" s="40">
        <v>1.2836632065994566E-4</v>
      </c>
      <c r="AF724" s="40">
        <v>2.5673264131988193E-4</v>
      </c>
      <c r="AG724" s="40">
        <v>2.5673264131989131E-4</v>
      </c>
      <c r="AH724" s="40">
        <v>0.15002265822103941</v>
      </c>
      <c r="AI724" s="40">
        <v>0</v>
      </c>
      <c r="AJ724" s="40">
        <v>0</v>
      </c>
      <c r="AK724" s="40">
        <v>0</v>
      </c>
      <c r="AL724" s="40">
        <v>0</v>
      </c>
      <c r="AM724" s="81">
        <f t="shared" si="30"/>
        <v>0</v>
      </c>
    </row>
    <row r="725" spans="1:39" x14ac:dyDescent="0.2">
      <c r="A725" s="33" t="s">
        <v>851</v>
      </c>
      <c r="B725" s="33" t="s">
        <v>394</v>
      </c>
      <c r="C725" s="33" t="s">
        <v>852</v>
      </c>
      <c r="D725" s="35" t="s">
        <v>88</v>
      </c>
      <c r="E725" s="63" t="s">
        <v>133</v>
      </c>
      <c r="F725" s="69">
        <v>2015</v>
      </c>
      <c r="G725" s="52">
        <v>2013</v>
      </c>
      <c r="H725" s="97">
        <v>0</v>
      </c>
      <c r="I725" s="97">
        <v>0</v>
      </c>
      <c r="J725" s="97">
        <v>0</v>
      </c>
      <c r="K725" s="97">
        <v>0</v>
      </c>
      <c r="L725" s="98">
        <v>98186</v>
      </c>
      <c r="M725" s="316">
        <v>400903.3</v>
      </c>
      <c r="N725" s="316">
        <v>0</v>
      </c>
      <c r="O725" s="316">
        <v>0</v>
      </c>
      <c r="P725" s="317">
        <v>0</v>
      </c>
      <c r="Q725" s="40">
        <v>0.34942964739501553</v>
      </c>
      <c r="R725" s="40">
        <v>3.875361517198072E-2</v>
      </c>
      <c r="S725" s="40">
        <v>0</v>
      </c>
      <c r="T725" s="40">
        <v>0.61181673743300369</v>
      </c>
      <c r="U725" s="40">
        <v>0</v>
      </c>
      <c r="V725" s="40">
        <v>0</v>
      </c>
      <c r="W725" s="40">
        <v>0</v>
      </c>
      <c r="X725" s="40">
        <v>0</v>
      </c>
      <c r="Y725" s="40">
        <v>0</v>
      </c>
      <c r="Z725" s="81">
        <f t="shared" si="29"/>
        <v>0</v>
      </c>
      <c r="AA725" s="40">
        <v>0.36228668091160127</v>
      </c>
      <c r="AB725" s="40">
        <v>0.33655301349229466</v>
      </c>
      <c r="AC725" s="40">
        <v>0</v>
      </c>
      <c r="AD725" s="40">
        <v>0</v>
      </c>
      <c r="AE725" s="40">
        <v>8.943141962764781E-3</v>
      </c>
      <c r="AF725" s="40">
        <v>7.4526183023039842E-4</v>
      </c>
      <c r="AG725" s="40">
        <v>0</v>
      </c>
      <c r="AH725" s="40">
        <v>0.29147190180310883</v>
      </c>
      <c r="AI725" s="40">
        <v>0</v>
      </c>
      <c r="AJ725" s="40">
        <v>0</v>
      </c>
      <c r="AK725" s="40">
        <v>0</v>
      </c>
      <c r="AL725" s="40">
        <v>0</v>
      </c>
      <c r="AM725" s="81">
        <f t="shared" si="30"/>
        <v>0</v>
      </c>
    </row>
    <row r="726" spans="1:39" x14ac:dyDescent="0.2">
      <c r="A726" s="33">
        <v>6913</v>
      </c>
      <c r="B726" s="33" t="s">
        <v>142</v>
      </c>
      <c r="C726" s="33" t="s">
        <v>853</v>
      </c>
      <c r="D726" s="35" t="s">
        <v>88</v>
      </c>
      <c r="E726" s="63" t="s">
        <v>133</v>
      </c>
      <c r="F726" s="69">
        <v>2018</v>
      </c>
      <c r="G726" s="52">
        <v>2013</v>
      </c>
      <c r="H726" s="97">
        <v>0</v>
      </c>
      <c r="I726" s="97">
        <v>0</v>
      </c>
      <c r="J726" s="97">
        <v>0</v>
      </c>
      <c r="K726" s="97">
        <v>0</v>
      </c>
      <c r="L726" s="98">
        <v>0</v>
      </c>
      <c r="M726" s="316">
        <v>66391.350000000006</v>
      </c>
      <c r="N726" s="316">
        <v>72752.250000000015</v>
      </c>
      <c r="O726" s="316">
        <v>214014.60000000003</v>
      </c>
      <c r="P726" s="317">
        <v>2043099.6000000003</v>
      </c>
      <c r="Q726" s="40">
        <v>0.53609933836091583</v>
      </c>
      <c r="R726" s="40">
        <v>0.46390066163908411</v>
      </c>
      <c r="S726" s="40">
        <v>0</v>
      </c>
      <c r="T726" s="40">
        <v>0</v>
      </c>
      <c r="U726" s="40">
        <v>0</v>
      </c>
      <c r="V726" s="40">
        <v>0</v>
      </c>
      <c r="W726" s="40">
        <v>0</v>
      </c>
      <c r="X726" s="40">
        <v>0</v>
      </c>
      <c r="Y726" s="40">
        <v>0</v>
      </c>
      <c r="Z726" s="81">
        <f t="shared" si="29"/>
        <v>0</v>
      </c>
      <c r="AA726" s="40">
        <v>0.19456417173128024</v>
      </c>
      <c r="AB726" s="40">
        <v>0.20223916760516678</v>
      </c>
      <c r="AC726" s="40">
        <v>0</v>
      </c>
      <c r="AD726" s="40">
        <v>0</v>
      </c>
      <c r="AE726" s="40">
        <v>0</v>
      </c>
      <c r="AF726" s="40">
        <v>0</v>
      </c>
      <c r="AG726" s="40">
        <v>0</v>
      </c>
      <c r="AH726" s="40">
        <v>0.60319666066355304</v>
      </c>
      <c r="AI726" s="40">
        <v>0</v>
      </c>
      <c r="AJ726" s="40">
        <v>0</v>
      </c>
      <c r="AK726" s="40">
        <v>0</v>
      </c>
      <c r="AL726" s="40">
        <v>0</v>
      </c>
      <c r="AM726" s="81">
        <f t="shared" si="30"/>
        <v>0</v>
      </c>
    </row>
    <row r="727" spans="1:39" x14ac:dyDescent="0.2">
      <c r="A727" s="33">
        <v>8089</v>
      </c>
      <c r="B727" s="33" t="s">
        <v>142</v>
      </c>
      <c r="C727" s="33" t="s">
        <v>854</v>
      </c>
      <c r="D727" s="35" t="s">
        <v>88</v>
      </c>
      <c r="E727" s="63" t="s">
        <v>133</v>
      </c>
      <c r="F727" s="69">
        <v>2018</v>
      </c>
      <c r="G727" s="52">
        <v>2013</v>
      </c>
      <c r="H727" s="97">
        <v>0</v>
      </c>
      <c r="I727" s="97">
        <v>0</v>
      </c>
      <c r="J727" s="97">
        <v>0</v>
      </c>
      <c r="K727" s="97">
        <v>0</v>
      </c>
      <c r="L727" s="98">
        <v>0</v>
      </c>
      <c r="M727" s="316">
        <v>6684.9000000000005</v>
      </c>
      <c r="N727" s="316">
        <v>13555.500000000002</v>
      </c>
      <c r="O727" s="316">
        <v>38069.550000000003</v>
      </c>
      <c r="P727" s="317">
        <v>387434.70000000007</v>
      </c>
      <c r="Q727" s="40">
        <v>0.45185428909397185</v>
      </c>
      <c r="R727" s="40">
        <v>0.54814571090602815</v>
      </c>
      <c r="S727" s="40">
        <v>0</v>
      </c>
      <c r="T727" s="40">
        <v>0</v>
      </c>
      <c r="U727" s="40">
        <v>0</v>
      </c>
      <c r="V727" s="40">
        <v>0</v>
      </c>
      <c r="W727" s="40">
        <v>0</v>
      </c>
      <c r="X727" s="40">
        <v>0</v>
      </c>
      <c r="Y727" s="40">
        <v>0</v>
      </c>
      <c r="Z727" s="81">
        <f t="shared" si="29"/>
        <v>0</v>
      </c>
      <c r="AA727" s="40">
        <v>0.11592050122134454</v>
      </c>
      <c r="AB727" s="40">
        <v>0.29135574884913085</v>
      </c>
      <c r="AC727" s="40">
        <v>0</v>
      </c>
      <c r="AD727" s="40">
        <v>0</v>
      </c>
      <c r="AE727" s="40">
        <v>0</v>
      </c>
      <c r="AF727" s="40">
        <v>0</v>
      </c>
      <c r="AG727" s="40">
        <v>0</v>
      </c>
      <c r="AH727" s="40">
        <v>0.59272374992952459</v>
      </c>
      <c r="AI727" s="40">
        <v>0</v>
      </c>
      <c r="AJ727" s="40">
        <v>0</v>
      </c>
      <c r="AK727" s="40">
        <v>0</v>
      </c>
      <c r="AL727" s="40">
        <v>0</v>
      </c>
      <c r="AM727" s="81">
        <f t="shared" si="30"/>
        <v>0</v>
      </c>
    </row>
    <row r="728" spans="1:39" x14ac:dyDescent="0.2">
      <c r="A728" s="33">
        <v>8090</v>
      </c>
      <c r="B728" s="33" t="s">
        <v>142</v>
      </c>
      <c r="C728" s="33" t="s">
        <v>722</v>
      </c>
      <c r="D728" s="35" t="s">
        <v>88</v>
      </c>
      <c r="E728" s="63" t="s">
        <v>133</v>
      </c>
      <c r="F728" s="69">
        <v>2019</v>
      </c>
      <c r="G728" s="52">
        <v>2013</v>
      </c>
      <c r="H728" s="97">
        <v>0</v>
      </c>
      <c r="I728" s="97">
        <v>0</v>
      </c>
      <c r="J728" s="97">
        <v>0</v>
      </c>
      <c r="K728" s="97">
        <v>0</v>
      </c>
      <c r="L728" s="98">
        <v>363613</v>
      </c>
      <c r="M728" s="316">
        <v>73460.550000000017</v>
      </c>
      <c r="N728" s="316">
        <v>374675.70000000007</v>
      </c>
      <c r="O728" s="316">
        <v>1604405.5500000003</v>
      </c>
      <c r="P728" s="317">
        <v>1604405.5500000003</v>
      </c>
      <c r="Q728" s="40">
        <v>0.43930841417034011</v>
      </c>
      <c r="R728" s="40">
        <v>0.56069158582965994</v>
      </c>
      <c r="S728" s="40">
        <v>0</v>
      </c>
      <c r="T728" s="40">
        <v>0</v>
      </c>
      <c r="U728" s="40">
        <v>0</v>
      </c>
      <c r="V728" s="40">
        <v>0</v>
      </c>
      <c r="W728" s="40">
        <v>0</v>
      </c>
      <c r="X728" s="40">
        <v>0</v>
      </c>
      <c r="Y728" s="40">
        <v>0</v>
      </c>
      <c r="Z728" s="81">
        <f t="shared" si="29"/>
        <v>0</v>
      </c>
      <c r="AA728" s="40">
        <v>0.10673463844898211</v>
      </c>
      <c r="AB728" s="40">
        <v>0.19577388060342008</v>
      </c>
      <c r="AC728" s="40">
        <v>0</v>
      </c>
      <c r="AD728" s="40">
        <v>5.7512478035465025E-4</v>
      </c>
      <c r="AE728" s="40">
        <v>2.4560612901332264E-4</v>
      </c>
      <c r="AF728" s="40">
        <v>6.5104404707844298E-3</v>
      </c>
      <c r="AG728" s="40">
        <v>9.5970333454316606E-6</v>
      </c>
      <c r="AH728" s="40">
        <v>0.69015071253409999</v>
      </c>
      <c r="AI728" s="40">
        <v>0</v>
      </c>
      <c r="AJ728" s="40">
        <v>0</v>
      </c>
      <c r="AK728" s="40">
        <v>0</v>
      </c>
      <c r="AL728" s="40">
        <v>0</v>
      </c>
      <c r="AM728" s="81">
        <f t="shared" si="30"/>
        <v>0</v>
      </c>
    </row>
    <row r="729" spans="1:39" x14ac:dyDescent="0.2">
      <c r="A729" s="44">
        <v>8086</v>
      </c>
      <c r="B729" s="44" t="s">
        <v>142</v>
      </c>
      <c r="C729" s="44" t="s">
        <v>855</v>
      </c>
      <c r="D729" s="45" t="s">
        <v>88</v>
      </c>
      <c r="E729" s="64" t="s">
        <v>133</v>
      </c>
      <c r="F729" s="72">
        <v>2023</v>
      </c>
      <c r="G729" s="53">
        <v>2013</v>
      </c>
      <c r="H729" s="99">
        <v>0</v>
      </c>
      <c r="I729" s="99">
        <v>0</v>
      </c>
      <c r="J729" s="99">
        <v>0</v>
      </c>
      <c r="K729" s="99">
        <v>0</v>
      </c>
      <c r="L729" s="100">
        <v>0</v>
      </c>
      <c r="M729" s="318">
        <v>0</v>
      </c>
      <c r="N729" s="318">
        <v>0</v>
      </c>
      <c r="O729" s="318">
        <v>0</v>
      </c>
      <c r="P729" s="319">
        <v>0</v>
      </c>
      <c r="Q729" s="47">
        <v>0.96521913185996644</v>
      </c>
      <c r="R729" s="47">
        <v>0</v>
      </c>
      <c r="S729" s="47">
        <v>0</v>
      </c>
      <c r="T729" s="47">
        <v>0</v>
      </c>
      <c r="U729" s="47">
        <v>3.4780868140033512E-2</v>
      </c>
      <c r="V729" s="47">
        <v>0</v>
      </c>
      <c r="W729" s="47">
        <v>0</v>
      </c>
      <c r="X729" s="47">
        <v>0</v>
      </c>
      <c r="Y729" s="47">
        <v>0</v>
      </c>
      <c r="Z729" s="82">
        <f t="shared" si="29"/>
        <v>0</v>
      </c>
      <c r="AA729" s="47">
        <v>0.15000423239689178</v>
      </c>
      <c r="AB729" s="47">
        <v>0.19063745983842287</v>
      </c>
      <c r="AC729" s="47">
        <v>0</v>
      </c>
      <c r="AD729" s="47">
        <v>0</v>
      </c>
      <c r="AE729" s="47">
        <v>1.2213301847372768E-2</v>
      </c>
      <c r="AF729" s="47">
        <v>5.0578425401407084E-2</v>
      </c>
      <c r="AG729" s="47">
        <v>0</v>
      </c>
      <c r="AH729" s="47">
        <v>0.56178571237587194</v>
      </c>
      <c r="AI729" s="47">
        <v>0</v>
      </c>
      <c r="AJ729" s="47">
        <v>0</v>
      </c>
      <c r="AK729" s="47">
        <v>0</v>
      </c>
      <c r="AL729" s="47">
        <v>3.4780868140033512E-2</v>
      </c>
      <c r="AM729" s="82">
        <f t="shared" si="30"/>
        <v>0</v>
      </c>
    </row>
    <row r="734" spans="1:39" x14ac:dyDescent="0.2">
      <c r="A734" s="95" t="s">
        <v>107</v>
      </c>
      <c r="B734" s="95"/>
      <c r="H734" s="36">
        <f t="shared" ref="H734:P734" si="31">H4</f>
        <v>2010</v>
      </c>
      <c r="I734" s="36">
        <f t="shared" si="31"/>
        <v>2011</v>
      </c>
      <c r="J734" s="36">
        <f t="shared" si="31"/>
        <v>2012</v>
      </c>
      <c r="K734" s="36">
        <f t="shared" si="31"/>
        <v>2013</v>
      </c>
      <c r="L734" s="39">
        <f t="shared" si="31"/>
        <v>2014</v>
      </c>
      <c r="M734" s="36">
        <f t="shared" si="31"/>
        <v>2015</v>
      </c>
      <c r="N734" s="36">
        <f t="shared" si="31"/>
        <v>2016</v>
      </c>
      <c r="O734" s="36">
        <f t="shared" si="31"/>
        <v>2017</v>
      </c>
      <c r="P734" s="36">
        <f t="shared" si="31"/>
        <v>2018</v>
      </c>
    </row>
    <row r="735" spans="1:39" x14ac:dyDescent="0.2">
      <c r="A735" t="s">
        <v>104</v>
      </c>
      <c r="H735" s="43">
        <f t="shared" ref="H735:P735" si="32">SUM(H5:H139)</f>
        <v>82278859.279417753</v>
      </c>
      <c r="I735" s="43">
        <f t="shared" si="32"/>
        <v>66977009.033496045</v>
      </c>
      <c r="J735" s="43">
        <f t="shared" si="32"/>
        <v>86189100.758311227</v>
      </c>
      <c r="K735" s="43">
        <f t="shared" si="32"/>
        <v>104379315.45325713</v>
      </c>
      <c r="L735" s="91">
        <f t="shared" si="32"/>
        <v>115015387.33404161</v>
      </c>
      <c r="M735" s="43">
        <f t="shared" si="32"/>
        <v>40514843.199955702</v>
      </c>
      <c r="N735" s="43">
        <f t="shared" si="32"/>
        <v>37379837.903030984</v>
      </c>
      <c r="O735" s="43">
        <f t="shared" si="32"/>
        <v>29521857.505037673</v>
      </c>
      <c r="P735" s="43">
        <f t="shared" si="32"/>
        <v>25608136.424301706</v>
      </c>
    </row>
    <row r="736" spans="1:39" x14ac:dyDescent="0.2">
      <c r="A736" t="s">
        <v>105</v>
      </c>
      <c r="H736" s="43">
        <f t="shared" ref="H736:P736" si="33">SUM(H174:H637)</f>
        <v>348887369.4358927</v>
      </c>
      <c r="I736" s="43">
        <f t="shared" si="33"/>
        <v>310644669.66861004</v>
      </c>
      <c r="J736" s="43">
        <f t="shared" si="33"/>
        <v>275896434.07452917</v>
      </c>
      <c r="K736" s="43">
        <f t="shared" si="33"/>
        <v>376182452.02866662</v>
      </c>
      <c r="L736" s="91">
        <f t="shared" si="33"/>
        <v>405074707.50128192</v>
      </c>
      <c r="M736" s="43">
        <f t="shared" si="33"/>
        <v>123252319.59650001</v>
      </c>
      <c r="N736" s="43">
        <f t="shared" si="33"/>
        <v>52718777.123000003</v>
      </c>
      <c r="O736" s="43">
        <f t="shared" si="33"/>
        <v>8489603.25</v>
      </c>
      <c r="P736" s="43">
        <f t="shared" si="33"/>
        <v>11086074.799999999</v>
      </c>
    </row>
    <row r="737" spans="1:16" x14ac:dyDescent="0.2">
      <c r="H737" s="88">
        <f t="shared" ref="H737:P737" si="34">SUM(H735:H736)</f>
        <v>431166228.71531045</v>
      </c>
      <c r="I737" s="88">
        <f t="shared" si="34"/>
        <v>377621678.70210606</v>
      </c>
      <c r="J737" s="88">
        <f t="shared" si="34"/>
        <v>362085534.83284038</v>
      </c>
      <c r="K737" s="88">
        <f t="shared" si="34"/>
        <v>480561767.48192376</v>
      </c>
      <c r="L737" s="92">
        <f t="shared" si="34"/>
        <v>520090094.83532351</v>
      </c>
      <c r="M737" s="88">
        <f t="shared" si="34"/>
        <v>163767162.79645571</v>
      </c>
      <c r="N737" s="88">
        <f t="shared" si="34"/>
        <v>90098615.026030988</v>
      </c>
      <c r="O737" s="88">
        <f t="shared" si="34"/>
        <v>38011460.755037673</v>
      </c>
      <c r="P737" s="88">
        <f t="shared" si="34"/>
        <v>36694211.224301703</v>
      </c>
    </row>
    <row r="738" spans="1:16" x14ac:dyDescent="0.2">
      <c r="H738" s="89"/>
      <c r="I738" s="89"/>
      <c r="J738" s="89"/>
      <c r="K738" s="89"/>
      <c r="L738" s="91"/>
      <c r="M738" s="89"/>
      <c r="N738" s="89"/>
      <c r="O738" s="89"/>
      <c r="P738" s="89"/>
    </row>
    <row r="739" spans="1:16" x14ac:dyDescent="0.2">
      <c r="A739" t="s">
        <v>106</v>
      </c>
      <c r="H739" s="43">
        <f t="shared" ref="H739:P739" si="35">SUM(H140:H173)</f>
        <v>0</v>
      </c>
      <c r="I739" s="43">
        <f t="shared" si="35"/>
        <v>0</v>
      </c>
      <c r="J739" s="43">
        <f t="shared" si="35"/>
        <v>0</v>
      </c>
      <c r="K739" s="43">
        <f t="shared" si="35"/>
        <v>0</v>
      </c>
      <c r="L739" s="91">
        <f t="shared" si="35"/>
        <v>0</v>
      </c>
      <c r="M739" s="43">
        <f t="shared" si="35"/>
        <v>22391929.602291822</v>
      </c>
      <c r="N739" s="43">
        <f t="shared" si="35"/>
        <v>24640331.501105525</v>
      </c>
      <c r="O739" s="43">
        <f t="shared" si="35"/>
        <v>25938888.365131143</v>
      </c>
      <c r="P739" s="43">
        <f t="shared" si="35"/>
        <v>26754231.517274011</v>
      </c>
    </row>
    <row r="740" spans="1:16" x14ac:dyDescent="0.2">
      <c r="A740" t="s">
        <v>105</v>
      </c>
      <c r="H740" s="43">
        <f t="shared" ref="H740:P740" si="36">SUM(H638:H729)</f>
        <v>0</v>
      </c>
      <c r="I740" s="43">
        <f t="shared" si="36"/>
        <v>0</v>
      </c>
      <c r="J740" s="43">
        <f t="shared" si="36"/>
        <v>0</v>
      </c>
      <c r="K740" s="43">
        <f t="shared" si="36"/>
        <v>1200424</v>
      </c>
      <c r="L740" s="91">
        <f t="shared" si="36"/>
        <v>16506637</v>
      </c>
      <c r="M740" s="43">
        <f t="shared" si="36"/>
        <v>48046403.5</v>
      </c>
      <c r="N740" s="43">
        <f t="shared" si="36"/>
        <v>115057322.64999998</v>
      </c>
      <c r="O740" s="43">
        <f t="shared" si="36"/>
        <v>147518718.89999998</v>
      </c>
      <c r="P740" s="43">
        <f t="shared" si="36"/>
        <v>142204689.54999998</v>
      </c>
    </row>
    <row r="741" spans="1:16" x14ac:dyDescent="0.2">
      <c r="H741" s="88">
        <f t="shared" ref="H741:P741" si="37">SUM(H739:H740)</f>
        <v>0</v>
      </c>
      <c r="I741" s="88">
        <f t="shared" si="37"/>
        <v>0</v>
      </c>
      <c r="J741" s="88">
        <f t="shared" si="37"/>
        <v>0</v>
      </c>
      <c r="K741" s="88">
        <f t="shared" si="37"/>
        <v>1200424</v>
      </c>
      <c r="L741" s="92">
        <f t="shared" si="37"/>
        <v>16506637</v>
      </c>
      <c r="M741" s="88">
        <f t="shared" si="37"/>
        <v>70438333.102291822</v>
      </c>
      <c r="N741" s="88">
        <f t="shared" si="37"/>
        <v>139697654.15110549</v>
      </c>
      <c r="O741" s="88">
        <f t="shared" si="37"/>
        <v>173457607.26513112</v>
      </c>
      <c r="P741" s="88">
        <f t="shared" si="37"/>
        <v>168958921.067274</v>
      </c>
    </row>
    <row r="742" spans="1:16" x14ac:dyDescent="0.2">
      <c r="L742" s="93"/>
    </row>
    <row r="743" spans="1:16" ht="13.5" thickBot="1" x14ac:dyDescent="0.25">
      <c r="A743" s="32" t="s">
        <v>108</v>
      </c>
      <c r="B743" s="32"/>
      <c r="H743" s="90">
        <f t="shared" ref="H743:P743" si="38">SUM(H737,H741)</f>
        <v>431166228.71531045</v>
      </c>
      <c r="I743" s="90">
        <f t="shared" si="38"/>
        <v>377621678.70210606</v>
      </c>
      <c r="J743" s="90">
        <f t="shared" si="38"/>
        <v>362085534.83284038</v>
      </c>
      <c r="K743" s="90">
        <f t="shared" si="38"/>
        <v>481762191.48192376</v>
      </c>
      <c r="L743" s="94">
        <f t="shared" si="38"/>
        <v>536596731.83532351</v>
      </c>
      <c r="M743" s="90">
        <f t="shared" si="38"/>
        <v>234205495.89874753</v>
      </c>
      <c r="N743" s="90">
        <f t="shared" si="38"/>
        <v>229796269.17713648</v>
      </c>
      <c r="O743" s="90">
        <f t="shared" si="38"/>
        <v>211469068.02016878</v>
      </c>
      <c r="P743" s="90">
        <f t="shared" si="38"/>
        <v>205653132.2915757</v>
      </c>
    </row>
    <row r="744" spans="1:16" ht="13.5" thickTop="1" x14ac:dyDescent="0.2">
      <c r="A744" s="41" t="s">
        <v>15</v>
      </c>
      <c r="B744" s="96">
        <f>SUM(H744:P744)</f>
        <v>1.1622905731201172E-6</v>
      </c>
      <c r="H744" s="54">
        <f>ABS(H743-H2)</f>
        <v>3.5762786865234375E-7</v>
      </c>
      <c r="I744" s="54">
        <f t="shared" ref="I744:P744" si="39">ABS(I743-I2)</f>
        <v>1.7881393432617188E-7</v>
      </c>
      <c r="J744" s="54">
        <f t="shared" si="39"/>
        <v>4.1723251342773438E-7</v>
      </c>
      <c r="K744" s="54">
        <f t="shared" si="39"/>
        <v>0</v>
      </c>
      <c r="L744" s="54">
        <f t="shared" si="39"/>
        <v>5.9604644775390625E-8</v>
      </c>
      <c r="M744" s="54">
        <f t="shared" si="39"/>
        <v>0</v>
      </c>
      <c r="N744" s="54">
        <f t="shared" si="39"/>
        <v>2.9802322387695313E-8</v>
      </c>
      <c r="O744" s="54">
        <f t="shared" si="39"/>
        <v>8.9406967163085938E-8</v>
      </c>
      <c r="P744" s="54">
        <f t="shared" si="39"/>
        <v>2.9802322387695313E-8</v>
      </c>
    </row>
    <row r="748" spans="1:16" x14ac:dyDescent="0.2">
      <c r="M748" s="43"/>
    </row>
    <row r="750" spans="1:16" x14ac:dyDescent="0.2">
      <c r="M750" s="43"/>
    </row>
    <row r="751" spans="1:16" x14ac:dyDescent="0.2">
      <c r="M751" s="43"/>
    </row>
    <row r="752" spans="1:16" x14ac:dyDescent="0.2">
      <c r="M752" s="320"/>
    </row>
    <row r="753" spans="13:13" x14ac:dyDescent="0.2">
      <c r="M753" s="43"/>
    </row>
    <row r="755" spans="13:13" x14ac:dyDescent="0.2">
      <c r="M755" s="239"/>
    </row>
  </sheetData>
  <autoFilter ref="A4:AM729"/>
  <mergeCells count="3">
    <mergeCell ref="H3:P3"/>
    <mergeCell ref="Q3:Y3"/>
    <mergeCell ref="AA3:AL3"/>
  </mergeCells>
  <conditionalFormatting sqref="Z3 Z5:Z729">
    <cfRule type="cellIs" dxfId="9" priority="2" operator="greaterThan">
      <formula>0.000001</formula>
    </cfRule>
  </conditionalFormatting>
  <conditionalFormatting sqref="AM3 AM5:AM729">
    <cfRule type="cellIs" dxfId="8" priority="1" operator="greaterThan">
      <formula>0.000001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753"/>
  <sheetViews>
    <sheetView zoomScale="80" zoomScaleNormal="80" workbookViewId="0">
      <pane xSplit="4" ySplit="4" topLeftCell="E700" activePane="bottomRight" state="frozen"/>
      <selection pane="topRight" activeCell="D1" sqref="D1"/>
      <selection pane="bottomLeft" activeCell="A5" sqref="A5"/>
      <selection pane="bottomRight" activeCell="C1" sqref="C1"/>
    </sheetView>
  </sheetViews>
  <sheetFormatPr defaultRowHeight="12.75" x14ac:dyDescent="0.2"/>
  <cols>
    <col min="1" max="1" width="16.42578125" customWidth="1"/>
    <col min="2" max="2" width="35.7109375" customWidth="1"/>
    <col min="3" max="3" width="42.85546875" customWidth="1"/>
    <col min="4" max="4" width="29.42578125" customWidth="1"/>
    <col min="5" max="5" width="19.28515625" customWidth="1"/>
    <col min="6" max="6" width="17.7109375" customWidth="1"/>
    <col min="7" max="7" width="15.5703125" customWidth="1"/>
    <col min="8" max="16" width="13" customWidth="1"/>
    <col min="18" max="21" width="13.140625" customWidth="1"/>
    <col min="23" max="23" width="11.5703125" customWidth="1"/>
    <col min="24" max="24" width="13.28515625" customWidth="1"/>
    <col min="25" max="25" width="12.28515625" customWidth="1"/>
    <col min="26" max="26" width="12.42578125" customWidth="1"/>
  </cols>
  <sheetData>
    <row r="1" spans="1:27" ht="15.75" x14ac:dyDescent="0.25">
      <c r="A1" s="226" t="s">
        <v>128</v>
      </c>
      <c r="B1" s="226"/>
    </row>
    <row r="2" spans="1:27" x14ac:dyDescent="0.2">
      <c r="F2" s="43"/>
      <c r="H2" s="43">
        <f t="shared" ref="H2:U2" si="0">SUM(H5:H729)</f>
        <v>443798051.82220399</v>
      </c>
      <c r="I2" s="43">
        <f t="shared" si="0"/>
        <v>388684813.82033205</v>
      </c>
      <c r="J2" s="43">
        <f t="shared" si="0"/>
        <v>372693509.48614603</v>
      </c>
      <c r="K2" s="43">
        <f t="shared" si="0"/>
        <v>495876318.18549526</v>
      </c>
      <c r="L2" s="43">
        <f t="shared" si="0"/>
        <v>549928540.51270485</v>
      </c>
      <c r="M2" s="43">
        <f t="shared" si="0"/>
        <v>240038063.53233638</v>
      </c>
      <c r="N2" s="43">
        <f t="shared" si="0"/>
        <v>235502046.96247834</v>
      </c>
      <c r="O2" s="43">
        <f t="shared" si="0"/>
        <v>216826741.29234692</v>
      </c>
      <c r="P2" s="43">
        <f t="shared" si="0"/>
        <v>211047729.49524876</v>
      </c>
      <c r="R2" s="43">
        <f t="shared" si="0"/>
        <v>564947788.38761878</v>
      </c>
      <c r="S2" s="43">
        <f t="shared" si="0"/>
        <v>253636321.37775466</v>
      </c>
      <c r="T2" s="43">
        <f t="shared" si="0"/>
        <v>217722635.41301638</v>
      </c>
      <c r="U2" s="43">
        <f t="shared" si="0"/>
        <v>282997952.94466603</v>
      </c>
    </row>
    <row r="3" spans="1:27" x14ac:dyDescent="0.2">
      <c r="H3" s="338" t="s">
        <v>122</v>
      </c>
      <c r="I3" s="339"/>
      <c r="J3" s="339"/>
      <c r="K3" s="339"/>
      <c r="L3" s="339"/>
      <c r="M3" s="339"/>
      <c r="N3" s="339"/>
      <c r="O3" s="339"/>
      <c r="P3" s="340"/>
      <c r="R3" s="345" t="s">
        <v>110</v>
      </c>
      <c r="S3" s="342"/>
      <c r="T3" s="342"/>
      <c r="U3" s="343"/>
      <c r="W3" s="250" t="str">
        <f>'Cost Escalators'!$A66</f>
        <v>Capex Commissioned 2015 - Transitional Adjustment</v>
      </c>
      <c r="X3" s="251"/>
      <c r="Y3" s="251"/>
      <c r="Z3" s="251"/>
      <c r="AA3" s="252"/>
    </row>
    <row r="4" spans="1:27" s="32" customFormat="1" ht="25.5" x14ac:dyDescent="0.2">
      <c r="A4" s="38" t="str">
        <f>'Input Data'!A4</f>
        <v>Program \ Project No.</v>
      </c>
      <c r="B4" s="240" t="str">
        <f>'Input Data'!B4</f>
        <v>Program \ Project Grouping</v>
      </c>
      <c r="C4" s="36" t="str">
        <f>'Input Data'!C4</f>
        <v>Program \ Project Name</v>
      </c>
      <c r="D4" s="37" t="str">
        <f>'Input Data'!D4</f>
        <v>Program \ Project Category</v>
      </c>
      <c r="E4" s="65" t="str">
        <f>'Input Data'!E4</f>
        <v>Committed / Future</v>
      </c>
      <c r="F4" s="65" t="str">
        <f>'Input Data'!F4</f>
        <v>Commissioning Date</v>
      </c>
      <c r="G4" s="38" t="str">
        <f>'Input Data'!G4</f>
        <v>Effective Estimate Year</v>
      </c>
      <c r="H4" s="37">
        <f>'Input Data'!H4</f>
        <v>2010</v>
      </c>
      <c r="I4" s="37">
        <f>'Input Data'!I4</f>
        <v>2011</v>
      </c>
      <c r="J4" s="37">
        <f>'Input Data'!J4</f>
        <v>2012</v>
      </c>
      <c r="K4" s="37">
        <f>'Input Data'!K4</f>
        <v>2013</v>
      </c>
      <c r="L4" s="75">
        <f>'Input Data'!L4</f>
        <v>2014</v>
      </c>
      <c r="M4" s="76">
        <f>'Input Data'!M4</f>
        <v>2015</v>
      </c>
      <c r="N4" s="76">
        <f>'Input Data'!N4</f>
        <v>2016</v>
      </c>
      <c r="O4" s="76">
        <f>'Input Data'!O4</f>
        <v>2017</v>
      </c>
      <c r="P4" s="77">
        <f>'Input Data'!P4</f>
        <v>2018</v>
      </c>
      <c r="R4" s="241">
        <f>M4</f>
        <v>2015</v>
      </c>
      <c r="S4" s="248">
        <f t="shared" ref="S4:U4" si="1">N4</f>
        <v>2016</v>
      </c>
      <c r="T4" s="248">
        <f t="shared" si="1"/>
        <v>2017</v>
      </c>
      <c r="U4" s="249">
        <f t="shared" si="1"/>
        <v>2018</v>
      </c>
      <c r="W4" s="253">
        <f>R4</f>
        <v>2015</v>
      </c>
    </row>
    <row r="5" spans="1:27" x14ac:dyDescent="0.2">
      <c r="A5" s="33">
        <f>'Input Data'!A5</f>
        <v>6716</v>
      </c>
      <c r="B5" s="33" t="str">
        <f>'Input Data'!B5</f>
        <v>Communications</v>
      </c>
      <c r="C5" s="33" t="str">
        <f>'Input Data'!C5</f>
        <v>Establishment of Gigabit Ethernet CDN Network</v>
      </c>
      <c r="D5" s="35" t="str">
        <f>'Input Data'!D5</f>
        <v>PS Facilities</v>
      </c>
      <c r="E5" s="63" t="str">
        <f>'Input Data'!E5</f>
        <v>Input_Prog_Commit</v>
      </c>
      <c r="F5" s="66">
        <f>'Input Data'!F5</f>
        <v>0</v>
      </c>
      <c r="G5" s="51">
        <f>'Input Data'!G5</f>
        <v>2013</v>
      </c>
      <c r="H5" s="34">
        <f>'Input Data'!H5*IF($G5='Cost Escalators'!$B$4,'Cost Escalators'!$B$6,'Cost Escalators'!$C$6)</f>
        <v>-0.95875119389158081</v>
      </c>
      <c r="I5" s="34">
        <f>'Input Data'!I5*IF($G5='Cost Escalators'!$B$4,'Cost Escalators'!$B$6,'Cost Escalators'!$C$6)</f>
        <v>0</v>
      </c>
      <c r="J5" s="34">
        <f>'Input Data'!J5*IF($G5='Cost Escalators'!$B$4,'Cost Escalators'!$B$6,'Cost Escalators'!$C$6)</f>
        <v>0</v>
      </c>
      <c r="K5" s="34">
        <f>'Input Data'!K5*IF($G5='Cost Escalators'!$B$4,'Cost Escalators'!$B$6,'Cost Escalators'!$C$6)</f>
        <v>0</v>
      </c>
      <c r="L5" s="49">
        <f>'Input Data'!L5*IF($G5='Cost Escalators'!$B$4,'Cost Escalators'!$B$6,'Cost Escalators'!$C$6)</f>
        <v>0</v>
      </c>
      <c r="M5" s="34">
        <f>'Input Data'!M5*IF($G5='Cost Escalators'!$B$4,'Cost Escalators'!$B$6,'Cost Escalators'!$C$6)</f>
        <v>0</v>
      </c>
      <c r="N5" s="34">
        <f>'Input Data'!N5*IF($G5='Cost Escalators'!$B$4,'Cost Escalators'!$B$6,'Cost Escalators'!$C$6)</f>
        <v>0</v>
      </c>
      <c r="O5" s="34">
        <f>'Input Data'!O5*IF($G5='Cost Escalators'!$B$4,'Cost Escalators'!$B$6,'Cost Escalators'!$C$6)</f>
        <v>0</v>
      </c>
      <c r="P5" s="48">
        <f>'Input Data'!P5*IF($G5='Cost Escalators'!$B$4,'Cost Escalators'!$B$6,'Cost Escalators'!$C$6)</f>
        <v>0</v>
      </c>
      <c r="R5" s="101">
        <f t="shared" ref="R5:R68" si="2">IF($F5=0,M5,IF($F5=R$4,SUM($H5:$P5),0))</f>
        <v>0</v>
      </c>
      <c r="S5" s="34">
        <f t="shared" ref="S5:S68" si="3">IF($F5=0,N5,IF($F5=S$4,SUM($H5:$P5),0))</f>
        <v>0</v>
      </c>
      <c r="T5" s="34">
        <f t="shared" ref="T5:T68" si="4">IF($F5=0,O5,IF($F5=T$4,SUM($H5:$P5),0))</f>
        <v>0</v>
      </c>
      <c r="U5" s="48">
        <f t="shared" ref="U5:U68" si="5">IF($F5=0,P5,IF($F5=U$4,SUM($H5:$P5),0))</f>
        <v>0</v>
      </c>
      <c r="W5" s="254">
        <f>IF(OR($A5='Cost Escalators'!$A$68,$A5='Cost Escalators'!$A$69,$A5='Cost Escalators'!$A$70,$A5='Cost Escalators'!$A$71),SUM($H5:$L5),0)</f>
        <v>0</v>
      </c>
    </row>
    <row r="6" spans="1:27" x14ac:dyDescent="0.2">
      <c r="A6" s="33">
        <f>'Input Data'!A6</f>
        <v>5161</v>
      </c>
      <c r="B6" s="33" t="str">
        <f>'Input Data'!B6</f>
        <v>Non HV Buildings &amp; Civil Work</v>
      </c>
      <c r="C6" s="33" t="str">
        <f>'Input Data'!C6</f>
        <v>Building Improvements</v>
      </c>
      <c r="D6" s="35" t="str">
        <f>'Input Data'!D6</f>
        <v>PS Facilities</v>
      </c>
      <c r="E6" s="63" t="str">
        <f>'Input Data'!E6</f>
        <v>Input_Prog_Commit</v>
      </c>
      <c r="F6" s="66">
        <f>'Input Data'!F6</f>
        <v>0</v>
      </c>
      <c r="G6" s="52">
        <f>'Input Data'!G6</f>
        <v>2013</v>
      </c>
      <c r="H6" s="34">
        <f>'Input Data'!H6*IF($G6='Cost Escalators'!$B$4,'Cost Escalators'!$B$6,'Cost Escalators'!$C$6)</f>
        <v>3176428.2644004184</v>
      </c>
      <c r="I6" s="34">
        <f>'Input Data'!I6*IF($G6='Cost Escalators'!$B$4,'Cost Escalators'!$B$6,'Cost Escalators'!$C$6)</f>
        <v>3751266.9669162361</v>
      </c>
      <c r="J6" s="34">
        <f>'Input Data'!J6*IF($G6='Cost Escalators'!$B$4,'Cost Escalators'!$B$6,'Cost Escalators'!$C$6)</f>
        <v>5437667.0304098455</v>
      </c>
      <c r="K6" s="34">
        <f>'Input Data'!K6*IF($G6='Cost Escalators'!$B$4,'Cost Escalators'!$B$6,'Cost Escalators'!$C$6)</f>
        <v>5379657.8209558101</v>
      </c>
      <c r="L6" s="49">
        <f>'Input Data'!L6*IF($G6='Cost Escalators'!$B$4,'Cost Escalators'!$B$6,'Cost Escalators'!$C$6)</f>
        <v>0</v>
      </c>
      <c r="M6" s="34">
        <f>'Input Data'!M6*IF($G6='Cost Escalators'!$B$4,'Cost Escalators'!$B$6,'Cost Escalators'!$C$6)</f>
        <v>0</v>
      </c>
      <c r="N6" s="34">
        <f>'Input Data'!N6*IF($G6='Cost Escalators'!$B$4,'Cost Escalators'!$B$6,'Cost Escalators'!$C$6)</f>
        <v>0</v>
      </c>
      <c r="O6" s="34">
        <f>'Input Data'!O6*IF($G6='Cost Escalators'!$B$4,'Cost Escalators'!$B$6,'Cost Escalators'!$C$6)</f>
        <v>0</v>
      </c>
      <c r="P6" s="49">
        <f>'Input Data'!P6*IF($G6='Cost Escalators'!$B$4,'Cost Escalators'!$B$6,'Cost Escalators'!$C$6)</f>
        <v>0</v>
      </c>
      <c r="R6" s="102">
        <f t="shared" si="2"/>
        <v>0</v>
      </c>
      <c r="S6" s="34">
        <f t="shared" si="3"/>
        <v>0</v>
      </c>
      <c r="T6" s="34">
        <f t="shared" si="4"/>
        <v>0</v>
      </c>
      <c r="U6" s="49">
        <f t="shared" si="5"/>
        <v>0</v>
      </c>
      <c r="W6" s="255">
        <f>IF(OR(A6='Cost Escalators'!A$68,A6='Cost Escalators'!A$69,A6='Cost Escalators'!A$70,A6='Cost Escalators'!A$71),SUM(H6:L6),0)</f>
        <v>0</v>
      </c>
    </row>
    <row r="7" spans="1:27" x14ac:dyDescent="0.2">
      <c r="A7" s="33">
        <f>'Input Data'!A7</f>
        <v>5976</v>
      </c>
      <c r="B7" s="33" t="str">
        <f>'Input Data'!B7</f>
        <v>Non HV Buildings &amp; Civil Work</v>
      </c>
      <c r="C7" s="33" t="str">
        <f>'Input Data'!C7</f>
        <v>HO Refurbishment</v>
      </c>
      <c r="D7" s="35" t="str">
        <f>'Input Data'!D7</f>
        <v>PS Facilities</v>
      </c>
      <c r="E7" s="63" t="str">
        <f>'Input Data'!E7</f>
        <v>Input_Prog_Commit</v>
      </c>
      <c r="F7" s="66">
        <f>'Input Data'!F7</f>
        <v>0</v>
      </c>
      <c r="G7" s="52">
        <f>'Input Data'!G7</f>
        <v>2013</v>
      </c>
      <c r="H7" s="34">
        <f>'Input Data'!H7*IF($G7='Cost Escalators'!$B$4,'Cost Escalators'!$B$6,'Cost Escalators'!$C$6)</f>
        <v>-1489172.9549105708</v>
      </c>
      <c r="I7" s="34">
        <f>'Input Data'!I7*IF($G7='Cost Escalators'!$B$4,'Cost Escalators'!$B$6,'Cost Escalators'!$C$6)</f>
        <v>1321.7147850790586</v>
      </c>
      <c r="J7" s="34">
        <f>'Input Data'!J7*IF($G7='Cost Escalators'!$B$4,'Cost Escalators'!$B$6,'Cost Escalators'!$C$6)</f>
        <v>0</v>
      </c>
      <c r="K7" s="34">
        <f>'Input Data'!K7*IF($G7='Cost Escalators'!$B$4,'Cost Escalators'!$B$6,'Cost Escalators'!$C$6)</f>
        <v>0</v>
      </c>
      <c r="L7" s="49">
        <f>'Input Data'!L7*IF($G7='Cost Escalators'!$B$4,'Cost Escalators'!$B$6,'Cost Escalators'!$C$6)</f>
        <v>0</v>
      </c>
      <c r="M7" s="34">
        <f>'Input Data'!M7*IF($G7='Cost Escalators'!$B$4,'Cost Escalators'!$B$6,'Cost Escalators'!$C$6)</f>
        <v>0</v>
      </c>
      <c r="N7" s="34">
        <f>'Input Data'!N7*IF($G7='Cost Escalators'!$B$4,'Cost Escalators'!$B$6,'Cost Escalators'!$C$6)</f>
        <v>0</v>
      </c>
      <c r="O7" s="34">
        <f>'Input Data'!O7*IF($G7='Cost Escalators'!$B$4,'Cost Escalators'!$B$6,'Cost Escalators'!$C$6)</f>
        <v>0</v>
      </c>
      <c r="P7" s="49">
        <f>'Input Data'!P7*IF($G7='Cost Escalators'!$B$4,'Cost Escalators'!$B$6,'Cost Escalators'!$C$6)</f>
        <v>0</v>
      </c>
      <c r="R7" s="102">
        <f t="shared" si="2"/>
        <v>0</v>
      </c>
      <c r="S7" s="34">
        <f t="shared" si="3"/>
        <v>0</v>
      </c>
      <c r="T7" s="34">
        <f t="shared" si="4"/>
        <v>0</v>
      </c>
      <c r="U7" s="49">
        <f t="shared" si="5"/>
        <v>0</v>
      </c>
      <c r="W7" s="255">
        <f>IF(OR(A7='Cost Escalators'!A$68,A7='Cost Escalators'!A$69,A7='Cost Escalators'!A$70,A7='Cost Escalators'!A$71),SUM(H7:L7),0)</f>
        <v>0</v>
      </c>
    </row>
    <row r="8" spans="1:27" x14ac:dyDescent="0.2">
      <c r="A8" s="33">
        <f>'Input Data'!A8</f>
        <v>5989</v>
      </c>
      <c r="B8" s="33" t="str">
        <f>'Input Data'!B8</f>
        <v>Non HV Buildings &amp; Civil Work</v>
      </c>
      <c r="C8" s="33" t="str">
        <f>'Input Data'!C8</f>
        <v>Sydney West Warehouse Extension</v>
      </c>
      <c r="D8" s="35" t="str">
        <f>'Input Data'!D8</f>
        <v>PS Facilities</v>
      </c>
      <c r="E8" s="63" t="str">
        <f>'Input Data'!E8</f>
        <v>Input_Prog_Commit</v>
      </c>
      <c r="F8" s="66">
        <f>'Input Data'!F8</f>
        <v>0</v>
      </c>
      <c r="G8" s="52">
        <f>'Input Data'!G8</f>
        <v>2013</v>
      </c>
      <c r="H8" s="34">
        <f>'Input Data'!H8*IF($G8='Cost Escalators'!$B$4,'Cost Escalators'!$B$6,'Cost Escalators'!$C$6)</f>
        <v>105053.41342340996</v>
      </c>
      <c r="I8" s="34">
        <f>'Input Data'!I8*IF($G8='Cost Escalators'!$B$4,'Cost Escalators'!$B$6,'Cost Escalators'!$C$6)</f>
        <v>125229.30274663601</v>
      </c>
      <c r="J8" s="34">
        <f>'Input Data'!J8*IF($G8='Cost Escalators'!$B$4,'Cost Escalators'!$B$6,'Cost Escalators'!$C$6)</f>
        <v>0</v>
      </c>
      <c r="K8" s="34">
        <f>'Input Data'!K8*IF($G8='Cost Escalators'!$B$4,'Cost Escalators'!$B$6,'Cost Escalators'!$C$6)</f>
        <v>0</v>
      </c>
      <c r="L8" s="49">
        <f>'Input Data'!L8*IF($G8='Cost Escalators'!$B$4,'Cost Escalators'!$B$6,'Cost Escalators'!$C$6)</f>
        <v>0</v>
      </c>
      <c r="M8" s="34">
        <f>'Input Data'!M8*IF($G8='Cost Escalators'!$B$4,'Cost Escalators'!$B$6,'Cost Escalators'!$C$6)</f>
        <v>0</v>
      </c>
      <c r="N8" s="34">
        <f>'Input Data'!N8*IF($G8='Cost Escalators'!$B$4,'Cost Escalators'!$B$6,'Cost Escalators'!$C$6)</f>
        <v>0</v>
      </c>
      <c r="O8" s="34">
        <f>'Input Data'!O8*IF($G8='Cost Escalators'!$B$4,'Cost Escalators'!$B$6,'Cost Escalators'!$C$6)</f>
        <v>0</v>
      </c>
      <c r="P8" s="49">
        <f>'Input Data'!P8*IF($G8='Cost Escalators'!$B$4,'Cost Escalators'!$B$6,'Cost Escalators'!$C$6)</f>
        <v>0</v>
      </c>
      <c r="R8" s="102">
        <f t="shared" si="2"/>
        <v>0</v>
      </c>
      <c r="S8" s="34">
        <f t="shared" si="3"/>
        <v>0</v>
      </c>
      <c r="T8" s="34">
        <f t="shared" si="4"/>
        <v>0</v>
      </c>
      <c r="U8" s="49">
        <f t="shared" si="5"/>
        <v>0</v>
      </c>
      <c r="W8" s="255">
        <f>IF(OR(A8='Cost Escalators'!A$68,A8='Cost Escalators'!A$69,A8='Cost Escalators'!A$70,A8='Cost Escalators'!A$71),SUM(H8:L8),0)</f>
        <v>0</v>
      </c>
    </row>
    <row r="9" spans="1:27" x14ac:dyDescent="0.2">
      <c r="A9" s="33">
        <f>'Input Data'!A9</f>
        <v>7332</v>
      </c>
      <c r="B9" s="33" t="str">
        <f>'Input Data'!B9</f>
        <v>Non HV Buildings &amp; Civil Work</v>
      </c>
      <c r="C9" s="33" t="str">
        <f>'Input Data'!C9</f>
        <v>Strategic Accomodation</v>
      </c>
      <c r="D9" s="35" t="str">
        <f>'Input Data'!D9</f>
        <v>PS Facilities</v>
      </c>
      <c r="E9" s="63" t="str">
        <f>'Input Data'!E9</f>
        <v>Input_Prog_Commit</v>
      </c>
      <c r="F9" s="66">
        <f>'Input Data'!F9</f>
        <v>0</v>
      </c>
      <c r="G9" s="52">
        <f>'Input Data'!G9</f>
        <v>2013</v>
      </c>
      <c r="H9" s="34">
        <f>'Input Data'!H9*IF($G9='Cost Escalators'!$B$4,'Cost Escalators'!$B$6,'Cost Escalators'!$C$6)</f>
        <v>0</v>
      </c>
      <c r="I9" s="34">
        <f>'Input Data'!I9*IF($G9='Cost Escalators'!$B$4,'Cost Escalators'!$B$6,'Cost Escalators'!$C$6)</f>
        <v>495867.15201594442</v>
      </c>
      <c r="J9" s="34">
        <f>'Input Data'!J9*IF($G9='Cost Escalators'!$B$4,'Cost Escalators'!$B$6,'Cost Escalators'!$C$6)</f>
        <v>7097031.690720886</v>
      </c>
      <c r="K9" s="34">
        <f>'Input Data'!K9*IF($G9='Cost Escalators'!$B$4,'Cost Escalators'!$B$6,'Cost Escalators'!$C$6)</f>
        <v>0</v>
      </c>
      <c r="L9" s="49">
        <f>'Input Data'!L9*IF($G9='Cost Escalators'!$B$4,'Cost Escalators'!$B$6,'Cost Escalators'!$C$6)</f>
        <v>0</v>
      </c>
      <c r="M9" s="34">
        <f>'Input Data'!M9*IF($G9='Cost Escalators'!$B$4,'Cost Escalators'!$B$6,'Cost Escalators'!$C$6)</f>
        <v>0</v>
      </c>
      <c r="N9" s="34">
        <f>'Input Data'!N9*IF($G9='Cost Escalators'!$B$4,'Cost Escalators'!$B$6,'Cost Escalators'!$C$6)</f>
        <v>0</v>
      </c>
      <c r="O9" s="34">
        <f>'Input Data'!O9*IF($G9='Cost Escalators'!$B$4,'Cost Escalators'!$B$6,'Cost Escalators'!$C$6)</f>
        <v>0</v>
      </c>
      <c r="P9" s="49">
        <f>'Input Data'!P9*IF($G9='Cost Escalators'!$B$4,'Cost Escalators'!$B$6,'Cost Escalators'!$C$6)</f>
        <v>0</v>
      </c>
      <c r="R9" s="102">
        <f t="shared" si="2"/>
        <v>0</v>
      </c>
      <c r="S9" s="34">
        <f t="shared" si="3"/>
        <v>0</v>
      </c>
      <c r="T9" s="34">
        <f t="shared" si="4"/>
        <v>0</v>
      </c>
      <c r="U9" s="49">
        <f t="shared" si="5"/>
        <v>0</v>
      </c>
      <c r="W9" s="255">
        <f>IF(OR(A9='Cost Escalators'!A$68,A9='Cost Escalators'!A$69,A9='Cost Escalators'!A$70,A9='Cost Escalators'!A$71),SUM(H9:L9),0)</f>
        <v>0</v>
      </c>
    </row>
    <row r="10" spans="1:27" x14ac:dyDescent="0.2">
      <c r="A10" s="33">
        <f>'Input Data'!A10</f>
        <v>7332</v>
      </c>
      <c r="B10" s="33" t="str">
        <f>'Input Data'!B10</f>
        <v>Non HV Buildings &amp; Civil Work</v>
      </c>
      <c r="C10" s="33" t="str">
        <f>'Input Data'!C10</f>
        <v>Strategic Accomodation</v>
      </c>
      <c r="D10" s="35" t="str">
        <f>'Input Data'!D10</f>
        <v>PS Facilities</v>
      </c>
      <c r="E10" s="63" t="str">
        <f>'Input Data'!E10</f>
        <v>Input_Prog_Commit</v>
      </c>
      <c r="F10" s="66">
        <f>'Input Data'!F10</f>
        <v>0</v>
      </c>
      <c r="G10" s="52">
        <f>'Input Data'!G10</f>
        <v>2014</v>
      </c>
      <c r="H10" s="34">
        <f>'Input Data'!H10*IF($G10='Cost Escalators'!$B$4,'Cost Escalators'!$B$6,'Cost Escalators'!$C$6)</f>
        <v>0</v>
      </c>
      <c r="I10" s="34">
        <f>'Input Data'!I10*IF($G10='Cost Escalators'!$B$4,'Cost Escalators'!$B$6,'Cost Escalators'!$C$6)</f>
        <v>0</v>
      </c>
      <c r="J10" s="34">
        <f>'Input Data'!J10*IF($G10='Cost Escalators'!$B$4,'Cost Escalators'!$B$6,'Cost Escalators'!$C$6)</f>
        <v>0</v>
      </c>
      <c r="K10" s="34">
        <f>'Input Data'!K10*IF($G10='Cost Escalators'!$B$4,'Cost Escalators'!$B$6,'Cost Escalators'!$C$6)</f>
        <v>0</v>
      </c>
      <c r="L10" s="49">
        <f>'Input Data'!L10*IF($G10='Cost Escalators'!$B$4,'Cost Escalators'!$B$6,'Cost Escalators'!$C$6)</f>
        <v>37683457.212861702</v>
      </c>
      <c r="M10" s="34">
        <f>'Input Data'!M10*IF($G10='Cost Escalators'!$B$4,'Cost Escalators'!$B$6,'Cost Escalators'!$C$6)</f>
        <v>8612015</v>
      </c>
      <c r="N10" s="34">
        <f>'Input Data'!N10*IF($G10='Cost Escalators'!$B$4,'Cost Escalators'!$B$6,'Cost Escalators'!$C$6)</f>
        <v>10973300</v>
      </c>
      <c r="O10" s="34">
        <f>'Input Data'!O10*IF($G10='Cost Escalators'!$B$4,'Cost Escalators'!$B$6,'Cost Escalators'!$C$6)</f>
        <v>4832700</v>
      </c>
      <c r="P10" s="49">
        <f>'Input Data'!P10*IF($G10='Cost Escalators'!$B$4,'Cost Escalators'!$B$6,'Cost Escalators'!$C$6)</f>
        <v>0</v>
      </c>
      <c r="R10" s="102">
        <f t="shared" si="2"/>
        <v>8612015</v>
      </c>
      <c r="S10" s="34">
        <f t="shared" si="3"/>
        <v>10973300</v>
      </c>
      <c r="T10" s="34">
        <f t="shared" si="4"/>
        <v>4832700</v>
      </c>
      <c r="U10" s="49">
        <f t="shared" si="5"/>
        <v>0</v>
      </c>
      <c r="W10" s="255">
        <f>IF(OR(A10='Cost Escalators'!A$68,A10='Cost Escalators'!A$69,A10='Cost Escalators'!A$70,A10='Cost Escalators'!A$71),SUM(H10:L10),0)</f>
        <v>0</v>
      </c>
    </row>
    <row r="11" spans="1:27" x14ac:dyDescent="0.2">
      <c r="A11" s="33">
        <f>'Input Data'!A11</f>
        <v>7332</v>
      </c>
      <c r="B11" s="33" t="str">
        <f>'Input Data'!B11</f>
        <v>Non HV Buildings &amp; Civil Work</v>
      </c>
      <c r="C11" s="33" t="str">
        <f>'Input Data'!C11</f>
        <v>Strategic Accomodation</v>
      </c>
      <c r="D11" s="35" t="str">
        <f>'Input Data'!D11</f>
        <v>PS Facilities</v>
      </c>
      <c r="E11" s="63" t="str">
        <f>'Input Data'!E11</f>
        <v>Input_Prog_Commit</v>
      </c>
      <c r="F11" s="66">
        <f>'Input Data'!F11</f>
        <v>0</v>
      </c>
      <c r="G11" s="52">
        <f>'Input Data'!G11</f>
        <v>2013</v>
      </c>
      <c r="H11" s="34">
        <f>'Input Data'!H11*IF($G11='Cost Escalators'!$B$4,'Cost Escalators'!$B$6,'Cost Escalators'!$C$6)</f>
        <v>0</v>
      </c>
      <c r="I11" s="34">
        <f>'Input Data'!I11*IF($G11='Cost Escalators'!$B$4,'Cost Escalators'!$B$6,'Cost Escalators'!$C$6)</f>
        <v>0</v>
      </c>
      <c r="J11" s="34">
        <f>'Input Data'!J11*IF($G11='Cost Escalators'!$B$4,'Cost Escalators'!$B$6,'Cost Escalators'!$C$6)</f>
        <v>0</v>
      </c>
      <c r="K11" s="34">
        <f>'Input Data'!K11*IF($G11='Cost Escalators'!$B$4,'Cost Escalators'!$B$6,'Cost Escalators'!$C$6)</f>
        <v>15821291.537286678</v>
      </c>
      <c r="L11" s="49">
        <f>'Input Data'!L11*IF($G11='Cost Escalators'!$B$4,'Cost Escalators'!$B$6,'Cost Escalators'!$C$6)</f>
        <v>0</v>
      </c>
      <c r="M11" s="34">
        <f>'Input Data'!M11*IF($G11='Cost Escalators'!$B$4,'Cost Escalators'!$B$6,'Cost Escalators'!$C$6)</f>
        <v>0</v>
      </c>
      <c r="N11" s="34">
        <f>'Input Data'!N11*IF($G11='Cost Escalators'!$B$4,'Cost Escalators'!$B$6,'Cost Escalators'!$C$6)</f>
        <v>0</v>
      </c>
      <c r="O11" s="34">
        <f>'Input Data'!O11*IF($G11='Cost Escalators'!$B$4,'Cost Escalators'!$B$6,'Cost Escalators'!$C$6)</f>
        <v>0</v>
      </c>
      <c r="P11" s="49">
        <f>'Input Data'!P11*IF($G11='Cost Escalators'!$B$4,'Cost Escalators'!$B$6,'Cost Escalators'!$C$6)</f>
        <v>0</v>
      </c>
      <c r="R11" s="102">
        <f t="shared" si="2"/>
        <v>0</v>
      </c>
      <c r="S11" s="34">
        <f t="shared" si="3"/>
        <v>0</v>
      </c>
      <c r="T11" s="34">
        <f t="shared" si="4"/>
        <v>0</v>
      </c>
      <c r="U11" s="49">
        <f t="shared" si="5"/>
        <v>0</v>
      </c>
      <c r="W11" s="255">
        <f>IF(OR(A11='Cost Escalators'!A$68,A11='Cost Escalators'!A$69,A11='Cost Escalators'!A$70,A11='Cost Escalators'!A$71),SUM(H11:L11),0)</f>
        <v>0</v>
      </c>
    </row>
    <row r="12" spans="1:27" x14ac:dyDescent="0.2">
      <c r="A12" s="33">
        <f>'Input Data'!A12</f>
        <v>7517</v>
      </c>
      <c r="B12" s="33" t="str">
        <f>'Input Data'!B12</f>
        <v>Non HV Buildings &amp; Civil Work</v>
      </c>
      <c r="C12" s="33" t="str">
        <f>'Input Data'!C12</f>
        <v>Newcastle Mezzanine Floor</v>
      </c>
      <c r="D12" s="35" t="str">
        <f>'Input Data'!D12</f>
        <v>PS Facilities</v>
      </c>
      <c r="E12" s="63" t="str">
        <f>'Input Data'!E12</f>
        <v>Input_Prog_Commit</v>
      </c>
      <c r="F12" s="66">
        <f>'Input Data'!F12</f>
        <v>0</v>
      </c>
      <c r="G12" s="52">
        <f>'Input Data'!G12</f>
        <v>2013</v>
      </c>
      <c r="H12" s="34">
        <f>'Input Data'!H12*IF($G12='Cost Escalators'!$B$4,'Cost Escalators'!$B$6,'Cost Escalators'!$C$6)</f>
        <v>0</v>
      </c>
      <c r="I12" s="34">
        <f>'Input Data'!I12*IF($G12='Cost Escalators'!$B$4,'Cost Escalators'!$B$6,'Cost Escalators'!$C$6)</f>
        <v>37786.781429251932</v>
      </c>
      <c r="J12" s="34">
        <f>'Input Data'!J12*IF($G12='Cost Escalators'!$B$4,'Cost Escalators'!$B$6,'Cost Escalators'!$C$6)</f>
        <v>0</v>
      </c>
      <c r="K12" s="34">
        <f>'Input Data'!K12*IF($G12='Cost Escalators'!$B$4,'Cost Escalators'!$B$6,'Cost Escalators'!$C$6)</f>
        <v>0</v>
      </c>
      <c r="L12" s="49">
        <f>'Input Data'!L12*IF($G12='Cost Escalators'!$B$4,'Cost Escalators'!$B$6,'Cost Escalators'!$C$6)</f>
        <v>0</v>
      </c>
      <c r="M12" s="34">
        <f>'Input Data'!M12*IF($G12='Cost Escalators'!$B$4,'Cost Escalators'!$B$6,'Cost Escalators'!$C$6)</f>
        <v>0</v>
      </c>
      <c r="N12" s="34">
        <f>'Input Data'!N12*IF($G12='Cost Escalators'!$B$4,'Cost Escalators'!$B$6,'Cost Escalators'!$C$6)</f>
        <v>0</v>
      </c>
      <c r="O12" s="34">
        <f>'Input Data'!O12*IF($G12='Cost Escalators'!$B$4,'Cost Escalators'!$B$6,'Cost Escalators'!$C$6)</f>
        <v>0</v>
      </c>
      <c r="P12" s="49">
        <f>'Input Data'!P12*IF($G12='Cost Escalators'!$B$4,'Cost Escalators'!$B$6,'Cost Escalators'!$C$6)</f>
        <v>0</v>
      </c>
      <c r="R12" s="102">
        <f t="shared" si="2"/>
        <v>0</v>
      </c>
      <c r="S12" s="34">
        <f t="shared" si="3"/>
        <v>0</v>
      </c>
      <c r="T12" s="34">
        <f t="shared" si="4"/>
        <v>0</v>
      </c>
      <c r="U12" s="49">
        <f t="shared" si="5"/>
        <v>0</v>
      </c>
      <c r="W12" s="255">
        <f>IF(OR(A12='Cost Escalators'!A$68,A12='Cost Escalators'!A$69,A12='Cost Escalators'!A$70,A12='Cost Escalators'!A$71),SUM(H12:L12),0)</f>
        <v>0</v>
      </c>
    </row>
    <row r="13" spans="1:27" x14ac:dyDescent="0.2">
      <c r="A13" s="33">
        <f>'Input Data'!A13</f>
        <v>8050</v>
      </c>
      <c r="B13" s="33" t="str">
        <f>'Input Data'!B13</f>
        <v>Non HV Buildings &amp; Civil Work</v>
      </c>
      <c r="C13" s="33" t="str">
        <f>'Input Data'!C13</f>
        <v>Haymarket Blast Wall</v>
      </c>
      <c r="D13" s="35" t="str">
        <f>'Input Data'!D13</f>
        <v>PS Facilities</v>
      </c>
      <c r="E13" s="63" t="str">
        <f>'Input Data'!E13</f>
        <v>Input_Prog_Commit</v>
      </c>
      <c r="F13" s="66">
        <f>'Input Data'!F13</f>
        <v>0</v>
      </c>
      <c r="G13" s="52">
        <f>'Input Data'!G13</f>
        <v>2014</v>
      </c>
      <c r="H13" s="34">
        <f>'Input Data'!H13*IF($G13='Cost Escalators'!$B$4,'Cost Escalators'!$B$6,'Cost Escalators'!$C$6)</f>
        <v>0</v>
      </c>
      <c r="I13" s="34">
        <f>'Input Data'!I13*IF($G13='Cost Escalators'!$B$4,'Cost Escalators'!$B$6,'Cost Escalators'!$C$6)</f>
        <v>0</v>
      </c>
      <c r="J13" s="34">
        <f>'Input Data'!J13*IF($G13='Cost Escalators'!$B$4,'Cost Escalators'!$B$6,'Cost Escalators'!$C$6)</f>
        <v>0</v>
      </c>
      <c r="K13" s="34">
        <f>'Input Data'!K13*IF($G13='Cost Escalators'!$B$4,'Cost Escalators'!$B$6,'Cost Escalators'!$C$6)</f>
        <v>0</v>
      </c>
      <c r="L13" s="49">
        <f>'Input Data'!L13*IF($G13='Cost Escalators'!$B$4,'Cost Escalators'!$B$6,'Cost Escalators'!$C$6)</f>
        <v>54078</v>
      </c>
      <c r="M13" s="34">
        <f>'Input Data'!M13*IF($G13='Cost Escalators'!$B$4,'Cost Escalators'!$B$6,'Cost Escalators'!$C$6)</f>
        <v>0</v>
      </c>
      <c r="N13" s="34">
        <f>'Input Data'!N13*IF($G13='Cost Escalators'!$B$4,'Cost Escalators'!$B$6,'Cost Escalators'!$C$6)</f>
        <v>0</v>
      </c>
      <c r="O13" s="34">
        <f>'Input Data'!O13*IF($G13='Cost Escalators'!$B$4,'Cost Escalators'!$B$6,'Cost Escalators'!$C$6)</f>
        <v>0</v>
      </c>
      <c r="P13" s="49">
        <f>'Input Data'!P13*IF($G13='Cost Escalators'!$B$4,'Cost Escalators'!$B$6,'Cost Escalators'!$C$6)</f>
        <v>0</v>
      </c>
      <c r="R13" s="102">
        <f t="shared" si="2"/>
        <v>0</v>
      </c>
      <c r="S13" s="34">
        <f t="shared" si="3"/>
        <v>0</v>
      </c>
      <c r="T13" s="34">
        <f t="shared" si="4"/>
        <v>0</v>
      </c>
      <c r="U13" s="49">
        <f t="shared" si="5"/>
        <v>0</v>
      </c>
      <c r="W13" s="255">
        <f>IF(OR(A13='Cost Escalators'!A$68,A13='Cost Escalators'!A$69,A13='Cost Escalators'!A$70,A13='Cost Escalators'!A$71),SUM(H13:L13),0)</f>
        <v>0</v>
      </c>
    </row>
    <row r="14" spans="1:27" x14ac:dyDescent="0.2">
      <c r="A14" s="33">
        <f>'Input Data'!A14</f>
        <v>6420</v>
      </c>
      <c r="B14" s="33" t="str">
        <f>'Input Data'!B14</f>
        <v>Information Technology</v>
      </c>
      <c r="C14" s="33" t="str">
        <f>'Input Data'!C14</f>
        <v>Video Conferencing &amp; Collaboration</v>
      </c>
      <c r="D14" s="35" t="str">
        <f>'Input Data'!D14</f>
        <v>PS Information Technology</v>
      </c>
      <c r="E14" s="63" t="str">
        <f>'Input Data'!E14</f>
        <v>Input_Prog_Commit</v>
      </c>
      <c r="F14" s="66">
        <f>'Input Data'!F14</f>
        <v>0</v>
      </c>
      <c r="G14" s="52">
        <f>'Input Data'!G14</f>
        <v>2013</v>
      </c>
      <c r="H14" s="34">
        <f>'Input Data'!H14*IF($G14='Cost Escalators'!$B$4,'Cost Escalators'!$B$6,'Cost Escalators'!$C$6)</f>
        <v>535999.46424682671</v>
      </c>
      <c r="I14" s="34">
        <f>'Input Data'!I14*IF($G14='Cost Escalators'!$B$4,'Cost Escalators'!$B$6,'Cost Escalators'!$C$6)</f>
        <v>0</v>
      </c>
      <c r="J14" s="34">
        <f>'Input Data'!J14*IF($G14='Cost Escalators'!$B$4,'Cost Escalators'!$B$6,'Cost Escalators'!$C$6)</f>
        <v>0</v>
      </c>
      <c r="K14" s="34">
        <f>'Input Data'!K14*IF($G14='Cost Escalators'!$B$4,'Cost Escalators'!$B$6,'Cost Escalators'!$C$6)</f>
        <v>0</v>
      </c>
      <c r="L14" s="49">
        <f>'Input Data'!L14*IF($G14='Cost Escalators'!$B$4,'Cost Escalators'!$B$6,'Cost Escalators'!$C$6)</f>
        <v>0</v>
      </c>
      <c r="M14" s="34">
        <f>'Input Data'!M14*IF($G14='Cost Escalators'!$B$4,'Cost Escalators'!$B$6,'Cost Escalators'!$C$6)</f>
        <v>0</v>
      </c>
      <c r="N14" s="34">
        <f>'Input Data'!N14*IF($G14='Cost Escalators'!$B$4,'Cost Escalators'!$B$6,'Cost Escalators'!$C$6)</f>
        <v>0</v>
      </c>
      <c r="O14" s="34">
        <f>'Input Data'!O14*IF($G14='Cost Escalators'!$B$4,'Cost Escalators'!$B$6,'Cost Escalators'!$C$6)</f>
        <v>0</v>
      </c>
      <c r="P14" s="49">
        <f>'Input Data'!P14*IF($G14='Cost Escalators'!$B$4,'Cost Escalators'!$B$6,'Cost Escalators'!$C$6)</f>
        <v>0</v>
      </c>
      <c r="R14" s="102">
        <f t="shared" si="2"/>
        <v>0</v>
      </c>
      <c r="S14" s="34">
        <f t="shared" si="3"/>
        <v>0</v>
      </c>
      <c r="T14" s="34">
        <f t="shared" si="4"/>
        <v>0</v>
      </c>
      <c r="U14" s="49">
        <f t="shared" si="5"/>
        <v>0</v>
      </c>
      <c r="W14" s="255">
        <f>IF(OR(A14='Cost Escalators'!A$68,A14='Cost Escalators'!A$69,A14='Cost Escalators'!A$70,A14='Cost Escalators'!A$71),SUM(H14:L14),0)</f>
        <v>0</v>
      </c>
    </row>
    <row r="15" spans="1:27" x14ac:dyDescent="0.2">
      <c r="A15" s="33" t="str">
        <f>'Input Data'!A15</f>
        <v>ICT Applications</v>
      </c>
      <c r="B15" s="33" t="str">
        <f>'Input Data'!B15</f>
        <v>Information Technology</v>
      </c>
      <c r="C15" s="33" t="str">
        <f>'Input Data'!C15</f>
        <v>Capital Program Delivery</v>
      </c>
      <c r="D15" s="35" t="str">
        <f>'Input Data'!D15</f>
        <v>PS Information Technology</v>
      </c>
      <c r="E15" s="63" t="str">
        <f>'Input Data'!E15</f>
        <v>Input_Prog_Commit</v>
      </c>
      <c r="F15" s="66">
        <f>'Input Data'!F15</f>
        <v>0</v>
      </c>
      <c r="G15" s="52">
        <f>'Input Data'!G15</f>
        <v>2013</v>
      </c>
      <c r="H15" s="34">
        <f>'Input Data'!H15*IF($G15='Cost Escalators'!$B$4,'Cost Escalators'!$B$6,'Cost Escalators'!$C$6)</f>
        <v>2751280.9244127092</v>
      </c>
      <c r="I15" s="34">
        <f>'Input Data'!I15*IF($G15='Cost Escalators'!$B$4,'Cost Escalators'!$B$6,'Cost Escalators'!$C$6)</f>
        <v>921492.15052006673</v>
      </c>
      <c r="J15" s="34">
        <f>'Input Data'!J15*IF($G15='Cost Escalators'!$B$4,'Cost Escalators'!$B$6,'Cost Escalators'!$C$6)</f>
        <v>24215.05621598578</v>
      </c>
      <c r="K15" s="34">
        <f>'Input Data'!K15*IF($G15='Cost Escalators'!$B$4,'Cost Escalators'!$B$6,'Cost Escalators'!$C$6)</f>
        <v>0</v>
      </c>
      <c r="L15" s="49">
        <f>'Input Data'!L15*IF($G15='Cost Escalators'!$B$4,'Cost Escalators'!$B$6,'Cost Escalators'!$C$6)</f>
        <v>0</v>
      </c>
      <c r="M15" s="34">
        <f>'Input Data'!M15*IF($G15='Cost Escalators'!$B$4,'Cost Escalators'!$B$6,'Cost Escalators'!$C$6)</f>
        <v>0</v>
      </c>
      <c r="N15" s="34">
        <f>'Input Data'!N15*IF($G15='Cost Escalators'!$B$4,'Cost Escalators'!$B$6,'Cost Escalators'!$C$6)</f>
        <v>0</v>
      </c>
      <c r="O15" s="34">
        <f>'Input Data'!O15*IF($G15='Cost Escalators'!$B$4,'Cost Escalators'!$B$6,'Cost Escalators'!$C$6)</f>
        <v>0</v>
      </c>
      <c r="P15" s="49">
        <f>'Input Data'!P15*IF($G15='Cost Escalators'!$B$4,'Cost Escalators'!$B$6,'Cost Escalators'!$C$6)</f>
        <v>0</v>
      </c>
      <c r="R15" s="102">
        <f t="shared" si="2"/>
        <v>0</v>
      </c>
      <c r="S15" s="34">
        <f t="shared" si="3"/>
        <v>0</v>
      </c>
      <c r="T15" s="34">
        <f t="shared" si="4"/>
        <v>0</v>
      </c>
      <c r="U15" s="49">
        <f t="shared" si="5"/>
        <v>0</v>
      </c>
      <c r="W15" s="255">
        <f>IF(OR(A15='Cost Escalators'!A$68,A15='Cost Escalators'!A$69,A15='Cost Escalators'!A$70,A15='Cost Escalators'!A$71),SUM(H15:L15),0)</f>
        <v>0</v>
      </c>
    </row>
    <row r="16" spans="1:27" x14ac:dyDescent="0.2">
      <c r="A16" s="33" t="str">
        <f>'Input Data'!A16</f>
        <v>ICT Applications</v>
      </c>
      <c r="B16" s="33" t="str">
        <f>'Input Data'!B16</f>
        <v>Information Technology</v>
      </c>
      <c r="C16" s="33" t="str">
        <f>'Input Data'!C16</f>
        <v xml:space="preserve">Finance &amp; Information Systems </v>
      </c>
      <c r="D16" s="35" t="str">
        <f>'Input Data'!D16</f>
        <v>PS Information Technology</v>
      </c>
      <c r="E16" s="63" t="str">
        <f>'Input Data'!E16</f>
        <v>Input_Prog_Commit</v>
      </c>
      <c r="F16" s="66">
        <f>'Input Data'!F16</f>
        <v>0</v>
      </c>
      <c r="G16" s="52">
        <f>'Input Data'!G16</f>
        <v>2013</v>
      </c>
      <c r="H16" s="34">
        <f>'Input Data'!H16*IF($G16='Cost Escalators'!$B$4,'Cost Escalators'!$B$6,'Cost Escalators'!$C$6)</f>
        <v>2756032.454923748</v>
      </c>
      <c r="I16" s="34">
        <f>'Input Data'!I16*IF($G16='Cost Escalators'!$B$4,'Cost Escalators'!$B$6,'Cost Escalators'!$C$6)</f>
        <v>9699521.7623030692</v>
      </c>
      <c r="J16" s="34">
        <f>'Input Data'!J16*IF($G16='Cost Escalators'!$B$4,'Cost Escalators'!$B$6,'Cost Escalators'!$C$6)</f>
        <v>12561855.348859267</v>
      </c>
      <c r="K16" s="34">
        <f>'Input Data'!K16*IF($G16='Cost Escalators'!$B$4,'Cost Escalators'!$B$6,'Cost Escalators'!$C$6)</f>
        <v>20205852.772787478</v>
      </c>
      <c r="L16" s="49">
        <f>'Input Data'!L16*IF($G16='Cost Escalators'!$B$4,'Cost Escalators'!$B$6,'Cost Escalators'!$C$6)</f>
        <v>0</v>
      </c>
      <c r="M16" s="34">
        <f>'Input Data'!M16*IF($G16='Cost Escalators'!$B$4,'Cost Escalators'!$B$6,'Cost Escalators'!$C$6)</f>
        <v>0</v>
      </c>
      <c r="N16" s="34">
        <f>'Input Data'!N16*IF($G16='Cost Escalators'!$B$4,'Cost Escalators'!$B$6,'Cost Escalators'!$C$6)</f>
        <v>0</v>
      </c>
      <c r="O16" s="34">
        <f>'Input Data'!O16*IF($G16='Cost Escalators'!$B$4,'Cost Escalators'!$B$6,'Cost Escalators'!$C$6)</f>
        <v>0</v>
      </c>
      <c r="P16" s="49">
        <f>'Input Data'!P16*IF($G16='Cost Escalators'!$B$4,'Cost Escalators'!$B$6,'Cost Escalators'!$C$6)</f>
        <v>0</v>
      </c>
      <c r="R16" s="102">
        <f t="shared" si="2"/>
        <v>0</v>
      </c>
      <c r="S16" s="34">
        <f t="shared" si="3"/>
        <v>0</v>
      </c>
      <c r="T16" s="34">
        <f t="shared" si="4"/>
        <v>0</v>
      </c>
      <c r="U16" s="49">
        <f t="shared" si="5"/>
        <v>0</v>
      </c>
      <c r="W16" s="255">
        <f>IF(OR(A16='Cost Escalators'!A$68,A16='Cost Escalators'!A$69,A16='Cost Escalators'!A$70,A16='Cost Escalators'!A$71),SUM(H16:L16),0)</f>
        <v>0</v>
      </c>
    </row>
    <row r="17" spans="1:23" x14ac:dyDescent="0.2">
      <c r="A17" s="33" t="str">
        <f>'Input Data'!A17</f>
        <v>ICT Applications</v>
      </c>
      <c r="B17" s="33" t="str">
        <f>'Input Data'!B17</f>
        <v>Information Technology</v>
      </c>
      <c r="C17" s="33" t="str">
        <f>'Input Data'!C17</f>
        <v>Network Planning &amp; Performance</v>
      </c>
      <c r="D17" s="35" t="str">
        <f>'Input Data'!D17</f>
        <v>PS Information Technology</v>
      </c>
      <c r="E17" s="63" t="str">
        <f>'Input Data'!E17</f>
        <v>Input_Prog_Commit</v>
      </c>
      <c r="F17" s="66">
        <f>'Input Data'!F17</f>
        <v>0</v>
      </c>
      <c r="G17" s="52">
        <f>'Input Data'!G17</f>
        <v>2013</v>
      </c>
      <c r="H17" s="34">
        <f>'Input Data'!H17*IF($G17='Cost Escalators'!$B$4,'Cost Escalators'!$B$6,'Cost Escalators'!$C$6)</f>
        <v>796284.20403902244</v>
      </c>
      <c r="I17" s="34">
        <f>'Input Data'!I17*IF($G17='Cost Escalators'!$B$4,'Cost Escalators'!$B$6,'Cost Escalators'!$C$6)</f>
        <v>397105.02625915466</v>
      </c>
      <c r="J17" s="34">
        <f>'Input Data'!J17*IF($G17='Cost Escalators'!$B$4,'Cost Escalators'!$B$6,'Cost Escalators'!$C$6)</f>
        <v>11889.168047010684</v>
      </c>
      <c r="K17" s="34">
        <f>'Input Data'!K17*IF($G17='Cost Escalators'!$B$4,'Cost Escalators'!$B$6,'Cost Escalators'!$C$6)</f>
        <v>0</v>
      </c>
      <c r="L17" s="49">
        <f>'Input Data'!L17*IF($G17='Cost Escalators'!$B$4,'Cost Escalators'!$B$6,'Cost Escalators'!$C$6)</f>
        <v>0</v>
      </c>
      <c r="M17" s="34">
        <f>'Input Data'!M17*IF($G17='Cost Escalators'!$B$4,'Cost Escalators'!$B$6,'Cost Escalators'!$C$6)</f>
        <v>0</v>
      </c>
      <c r="N17" s="34">
        <f>'Input Data'!N17*IF($G17='Cost Escalators'!$B$4,'Cost Escalators'!$B$6,'Cost Escalators'!$C$6)</f>
        <v>0</v>
      </c>
      <c r="O17" s="34">
        <f>'Input Data'!O17*IF($G17='Cost Escalators'!$B$4,'Cost Escalators'!$B$6,'Cost Escalators'!$C$6)</f>
        <v>0</v>
      </c>
      <c r="P17" s="49">
        <f>'Input Data'!P17*IF($G17='Cost Escalators'!$B$4,'Cost Escalators'!$B$6,'Cost Escalators'!$C$6)</f>
        <v>0</v>
      </c>
      <c r="R17" s="102">
        <f t="shared" si="2"/>
        <v>0</v>
      </c>
      <c r="S17" s="34">
        <f t="shared" si="3"/>
        <v>0</v>
      </c>
      <c r="T17" s="34">
        <f t="shared" si="4"/>
        <v>0</v>
      </c>
      <c r="U17" s="49">
        <f t="shared" si="5"/>
        <v>0</v>
      </c>
      <c r="W17" s="255">
        <f>IF(OR(A17='Cost Escalators'!A$68,A17='Cost Escalators'!A$69,A17='Cost Escalators'!A$70,A17='Cost Escalators'!A$71),SUM(H17:L17),0)</f>
        <v>0</v>
      </c>
    </row>
    <row r="18" spans="1:23" x14ac:dyDescent="0.2">
      <c r="A18" s="33" t="str">
        <f>'Input Data'!A18</f>
        <v>ICT Applications</v>
      </c>
      <c r="B18" s="33" t="str">
        <f>'Input Data'!B18</f>
        <v>Information Technology</v>
      </c>
      <c r="C18" s="33" t="str">
        <f>'Input Data'!C18</f>
        <v xml:space="preserve">Network Services &amp; Operations </v>
      </c>
      <c r="D18" s="35" t="str">
        <f>'Input Data'!D18</f>
        <v>PS Information Technology</v>
      </c>
      <c r="E18" s="63" t="str">
        <f>'Input Data'!E18</f>
        <v>Input_Prog_Commit</v>
      </c>
      <c r="F18" s="66">
        <f>'Input Data'!F18</f>
        <v>0</v>
      </c>
      <c r="G18" s="52">
        <f>'Input Data'!G18</f>
        <v>2013</v>
      </c>
      <c r="H18" s="34">
        <f>'Input Data'!H18*IF($G18='Cost Escalators'!$B$4,'Cost Escalators'!$B$6,'Cost Escalators'!$C$6)</f>
        <v>100989.76111540868</v>
      </c>
      <c r="I18" s="34">
        <f>'Input Data'!I18*IF($G18='Cost Escalators'!$B$4,'Cost Escalators'!$B$6,'Cost Escalators'!$C$6)</f>
        <v>275091.97423632734</v>
      </c>
      <c r="J18" s="34">
        <f>'Input Data'!J18*IF($G18='Cost Escalators'!$B$4,'Cost Escalators'!$B$6,'Cost Escalators'!$C$6)</f>
        <v>74437.040804373566</v>
      </c>
      <c r="K18" s="34">
        <f>'Input Data'!K18*IF($G18='Cost Escalators'!$B$4,'Cost Escalators'!$B$6,'Cost Escalators'!$C$6)</f>
        <v>0</v>
      </c>
      <c r="L18" s="49">
        <f>'Input Data'!L18*IF($G18='Cost Escalators'!$B$4,'Cost Escalators'!$B$6,'Cost Escalators'!$C$6)</f>
        <v>0</v>
      </c>
      <c r="M18" s="34">
        <f>'Input Data'!M18*IF($G18='Cost Escalators'!$B$4,'Cost Escalators'!$B$6,'Cost Escalators'!$C$6)</f>
        <v>0</v>
      </c>
      <c r="N18" s="34">
        <f>'Input Data'!N18*IF($G18='Cost Escalators'!$B$4,'Cost Escalators'!$B$6,'Cost Escalators'!$C$6)</f>
        <v>0</v>
      </c>
      <c r="O18" s="34">
        <f>'Input Data'!O18*IF($G18='Cost Escalators'!$B$4,'Cost Escalators'!$B$6,'Cost Escalators'!$C$6)</f>
        <v>0</v>
      </c>
      <c r="P18" s="49">
        <f>'Input Data'!P18*IF($G18='Cost Escalators'!$B$4,'Cost Escalators'!$B$6,'Cost Escalators'!$C$6)</f>
        <v>0</v>
      </c>
      <c r="R18" s="102">
        <f t="shared" si="2"/>
        <v>0</v>
      </c>
      <c r="S18" s="34">
        <f t="shared" si="3"/>
        <v>0</v>
      </c>
      <c r="T18" s="34">
        <f t="shared" si="4"/>
        <v>0</v>
      </c>
      <c r="U18" s="49">
        <f t="shared" si="5"/>
        <v>0</v>
      </c>
      <c r="W18" s="255">
        <f>IF(OR(A18='Cost Escalators'!A$68,A18='Cost Escalators'!A$69,A18='Cost Escalators'!A$70,A18='Cost Escalators'!A$71),SUM(H18:L18),0)</f>
        <v>0</v>
      </c>
    </row>
    <row r="19" spans="1:23" x14ac:dyDescent="0.2">
      <c r="A19" s="33" t="str">
        <f>'Input Data'!A19</f>
        <v>ICT Applications</v>
      </c>
      <c r="B19" s="33" t="str">
        <f>'Input Data'!B19</f>
        <v>Information Technology</v>
      </c>
      <c r="C19" s="33" t="str">
        <f>'Input Data'!C19</f>
        <v xml:space="preserve">People, Strategy &amp; Corporate Services </v>
      </c>
      <c r="D19" s="35" t="str">
        <f>'Input Data'!D19</f>
        <v>PS Information Technology</v>
      </c>
      <c r="E19" s="63" t="str">
        <f>'Input Data'!E19</f>
        <v>Input_Prog_Commit</v>
      </c>
      <c r="F19" s="66">
        <f>'Input Data'!F19</f>
        <v>0</v>
      </c>
      <c r="G19" s="52">
        <f>'Input Data'!G19</f>
        <v>2013</v>
      </c>
      <c r="H19" s="34">
        <f>'Input Data'!H19*IF($G19='Cost Escalators'!$B$4,'Cost Escalators'!$B$6,'Cost Escalators'!$C$6)</f>
        <v>75374.186976005876</v>
      </c>
      <c r="I19" s="34">
        <f>'Input Data'!I19*IF($G19='Cost Escalators'!$B$4,'Cost Escalators'!$B$6,'Cost Escalators'!$C$6)</f>
        <v>82476.571454523248</v>
      </c>
      <c r="J19" s="34">
        <f>'Input Data'!J19*IF($G19='Cost Escalators'!$B$4,'Cost Escalators'!$B$6,'Cost Escalators'!$C$6)</f>
        <v>3569.4737339608855</v>
      </c>
      <c r="K19" s="34">
        <f>'Input Data'!K19*IF($G19='Cost Escalators'!$B$4,'Cost Escalators'!$B$6,'Cost Escalators'!$C$6)</f>
        <v>0</v>
      </c>
      <c r="L19" s="49">
        <f>'Input Data'!L19*IF($G19='Cost Escalators'!$B$4,'Cost Escalators'!$B$6,'Cost Escalators'!$C$6)</f>
        <v>0</v>
      </c>
      <c r="M19" s="34">
        <f>'Input Data'!M19*IF($G19='Cost Escalators'!$B$4,'Cost Escalators'!$B$6,'Cost Escalators'!$C$6)</f>
        <v>0</v>
      </c>
      <c r="N19" s="34">
        <f>'Input Data'!N19*IF($G19='Cost Escalators'!$B$4,'Cost Escalators'!$B$6,'Cost Escalators'!$C$6)</f>
        <v>0</v>
      </c>
      <c r="O19" s="34">
        <f>'Input Data'!O19*IF($G19='Cost Escalators'!$B$4,'Cost Escalators'!$B$6,'Cost Escalators'!$C$6)</f>
        <v>0</v>
      </c>
      <c r="P19" s="49">
        <f>'Input Data'!P19*IF($G19='Cost Escalators'!$B$4,'Cost Escalators'!$B$6,'Cost Escalators'!$C$6)</f>
        <v>0</v>
      </c>
      <c r="R19" s="102">
        <f t="shared" si="2"/>
        <v>0</v>
      </c>
      <c r="S19" s="34">
        <f t="shared" si="3"/>
        <v>0</v>
      </c>
      <c r="T19" s="34">
        <f t="shared" si="4"/>
        <v>0</v>
      </c>
      <c r="U19" s="49">
        <f t="shared" si="5"/>
        <v>0</v>
      </c>
      <c r="W19" s="255">
        <f>IF(OR(A19='Cost Escalators'!A$68,A19='Cost Escalators'!A$69,A19='Cost Escalators'!A$70,A19='Cost Escalators'!A$71),SUM(H19:L19),0)</f>
        <v>0</v>
      </c>
    </row>
    <row r="20" spans="1:23" x14ac:dyDescent="0.2">
      <c r="A20" s="33" t="str">
        <f>'Input Data'!A20</f>
        <v>ICT Applications</v>
      </c>
      <c r="B20" s="33" t="str">
        <f>'Input Data'!B20</f>
        <v>Information Technology</v>
      </c>
      <c r="C20" s="33">
        <f>'Input Data'!C20</f>
        <v>0</v>
      </c>
      <c r="D20" s="35" t="str">
        <f>'Input Data'!D20</f>
        <v>PS Information Technology</v>
      </c>
      <c r="E20" s="63" t="str">
        <f>'Input Data'!E20</f>
        <v>Input_Prog_Commit</v>
      </c>
      <c r="F20" s="66">
        <f>'Input Data'!F20</f>
        <v>0</v>
      </c>
      <c r="G20" s="52">
        <f>'Input Data'!G20</f>
        <v>2013</v>
      </c>
      <c r="H20" s="34">
        <f>'Input Data'!H20*IF($G20='Cost Escalators'!$B$4,'Cost Escalators'!$B$6,'Cost Escalators'!$C$6)</f>
        <v>0</v>
      </c>
      <c r="I20" s="34">
        <f>'Input Data'!I20*IF($G20='Cost Escalators'!$B$4,'Cost Escalators'!$B$6,'Cost Escalators'!$C$6)</f>
        <v>0</v>
      </c>
      <c r="J20" s="34">
        <f>'Input Data'!J20*IF($G20='Cost Escalators'!$B$4,'Cost Escalators'!$B$6,'Cost Escalators'!$C$6)</f>
        <v>0</v>
      </c>
      <c r="K20" s="34">
        <f>'Input Data'!K20*IF($G20='Cost Escalators'!$B$4,'Cost Escalators'!$B$6,'Cost Escalators'!$C$6)</f>
        <v>0</v>
      </c>
      <c r="L20" s="49">
        <f>'Input Data'!L20*IF($G20='Cost Escalators'!$B$4,'Cost Escalators'!$B$6,'Cost Escalators'!$C$6)</f>
        <v>12678878.90625</v>
      </c>
      <c r="M20" s="34">
        <f>'Input Data'!M20*IF($G20='Cost Escalators'!$B$4,'Cost Escalators'!$B$6,'Cost Escalators'!$C$6)</f>
        <v>0</v>
      </c>
      <c r="N20" s="34">
        <f>'Input Data'!N20*IF($G20='Cost Escalators'!$B$4,'Cost Escalators'!$B$6,'Cost Escalators'!$C$6)</f>
        <v>0</v>
      </c>
      <c r="O20" s="34">
        <f>'Input Data'!O20*IF($G20='Cost Escalators'!$B$4,'Cost Escalators'!$B$6,'Cost Escalators'!$C$6)</f>
        <v>0</v>
      </c>
      <c r="P20" s="49">
        <f>'Input Data'!P20*IF($G20='Cost Escalators'!$B$4,'Cost Escalators'!$B$6,'Cost Escalators'!$C$6)</f>
        <v>0</v>
      </c>
      <c r="R20" s="102">
        <f t="shared" si="2"/>
        <v>0</v>
      </c>
      <c r="S20" s="34">
        <f t="shared" si="3"/>
        <v>0</v>
      </c>
      <c r="T20" s="34">
        <f t="shared" si="4"/>
        <v>0</v>
      </c>
      <c r="U20" s="49">
        <f t="shared" si="5"/>
        <v>0</v>
      </c>
      <c r="W20" s="255">
        <f>IF(OR(A20='Cost Escalators'!A$68,A20='Cost Escalators'!A$69,A20='Cost Escalators'!A$70,A20='Cost Escalators'!A$71),SUM(H20:L20),0)</f>
        <v>0</v>
      </c>
    </row>
    <row r="21" spans="1:23" x14ac:dyDescent="0.2">
      <c r="A21" s="33" t="str">
        <f>'Input Data'!A21</f>
        <v>ICT Corporate Data Network</v>
      </c>
      <c r="B21" s="33" t="str">
        <f>'Input Data'!B21</f>
        <v>Information Technology</v>
      </c>
      <c r="C21" s="33" t="str">
        <f>'Input Data'!C21</f>
        <v xml:space="preserve">Finance &amp; Information Systems </v>
      </c>
      <c r="D21" s="35" t="str">
        <f>'Input Data'!D21</f>
        <v>PS Information Technology</v>
      </c>
      <c r="E21" s="63" t="str">
        <f>'Input Data'!E21</f>
        <v>Input_Prog_Commit</v>
      </c>
      <c r="F21" s="66">
        <f>'Input Data'!F21</f>
        <v>0</v>
      </c>
      <c r="G21" s="52">
        <f>'Input Data'!G21</f>
        <v>2013</v>
      </c>
      <c r="H21" s="34">
        <f>'Input Data'!H21*IF($G21='Cost Escalators'!$B$4,'Cost Escalators'!$B$6,'Cost Escalators'!$C$6)</f>
        <v>2295633.9997776868</v>
      </c>
      <c r="I21" s="34">
        <f>'Input Data'!I21*IF($G21='Cost Escalators'!$B$4,'Cost Escalators'!$B$6,'Cost Escalators'!$C$6)</f>
        <v>1062437.553419672</v>
      </c>
      <c r="J21" s="34">
        <f>'Input Data'!J21*IF($G21='Cost Escalators'!$B$4,'Cost Escalators'!$B$6,'Cost Escalators'!$C$6)</f>
        <v>1090310.5287867875</v>
      </c>
      <c r="K21" s="34">
        <f>'Input Data'!K21*IF($G21='Cost Escalators'!$B$4,'Cost Escalators'!$B$6,'Cost Escalators'!$C$6)</f>
        <v>808265.40881742269</v>
      </c>
      <c r="L21" s="49">
        <f>'Input Data'!L21*IF($G21='Cost Escalators'!$B$4,'Cost Escalators'!$B$6,'Cost Escalators'!$C$6)</f>
        <v>0</v>
      </c>
      <c r="M21" s="34">
        <f>'Input Data'!M21*IF($G21='Cost Escalators'!$B$4,'Cost Escalators'!$B$6,'Cost Escalators'!$C$6)</f>
        <v>0</v>
      </c>
      <c r="N21" s="34">
        <f>'Input Data'!N21*IF($G21='Cost Escalators'!$B$4,'Cost Escalators'!$B$6,'Cost Escalators'!$C$6)</f>
        <v>0</v>
      </c>
      <c r="O21" s="34">
        <f>'Input Data'!O21*IF($G21='Cost Escalators'!$B$4,'Cost Escalators'!$B$6,'Cost Escalators'!$C$6)</f>
        <v>0</v>
      </c>
      <c r="P21" s="49">
        <f>'Input Data'!P21*IF($G21='Cost Escalators'!$B$4,'Cost Escalators'!$B$6,'Cost Escalators'!$C$6)</f>
        <v>0</v>
      </c>
      <c r="R21" s="102">
        <f t="shared" si="2"/>
        <v>0</v>
      </c>
      <c r="S21" s="34">
        <f t="shared" si="3"/>
        <v>0</v>
      </c>
      <c r="T21" s="34">
        <f t="shared" si="4"/>
        <v>0</v>
      </c>
      <c r="U21" s="49">
        <f t="shared" si="5"/>
        <v>0</v>
      </c>
      <c r="W21" s="255">
        <f>IF(OR(A21='Cost Escalators'!A$68,A21='Cost Escalators'!A$69,A21='Cost Escalators'!A$70,A21='Cost Escalators'!A$71),SUM(H21:L21),0)</f>
        <v>0</v>
      </c>
    </row>
    <row r="22" spans="1:23" x14ac:dyDescent="0.2">
      <c r="A22" s="33" t="str">
        <f>'Input Data'!A22</f>
        <v>ICT Corporate Data Network</v>
      </c>
      <c r="B22" s="33" t="str">
        <f>'Input Data'!B22</f>
        <v>Information Technology</v>
      </c>
      <c r="C22" s="33">
        <f>'Input Data'!C22</f>
        <v>0</v>
      </c>
      <c r="D22" s="35" t="str">
        <f>'Input Data'!D22</f>
        <v>PS Information Technology</v>
      </c>
      <c r="E22" s="63" t="str">
        <f>'Input Data'!E22</f>
        <v>Input_Prog_Commit</v>
      </c>
      <c r="F22" s="66">
        <f>'Input Data'!F22</f>
        <v>0</v>
      </c>
      <c r="G22" s="52">
        <f>'Input Data'!G22</f>
        <v>2013</v>
      </c>
      <c r="H22" s="34">
        <f>'Input Data'!H22*IF($G22='Cost Escalators'!$B$4,'Cost Escalators'!$B$6,'Cost Escalators'!$C$6)</f>
        <v>0</v>
      </c>
      <c r="I22" s="34">
        <f>'Input Data'!I22*IF($G22='Cost Escalators'!$B$4,'Cost Escalators'!$B$6,'Cost Escalators'!$C$6)</f>
        <v>0</v>
      </c>
      <c r="J22" s="34">
        <f>'Input Data'!J22*IF($G22='Cost Escalators'!$B$4,'Cost Escalators'!$B$6,'Cost Escalators'!$C$6)</f>
        <v>0</v>
      </c>
      <c r="K22" s="34">
        <f>'Input Data'!K22*IF($G22='Cost Escalators'!$B$4,'Cost Escalators'!$B$6,'Cost Escalators'!$C$6)</f>
        <v>0</v>
      </c>
      <c r="L22" s="49">
        <f>'Input Data'!L22*IF($G22='Cost Escalators'!$B$4,'Cost Escalators'!$B$6,'Cost Escalators'!$C$6)</f>
        <v>1832148.4375</v>
      </c>
      <c r="M22" s="34">
        <f>'Input Data'!M22*IF($G22='Cost Escalators'!$B$4,'Cost Escalators'!$B$6,'Cost Escalators'!$C$6)</f>
        <v>0</v>
      </c>
      <c r="N22" s="34">
        <f>'Input Data'!N22*IF($G22='Cost Escalators'!$B$4,'Cost Escalators'!$B$6,'Cost Escalators'!$C$6)</f>
        <v>0</v>
      </c>
      <c r="O22" s="34">
        <f>'Input Data'!O22*IF($G22='Cost Escalators'!$B$4,'Cost Escalators'!$B$6,'Cost Escalators'!$C$6)</f>
        <v>0</v>
      </c>
      <c r="P22" s="49">
        <f>'Input Data'!P22*IF($G22='Cost Escalators'!$B$4,'Cost Escalators'!$B$6,'Cost Escalators'!$C$6)</f>
        <v>0</v>
      </c>
      <c r="R22" s="102">
        <f t="shared" si="2"/>
        <v>0</v>
      </c>
      <c r="S22" s="34">
        <f t="shared" si="3"/>
        <v>0</v>
      </c>
      <c r="T22" s="34">
        <f t="shared" si="4"/>
        <v>0</v>
      </c>
      <c r="U22" s="49">
        <f t="shared" si="5"/>
        <v>0</v>
      </c>
      <c r="W22" s="255">
        <f>IF(OR(A22='Cost Escalators'!A$68,A22='Cost Escalators'!A$69,A22='Cost Escalators'!A$70,A22='Cost Escalators'!A$71),SUM(H22:L22),0)</f>
        <v>0</v>
      </c>
    </row>
    <row r="23" spans="1:23" x14ac:dyDescent="0.2">
      <c r="A23" s="33" t="str">
        <f>'Input Data'!A23</f>
        <v>ICT Infrastructure</v>
      </c>
      <c r="B23" s="33" t="str">
        <f>'Input Data'!B23</f>
        <v>Information Technology</v>
      </c>
      <c r="C23" s="33" t="str">
        <f>'Input Data'!C23</f>
        <v xml:space="preserve">Finance &amp; Information Systems </v>
      </c>
      <c r="D23" s="35" t="str">
        <f>'Input Data'!D23</f>
        <v>PS Information Technology</v>
      </c>
      <c r="E23" s="63" t="str">
        <f>'Input Data'!E23</f>
        <v>Input_Prog_Commit</v>
      </c>
      <c r="F23" s="66">
        <f>'Input Data'!F23</f>
        <v>0</v>
      </c>
      <c r="G23" s="52">
        <f>'Input Data'!G23</f>
        <v>2013</v>
      </c>
      <c r="H23" s="34">
        <f>'Input Data'!H23*IF($G23='Cost Escalators'!$B$4,'Cost Escalators'!$B$6,'Cost Escalators'!$C$6)</f>
        <v>5360875.4638936901</v>
      </c>
      <c r="I23" s="34">
        <f>'Input Data'!I23*IF($G23='Cost Escalators'!$B$4,'Cost Escalators'!$B$6,'Cost Escalators'!$C$6)</f>
        <v>3361760.0438686712</v>
      </c>
      <c r="J23" s="34">
        <f>'Input Data'!J23*IF($G23='Cost Escalators'!$B$4,'Cost Escalators'!$B$6,'Cost Escalators'!$C$6)</f>
        <v>6399671.337520753</v>
      </c>
      <c r="K23" s="34">
        <f>'Input Data'!K23*IF($G23='Cost Escalators'!$B$4,'Cost Escalators'!$B$6,'Cost Escalators'!$C$6)</f>
        <v>4204814.5948074739</v>
      </c>
      <c r="L23" s="49">
        <f>'Input Data'!L23*IF($G23='Cost Escalators'!$B$4,'Cost Escalators'!$B$6,'Cost Escalators'!$C$6)</f>
        <v>0</v>
      </c>
      <c r="M23" s="34">
        <f>'Input Data'!M23*IF($G23='Cost Escalators'!$B$4,'Cost Escalators'!$B$6,'Cost Escalators'!$C$6)</f>
        <v>0</v>
      </c>
      <c r="N23" s="34">
        <f>'Input Data'!N23*IF($G23='Cost Escalators'!$B$4,'Cost Escalators'!$B$6,'Cost Escalators'!$C$6)</f>
        <v>0</v>
      </c>
      <c r="O23" s="34">
        <f>'Input Data'!O23*IF($G23='Cost Escalators'!$B$4,'Cost Escalators'!$B$6,'Cost Escalators'!$C$6)</f>
        <v>0</v>
      </c>
      <c r="P23" s="49">
        <f>'Input Data'!P23*IF($G23='Cost Escalators'!$B$4,'Cost Escalators'!$B$6,'Cost Escalators'!$C$6)</f>
        <v>0</v>
      </c>
      <c r="R23" s="102">
        <f t="shared" si="2"/>
        <v>0</v>
      </c>
      <c r="S23" s="34">
        <f t="shared" si="3"/>
        <v>0</v>
      </c>
      <c r="T23" s="34">
        <f t="shared" si="4"/>
        <v>0</v>
      </c>
      <c r="U23" s="49">
        <f t="shared" si="5"/>
        <v>0</v>
      </c>
      <c r="W23" s="255">
        <f>IF(OR(A23='Cost Escalators'!A$68,A23='Cost Escalators'!A$69,A23='Cost Escalators'!A$70,A23='Cost Escalators'!A$71),SUM(H23:L23),0)</f>
        <v>0</v>
      </c>
    </row>
    <row r="24" spans="1:23" x14ac:dyDescent="0.2">
      <c r="A24" s="33" t="str">
        <f>'Input Data'!A24</f>
        <v>ICT Infrastructure</v>
      </c>
      <c r="B24" s="33" t="str">
        <f>'Input Data'!B24</f>
        <v>Information Technology</v>
      </c>
      <c r="C24" s="33" t="str">
        <f>'Input Data'!C24</f>
        <v xml:space="preserve">Network Services &amp; Operations </v>
      </c>
      <c r="D24" s="35" t="str">
        <f>'Input Data'!D24</f>
        <v>PS Information Technology</v>
      </c>
      <c r="E24" s="63" t="str">
        <f>'Input Data'!E24</f>
        <v>Input_Prog_Commit</v>
      </c>
      <c r="F24" s="66">
        <f>'Input Data'!F24</f>
        <v>0</v>
      </c>
      <c r="G24" s="52">
        <f>'Input Data'!G24</f>
        <v>2013</v>
      </c>
      <c r="H24" s="34">
        <f>'Input Data'!H24*IF($G24='Cost Escalators'!$B$4,'Cost Escalators'!$B$6,'Cost Escalators'!$C$6)</f>
        <v>332861.6708163243</v>
      </c>
      <c r="I24" s="34">
        <f>'Input Data'!I24*IF($G24='Cost Escalators'!$B$4,'Cost Escalators'!$B$6,'Cost Escalators'!$C$6)</f>
        <v>81607.245599261922</v>
      </c>
      <c r="J24" s="34">
        <f>'Input Data'!J24*IF($G24='Cost Escalators'!$B$4,'Cost Escalators'!$B$6,'Cost Escalators'!$C$6)</f>
        <v>0</v>
      </c>
      <c r="K24" s="34">
        <f>'Input Data'!K24*IF($G24='Cost Escalators'!$B$4,'Cost Escalators'!$B$6,'Cost Escalators'!$C$6)</f>
        <v>0</v>
      </c>
      <c r="L24" s="49">
        <f>'Input Data'!L24*IF($G24='Cost Escalators'!$B$4,'Cost Escalators'!$B$6,'Cost Escalators'!$C$6)</f>
        <v>0</v>
      </c>
      <c r="M24" s="34">
        <f>'Input Data'!M24*IF($G24='Cost Escalators'!$B$4,'Cost Escalators'!$B$6,'Cost Escalators'!$C$6)</f>
        <v>0</v>
      </c>
      <c r="N24" s="34">
        <f>'Input Data'!N24*IF($G24='Cost Escalators'!$B$4,'Cost Escalators'!$B$6,'Cost Escalators'!$C$6)</f>
        <v>0</v>
      </c>
      <c r="O24" s="34">
        <f>'Input Data'!O24*IF($G24='Cost Escalators'!$B$4,'Cost Escalators'!$B$6,'Cost Escalators'!$C$6)</f>
        <v>0</v>
      </c>
      <c r="P24" s="49">
        <f>'Input Data'!P24*IF($G24='Cost Escalators'!$B$4,'Cost Escalators'!$B$6,'Cost Escalators'!$C$6)</f>
        <v>0</v>
      </c>
      <c r="R24" s="102">
        <f t="shared" si="2"/>
        <v>0</v>
      </c>
      <c r="S24" s="34">
        <f t="shared" si="3"/>
        <v>0</v>
      </c>
      <c r="T24" s="34">
        <f t="shared" si="4"/>
        <v>0</v>
      </c>
      <c r="U24" s="49">
        <f t="shared" si="5"/>
        <v>0</v>
      </c>
      <c r="W24" s="255">
        <f>IF(OR(A24='Cost Escalators'!A$68,A24='Cost Escalators'!A$69,A24='Cost Escalators'!A$70,A24='Cost Escalators'!A$71),SUM(H24:L24),0)</f>
        <v>0</v>
      </c>
    </row>
    <row r="25" spans="1:23" x14ac:dyDescent="0.2">
      <c r="A25" s="33" t="str">
        <f>'Input Data'!A25</f>
        <v>ICT Infrastructure</v>
      </c>
      <c r="B25" s="33" t="str">
        <f>'Input Data'!B25</f>
        <v>Information Technology</v>
      </c>
      <c r="C25" s="33">
        <f>'Input Data'!C25</f>
        <v>0</v>
      </c>
      <c r="D25" s="35" t="str">
        <f>'Input Data'!D25</f>
        <v>PS Information Technology</v>
      </c>
      <c r="E25" s="63" t="str">
        <f>'Input Data'!E25</f>
        <v>Input_Prog_Commit</v>
      </c>
      <c r="F25" s="66">
        <f>'Input Data'!F25</f>
        <v>0</v>
      </c>
      <c r="G25" s="52">
        <f>'Input Data'!G25</f>
        <v>2013</v>
      </c>
      <c r="H25" s="34">
        <f>'Input Data'!H25*IF($G25='Cost Escalators'!$B$4,'Cost Escalators'!$B$6,'Cost Escalators'!$C$6)</f>
        <v>0</v>
      </c>
      <c r="I25" s="34">
        <f>'Input Data'!I25*IF($G25='Cost Escalators'!$B$4,'Cost Escalators'!$B$6,'Cost Escalators'!$C$6)</f>
        <v>0</v>
      </c>
      <c r="J25" s="34">
        <f>'Input Data'!J25*IF($G25='Cost Escalators'!$B$4,'Cost Escalators'!$B$6,'Cost Escalators'!$C$6)</f>
        <v>0</v>
      </c>
      <c r="K25" s="34">
        <f>'Input Data'!K25*IF($G25='Cost Escalators'!$B$4,'Cost Escalators'!$B$6,'Cost Escalators'!$C$6)</f>
        <v>0</v>
      </c>
      <c r="L25" s="49">
        <f>'Input Data'!L25*IF($G25='Cost Escalators'!$B$4,'Cost Escalators'!$B$6,'Cost Escalators'!$C$6)</f>
        <v>6406343.75</v>
      </c>
      <c r="M25" s="34">
        <f>'Input Data'!M25*IF($G25='Cost Escalators'!$B$4,'Cost Escalators'!$B$6,'Cost Escalators'!$C$6)</f>
        <v>0</v>
      </c>
      <c r="N25" s="34">
        <f>'Input Data'!N25*IF($G25='Cost Escalators'!$B$4,'Cost Escalators'!$B$6,'Cost Escalators'!$C$6)</f>
        <v>0</v>
      </c>
      <c r="O25" s="34">
        <f>'Input Data'!O25*IF($G25='Cost Escalators'!$B$4,'Cost Escalators'!$B$6,'Cost Escalators'!$C$6)</f>
        <v>0</v>
      </c>
      <c r="P25" s="49">
        <f>'Input Data'!P25*IF($G25='Cost Escalators'!$B$4,'Cost Escalators'!$B$6,'Cost Escalators'!$C$6)</f>
        <v>0</v>
      </c>
      <c r="R25" s="102">
        <f t="shared" si="2"/>
        <v>0</v>
      </c>
      <c r="S25" s="34">
        <f t="shared" si="3"/>
        <v>0</v>
      </c>
      <c r="T25" s="34">
        <f t="shared" si="4"/>
        <v>0</v>
      </c>
      <c r="U25" s="49">
        <f t="shared" si="5"/>
        <v>0</v>
      </c>
      <c r="W25" s="255">
        <f>IF(OR(A25='Cost Escalators'!A$68,A25='Cost Escalators'!A$69,A25='Cost Escalators'!A$70,A25='Cost Escalators'!A$71),SUM(H25:L25),0)</f>
        <v>0</v>
      </c>
    </row>
    <row r="26" spans="1:23" x14ac:dyDescent="0.2">
      <c r="A26" s="33">
        <f>'Input Data'!A26</f>
        <v>0</v>
      </c>
      <c r="B26" s="33" t="str">
        <f>'Input Data'!B26</f>
        <v>Information Technology</v>
      </c>
      <c r="C26" s="33" t="str">
        <f>'Input Data'!C26</f>
        <v xml:space="preserve">Finance &amp; Information Systems </v>
      </c>
      <c r="D26" s="35" t="str">
        <f>'Input Data'!D26</f>
        <v>PS Information Technology</v>
      </c>
      <c r="E26" s="63" t="str">
        <f>'Input Data'!E26</f>
        <v>Input_Prog_Commit</v>
      </c>
      <c r="F26" s="66">
        <f>'Input Data'!F26</f>
        <v>0</v>
      </c>
      <c r="G26" s="52">
        <f>'Input Data'!G26</f>
        <v>2013</v>
      </c>
      <c r="H26" s="34">
        <f>'Input Data'!H26*IF($G26='Cost Escalators'!$B$4,'Cost Escalators'!$B$6,'Cost Escalators'!$C$6)</f>
        <v>433374.67020297801</v>
      </c>
      <c r="I26" s="34">
        <f>'Input Data'!I26*IF($G26='Cost Escalators'!$B$4,'Cost Escalators'!$B$6,'Cost Escalators'!$C$6)</f>
        <v>-56615.216750491752</v>
      </c>
      <c r="J26" s="34">
        <f>'Input Data'!J26*IF($G26='Cost Escalators'!$B$4,'Cost Escalators'!$B$6,'Cost Escalators'!$C$6)</f>
        <v>0</v>
      </c>
      <c r="K26" s="34">
        <f>'Input Data'!K26*IF($G26='Cost Escalators'!$B$4,'Cost Escalators'!$B$6,'Cost Escalators'!$C$6)</f>
        <v>0</v>
      </c>
      <c r="L26" s="49">
        <f>'Input Data'!L26*IF($G26='Cost Escalators'!$B$4,'Cost Escalators'!$B$6,'Cost Escalators'!$C$6)</f>
        <v>0</v>
      </c>
      <c r="M26" s="34">
        <f>'Input Data'!M26*IF($G26='Cost Escalators'!$B$4,'Cost Escalators'!$B$6,'Cost Escalators'!$C$6)</f>
        <v>0</v>
      </c>
      <c r="N26" s="34">
        <f>'Input Data'!N26*IF($G26='Cost Escalators'!$B$4,'Cost Escalators'!$B$6,'Cost Escalators'!$C$6)</f>
        <v>0</v>
      </c>
      <c r="O26" s="34">
        <f>'Input Data'!O26*IF($G26='Cost Escalators'!$B$4,'Cost Escalators'!$B$6,'Cost Escalators'!$C$6)</f>
        <v>0</v>
      </c>
      <c r="P26" s="49">
        <f>'Input Data'!P26*IF($G26='Cost Escalators'!$B$4,'Cost Escalators'!$B$6,'Cost Escalators'!$C$6)</f>
        <v>0</v>
      </c>
      <c r="R26" s="102">
        <f t="shared" si="2"/>
        <v>0</v>
      </c>
      <c r="S26" s="34">
        <f t="shared" si="3"/>
        <v>0</v>
      </c>
      <c r="T26" s="34">
        <f t="shared" si="4"/>
        <v>0</v>
      </c>
      <c r="U26" s="49">
        <f t="shared" si="5"/>
        <v>0</v>
      </c>
      <c r="W26" s="255">
        <f>IF(OR(A26='Cost Escalators'!A$68,A26='Cost Escalators'!A$69,A26='Cost Escalators'!A$70,A26='Cost Escalators'!A$71),SUM(H26:L26),0)</f>
        <v>0</v>
      </c>
    </row>
    <row r="27" spans="1:23" x14ac:dyDescent="0.2">
      <c r="A27" s="33">
        <f>'Input Data'!A27</f>
        <v>5739</v>
      </c>
      <c r="B27" s="33" t="str">
        <f>'Input Data'!B27</f>
        <v>Motor Vehicles &amp; Mobile Plant</v>
      </c>
      <c r="C27" s="33" t="str">
        <f>'Input Data'!C27</f>
        <v>TG Mobile Plant</v>
      </c>
      <c r="D27" s="35" t="str">
        <f>'Input Data'!D27</f>
        <v>PS Motor Vehicles</v>
      </c>
      <c r="E27" s="63" t="str">
        <f>'Input Data'!E27</f>
        <v>Input_Prog_Commit</v>
      </c>
      <c r="F27" s="66">
        <f>'Input Data'!F27</f>
        <v>0</v>
      </c>
      <c r="G27" s="52">
        <f>'Input Data'!G27</f>
        <v>2013</v>
      </c>
      <c r="H27" s="34">
        <f>'Input Data'!H27*IF($G27='Cost Escalators'!$B$4,'Cost Escalators'!$B$6,'Cost Escalators'!$C$6)</f>
        <v>0</v>
      </c>
      <c r="I27" s="34">
        <f>'Input Data'!I27*IF($G27='Cost Escalators'!$B$4,'Cost Escalators'!$B$6,'Cost Escalators'!$C$6)</f>
        <v>0</v>
      </c>
      <c r="J27" s="34">
        <f>'Input Data'!J27*IF($G27='Cost Escalators'!$B$4,'Cost Escalators'!$B$6,'Cost Escalators'!$C$6)</f>
        <v>0</v>
      </c>
      <c r="K27" s="34">
        <f>'Input Data'!K27*IF($G27='Cost Escalators'!$B$4,'Cost Escalators'!$B$6,'Cost Escalators'!$C$6)</f>
        <v>0</v>
      </c>
      <c r="L27" s="49">
        <f>'Input Data'!L27*IF($G27='Cost Escalators'!$B$4,'Cost Escalators'!$B$6,'Cost Escalators'!$C$6)</f>
        <v>3933867.3900585938</v>
      </c>
      <c r="M27" s="34">
        <f>'Input Data'!M27*IF($G27='Cost Escalators'!$B$4,'Cost Escalators'!$B$6,'Cost Escalators'!$C$6)</f>
        <v>3004840.77734375</v>
      </c>
      <c r="N27" s="34">
        <f>'Input Data'!N27*IF($G27='Cost Escalators'!$B$4,'Cost Escalators'!$B$6,'Cost Escalators'!$C$6)</f>
        <v>1814135.7421875</v>
      </c>
      <c r="O27" s="34">
        <f>'Input Data'!O27*IF($G27='Cost Escalators'!$B$4,'Cost Escalators'!$B$6,'Cost Escalators'!$C$6)</f>
        <v>1691743.080078125</v>
      </c>
      <c r="P27" s="49">
        <f>'Input Data'!P27*IF($G27='Cost Escalators'!$B$4,'Cost Escalators'!$B$6,'Cost Escalators'!$C$6)</f>
        <v>2241067.5</v>
      </c>
      <c r="R27" s="102">
        <f t="shared" si="2"/>
        <v>3004840.77734375</v>
      </c>
      <c r="S27" s="34">
        <f t="shared" si="3"/>
        <v>1814135.7421875</v>
      </c>
      <c r="T27" s="34">
        <f t="shared" si="4"/>
        <v>1691743.080078125</v>
      </c>
      <c r="U27" s="49">
        <f t="shared" si="5"/>
        <v>2241067.5</v>
      </c>
      <c r="W27" s="255">
        <f>IF(OR(A27='Cost Escalators'!A$68,A27='Cost Escalators'!A$69,A27='Cost Escalators'!A$70,A27='Cost Escalators'!A$71),SUM(H27:L27),0)</f>
        <v>0</v>
      </c>
    </row>
    <row r="28" spans="1:23" x14ac:dyDescent="0.2">
      <c r="A28" s="33">
        <f>'Input Data'!A28</f>
        <v>5777</v>
      </c>
      <c r="B28" s="33" t="str">
        <f>'Input Data'!B28</f>
        <v>Motor Vehicles &amp; Mobile Plant</v>
      </c>
      <c r="C28" s="33" t="str">
        <f>'Input Data'!C28</f>
        <v>TG Business Vehicles</v>
      </c>
      <c r="D28" s="35" t="str">
        <f>'Input Data'!D28</f>
        <v>PS Motor Vehicles</v>
      </c>
      <c r="E28" s="63" t="str">
        <f>'Input Data'!E28</f>
        <v>Input_Prog_Commit</v>
      </c>
      <c r="F28" s="66">
        <f>'Input Data'!F28</f>
        <v>0</v>
      </c>
      <c r="G28" s="52">
        <f>'Input Data'!G28</f>
        <v>2013</v>
      </c>
      <c r="H28" s="34">
        <f>'Input Data'!H28*IF($G28='Cost Escalators'!$B$4,'Cost Escalators'!$B$6,'Cost Escalators'!$C$6)</f>
        <v>0</v>
      </c>
      <c r="I28" s="34">
        <f>'Input Data'!I28*IF($G28='Cost Escalators'!$B$4,'Cost Escalators'!$B$6,'Cost Escalators'!$C$6)</f>
        <v>0</v>
      </c>
      <c r="J28" s="34">
        <f>'Input Data'!J28*IF($G28='Cost Escalators'!$B$4,'Cost Escalators'!$B$6,'Cost Escalators'!$C$6)</f>
        <v>0</v>
      </c>
      <c r="K28" s="34">
        <f>'Input Data'!K28*IF($G28='Cost Escalators'!$B$4,'Cost Escalators'!$B$6,'Cost Escalators'!$C$6)</f>
        <v>0</v>
      </c>
      <c r="L28" s="49">
        <f>'Input Data'!L28*IF($G28='Cost Escalators'!$B$4,'Cost Escalators'!$B$6,'Cost Escalators'!$C$6)</f>
        <v>9607279.2613867186</v>
      </c>
      <c r="M28" s="34">
        <f>'Input Data'!M28*IF($G28='Cost Escalators'!$B$4,'Cost Escalators'!$B$6,'Cost Escalators'!$C$6)</f>
        <v>5975616.9025585931</v>
      </c>
      <c r="N28" s="34">
        <f>'Input Data'!N28*IF($G28='Cost Escalators'!$B$4,'Cost Escalators'!$B$6,'Cost Escalators'!$C$6)</f>
        <v>5926537.01171875</v>
      </c>
      <c r="O28" s="34">
        <f>'Input Data'!O28*IF($G28='Cost Escalators'!$B$4,'Cost Escalators'!$B$6,'Cost Escalators'!$C$6)</f>
        <v>7578927.2317611827</v>
      </c>
      <c r="P28" s="49">
        <f>'Input Data'!P28*IF($G28='Cost Escalators'!$B$4,'Cost Escalators'!$B$6,'Cost Escalators'!$C$6)</f>
        <v>8365785.2312023677</v>
      </c>
      <c r="R28" s="102">
        <f t="shared" si="2"/>
        <v>5975616.9025585931</v>
      </c>
      <c r="S28" s="34">
        <f t="shared" si="3"/>
        <v>5926537.01171875</v>
      </c>
      <c r="T28" s="34">
        <f t="shared" si="4"/>
        <v>7578927.2317611827</v>
      </c>
      <c r="U28" s="49">
        <f t="shared" si="5"/>
        <v>8365785.2312023677</v>
      </c>
      <c r="W28" s="255">
        <f>IF(OR(A28='Cost Escalators'!A$68,A28='Cost Escalators'!A$69,A28='Cost Escalators'!A$70,A28='Cost Escalators'!A$71),SUM(H28:L28),0)</f>
        <v>0</v>
      </c>
    </row>
    <row r="29" spans="1:23" x14ac:dyDescent="0.2">
      <c r="A29" s="33">
        <f>'Input Data'!A29</f>
        <v>0</v>
      </c>
      <c r="B29" s="33" t="str">
        <f>'Input Data'!B29</f>
        <v>Motor Vehicles &amp; Mobile Plant</v>
      </c>
      <c r="C29" s="33" t="str">
        <f>'Input Data'!C29</f>
        <v>Capital Program Delivery</v>
      </c>
      <c r="D29" s="35" t="str">
        <f>'Input Data'!D29</f>
        <v>PS Motor Vehicles</v>
      </c>
      <c r="E29" s="63" t="str">
        <f>'Input Data'!E29</f>
        <v>Input_Prog_Commit</v>
      </c>
      <c r="F29" s="66">
        <f>'Input Data'!F29</f>
        <v>0</v>
      </c>
      <c r="G29" s="52">
        <f>'Input Data'!G29</f>
        <v>2013</v>
      </c>
      <c r="H29" s="34">
        <f>'Input Data'!H29*IF($G29='Cost Escalators'!$B$4,'Cost Escalators'!$B$6,'Cost Escalators'!$C$6)</f>
        <v>-461.40514809608004</v>
      </c>
      <c r="I29" s="34">
        <f>'Input Data'!I29*IF($G29='Cost Escalators'!$B$4,'Cost Escalators'!$B$6,'Cost Escalators'!$C$6)</f>
        <v>77697.578074471297</v>
      </c>
      <c r="J29" s="34">
        <f>'Input Data'!J29*IF($G29='Cost Escalators'!$B$4,'Cost Escalators'!$B$6,'Cost Escalators'!$C$6)</f>
        <v>88689.552825338993</v>
      </c>
      <c r="K29" s="34">
        <f>'Input Data'!K29*IF($G29='Cost Escalators'!$B$4,'Cost Escalators'!$B$6,'Cost Escalators'!$C$6)</f>
        <v>154015.3843856756</v>
      </c>
      <c r="L29" s="49">
        <f>'Input Data'!L29*IF($G29='Cost Escalators'!$B$4,'Cost Escalators'!$B$6,'Cost Escalators'!$C$6)</f>
        <v>0</v>
      </c>
      <c r="M29" s="34">
        <f>'Input Data'!M29*IF($G29='Cost Escalators'!$B$4,'Cost Escalators'!$B$6,'Cost Escalators'!$C$6)</f>
        <v>0</v>
      </c>
      <c r="N29" s="34">
        <f>'Input Data'!N29*IF($G29='Cost Escalators'!$B$4,'Cost Escalators'!$B$6,'Cost Escalators'!$C$6)</f>
        <v>0</v>
      </c>
      <c r="O29" s="34">
        <f>'Input Data'!O29*IF($G29='Cost Escalators'!$B$4,'Cost Escalators'!$B$6,'Cost Escalators'!$C$6)</f>
        <v>0</v>
      </c>
      <c r="P29" s="49">
        <f>'Input Data'!P29*IF($G29='Cost Escalators'!$B$4,'Cost Escalators'!$B$6,'Cost Escalators'!$C$6)</f>
        <v>0</v>
      </c>
      <c r="R29" s="102">
        <f t="shared" si="2"/>
        <v>0</v>
      </c>
      <c r="S29" s="34">
        <f t="shared" si="3"/>
        <v>0</v>
      </c>
      <c r="T29" s="34">
        <f t="shared" si="4"/>
        <v>0</v>
      </c>
      <c r="U29" s="49">
        <f t="shared" si="5"/>
        <v>0</v>
      </c>
      <c r="W29" s="255">
        <f>IF(OR(A29='Cost Escalators'!A$68,A29='Cost Escalators'!A$69,A29='Cost Escalators'!A$70,A29='Cost Escalators'!A$71),SUM(H29:L29),0)</f>
        <v>0</v>
      </c>
    </row>
    <row r="30" spans="1:23" x14ac:dyDescent="0.2">
      <c r="A30" s="33">
        <f>'Input Data'!A30</f>
        <v>0</v>
      </c>
      <c r="B30" s="33" t="str">
        <f>'Input Data'!B30</f>
        <v>Motor Vehicles &amp; Mobile Plant</v>
      </c>
      <c r="C30" s="33" t="str">
        <f>'Input Data'!C30</f>
        <v xml:space="preserve">Finance &amp; Information Systems </v>
      </c>
      <c r="D30" s="35" t="str">
        <f>'Input Data'!D30</f>
        <v>PS Motor Vehicles</v>
      </c>
      <c r="E30" s="63" t="str">
        <f>'Input Data'!E30</f>
        <v>Input_Prog_Commit</v>
      </c>
      <c r="F30" s="66">
        <f>'Input Data'!F30</f>
        <v>0</v>
      </c>
      <c r="G30" s="52">
        <f>'Input Data'!G30</f>
        <v>2013</v>
      </c>
      <c r="H30" s="34">
        <f>'Input Data'!H30*IF($G30='Cost Escalators'!$B$4,'Cost Escalators'!$B$6,'Cost Escalators'!$C$6)</f>
        <v>2168.1200200264002</v>
      </c>
      <c r="I30" s="34">
        <f>'Input Data'!I30*IF($G30='Cost Escalators'!$B$4,'Cost Escalators'!$B$6,'Cost Escalators'!$C$6)</f>
        <v>61074.630030879824</v>
      </c>
      <c r="J30" s="34">
        <f>'Input Data'!J30*IF($G30='Cost Escalators'!$B$4,'Cost Escalators'!$B$6,'Cost Escalators'!$C$6)</f>
        <v>13501.35000836604</v>
      </c>
      <c r="K30" s="34">
        <f>'Input Data'!K30*IF($G30='Cost Escalators'!$B$4,'Cost Escalators'!$B$6,'Cost Escalators'!$C$6)</f>
        <v>0</v>
      </c>
      <c r="L30" s="49">
        <f>'Input Data'!L30*IF($G30='Cost Escalators'!$B$4,'Cost Escalators'!$B$6,'Cost Escalators'!$C$6)</f>
        <v>0</v>
      </c>
      <c r="M30" s="34">
        <f>'Input Data'!M30*IF($G30='Cost Escalators'!$B$4,'Cost Escalators'!$B$6,'Cost Escalators'!$C$6)</f>
        <v>0</v>
      </c>
      <c r="N30" s="34">
        <f>'Input Data'!N30*IF($G30='Cost Escalators'!$B$4,'Cost Escalators'!$B$6,'Cost Escalators'!$C$6)</f>
        <v>0</v>
      </c>
      <c r="O30" s="34">
        <f>'Input Data'!O30*IF($G30='Cost Escalators'!$B$4,'Cost Escalators'!$B$6,'Cost Escalators'!$C$6)</f>
        <v>0</v>
      </c>
      <c r="P30" s="49">
        <f>'Input Data'!P30*IF($G30='Cost Escalators'!$B$4,'Cost Escalators'!$B$6,'Cost Escalators'!$C$6)</f>
        <v>0</v>
      </c>
      <c r="R30" s="102">
        <f t="shared" si="2"/>
        <v>0</v>
      </c>
      <c r="S30" s="34">
        <f t="shared" si="3"/>
        <v>0</v>
      </c>
      <c r="T30" s="34">
        <f t="shared" si="4"/>
        <v>0</v>
      </c>
      <c r="U30" s="49">
        <f t="shared" si="5"/>
        <v>0</v>
      </c>
      <c r="W30" s="255">
        <f>IF(OR(A30='Cost Escalators'!A$68,A30='Cost Escalators'!A$69,A30='Cost Escalators'!A$70,A30='Cost Escalators'!A$71),SUM(H30:L30),0)</f>
        <v>0</v>
      </c>
    </row>
    <row r="31" spans="1:23" x14ac:dyDescent="0.2">
      <c r="A31" s="33">
        <f>'Input Data'!A31</f>
        <v>0</v>
      </c>
      <c r="B31" s="33" t="str">
        <f>'Input Data'!B31</f>
        <v>Motor Vehicles &amp; Mobile Plant</v>
      </c>
      <c r="C31" s="33" t="str">
        <f>'Input Data'!C31</f>
        <v>Network Planning &amp; Performance</v>
      </c>
      <c r="D31" s="35" t="str">
        <f>'Input Data'!D31</f>
        <v>PS Motor Vehicles</v>
      </c>
      <c r="E31" s="63" t="str">
        <f>'Input Data'!E31</f>
        <v>Input_Prog_Commit</v>
      </c>
      <c r="F31" s="66">
        <f>'Input Data'!F31</f>
        <v>0</v>
      </c>
      <c r="G31" s="52">
        <f>'Input Data'!G31</f>
        <v>2013</v>
      </c>
      <c r="H31" s="34">
        <f>'Input Data'!H31*IF($G31='Cost Escalators'!$B$4,'Cost Escalators'!$B$6,'Cost Escalators'!$C$6)</f>
        <v>0</v>
      </c>
      <c r="I31" s="34">
        <f>'Input Data'!I31*IF($G31='Cost Escalators'!$B$4,'Cost Escalators'!$B$6,'Cost Escalators'!$C$6)</f>
        <v>19300.315227033359</v>
      </c>
      <c r="J31" s="34">
        <f>'Input Data'!J31*IF($G31='Cost Escalators'!$B$4,'Cost Escalators'!$B$6,'Cost Escalators'!$C$6)</f>
        <v>0</v>
      </c>
      <c r="K31" s="34">
        <f>'Input Data'!K31*IF($G31='Cost Escalators'!$B$4,'Cost Escalators'!$B$6,'Cost Escalators'!$C$6)</f>
        <v>0</v>
      </c>
      <c r="L31" s="49">
        <f>'Input Data'!L31*IF($G31='Cost Escalators'!$B$4,'Cost Escalators'!$B$6,'Cost Escalators'!$C$6)</f>
        <v>0</v>
      </c>
      <c r="M31" s="34">
        <f>'Input Data'!M31*IF($G31='Cost Escalators'!$B$4,'Cost Escalators'!$B$6,'Cost Escalators'!$C$6)</f>
        <v>0</v>
      </c>
      <c r="N31" s="34">
        <f>'Input Data'!N31*IF($G31='Cost Escalators'!$B$4,'Cost Escalators'!$B$6,'Cost Escalators'!$C$6)</f>
        <v>0</v>
      </c>
      <c r="O31" s="34">
        <f>'Input Data'!O31*IF($G31='Cost Escalators'!$B$4,'Cost Escalators'!$B$6,'Cost Escalators'!$C$6)</f>
        <v>0</v>
      </c>
      <c r="P31" s="49">
        <f>'Input Data'!P31*IF($G31='Cost Escalators'!$B$4,'Cost Escalators'!$B$6,'Cost Escalators'!$C$6)</f>
        <v>0</v>
      </c>
      <c r="R31" s="102">
        <f t="shared" si="2"/>
        <v>0</v>
      </c>
      <c r="S31" s="34">
        <f t="shared" si="3"/>
        <v>0</v>
      </c>
      <c r="T31" s="34">
        <f t="shared" si="4"/>
        <v>0</v>
      </c>
      <c r="U31" s="49">
        <f t="shared" si="5"/>
        <v>0</v>
      </c>
      <c r="W31" s="255">
        <f>IF(OR(A31='Cost Escalators'!A$68,A31='Cost Escalators'!A$69,A31='Cost Escalators'!A$70,A31='Cost Escalators'!A$71),SUM(H31:L31),0)</f>
        <v>0</v>
      </c>
    </row>
    <row r="32" spans="1:23" x14ac:dyDescent="0.2">
      <c r="A32" s="33">
        <f>'Input Data'!A32</f>
        <v>0</v>
      </c>
      <c r="B32" s="33" t="str">
        <f>'Input Data'!B32</f>
        <v>Motor Vehicles &amp; Mobile Plant</v>
      </c>
      <c r="C32" s="33" t="str">
        <f>'Input Data'!C32</f>
        <v xml:space="preserve">Network Services &amp; Operations </v>
      </c>
      <c r="D32" s="35" t="str">
        <f>'Input Data'!D32</f>
        <v>PS Motor Vehicles</v>
      </c>
      <c r="E32" s="63" t="str">
        <f>'Input Data'!E32</f>
        <v>Input_Prog_Commit</v>
      </c>
      <c r="F32" s="66">
        <f>'Input Data'!F32</f>
        <v>0</v>
      </c>
      <c r="G32" s="52">
        <f>'Input Data'!G32</f>
        <v>2013</v>
      </c>
      <c r="H32" s="34">
        <f>'Input Data'!H32*IF($G32='Cost Escalators'!$B$4,'Cost Escalators'!$B$6,'Cost Escalators'!$C$6)</f>
        <v>1163236.0459963433</v>
      </c>
      <c r="I32" s="34">
        <f>'Input Data'!I32*IF($G32='Cost Escalators'!$B$4,'Cost Escalators'!$B$6,'Cost Escalators'!$C$6)</f>
        <v>2521138.2841808624</v>
      </c>
      <c r="J32" s="34">
        <f>'Input Data'!J32*IF($G32='Cost Escalators'!$B$4,'Cost Escalators'!$B$6,'Cost Escalators'!$C$6)</f>
        <v>3512969.089805942</v>
      </c>
      <c r="K32" s="34">
        <f>'Input Data'!K32*IF($G32='Cost Escalators'!$B$4,'Cost Escalators'!$B$6,'Cost Escalators'!$C$6)</f>
        <v>1539948.7071837946</v>
      </c>
      <c r="L32" s="49">
        <f>'Input Data'!L32*IF($G32='Cost Escalators'!$B$4,'Cost Escalators'!$B$6,'Cost Escalators'!$C$6)</f>
        <v>0</v>
      </c>
      <c r="M32" s="34">
        <f>'Input Data'!M32*IF($G32='Cost Escalators'!$B$4,'Cost Escalators'!$B$6,'Cost Escalators'!$C$6)</f>
        <v>0</v>
      </c>
      <c r="N32" s="34">
        <f>'Input Data'!N32*IF($G32='Cost Escalators'!$B$4,'Cost Escalators'!$B$6,'Cost Escalators'!$C$6)</f>
        <v>0</v>
      </c>
      <c r="O32" s="34">
        <f>'Input Data'!O32*IF($G32='Cost Escalators'!$B$4,'Cost Escalators'!$B$6,'Cost Escalators'!$C$6)</f>
        <v>0</v>
      </c>
      <c r="P32" s="49">
        <f>'Input Data'!P32*IF($G32='Cost Escalators'!$B$4,'Cost Escalators'!$B$6,'Cost Escalators'!$C$6)</f>
        <v>0</v>
      </c>
      <c r="R32" s="102">
        <f t="shared" si="2"/>
        <v>0</v>
      </c>
      <c r="S32" s="34">
        <f t="shared" si="3"/>
        <v>0</v>
      </c>
      <c r="T32" s="34">
        <f t="shared" si="4"/>
        <v>0</v>
      </c>
      <c r="U32" s="49">
        <f t="shared" si="5"/>
        <v>0</v>
      </c>
      <c r="W32" s="255">
        <f>IF(OR(A32='Cost Escalators'!A$68,A32='Cost Escalators'!A$69,A32='Cost Escalators'!A$70,A32='Cost Escalators'!A$71),SUM(H32:L32),0)</f>
        <v>0</v>
      </c>
    </row>
    <row r="33" spans="1:23" x14ac:dyDescent="0.2">
      <c r="A33" s="33">
        <f>'Input Data'!A33</f>
        <v>0</v>
      </c>
      <c r="B33" s="33" t="str">
        <f>'Input Data'!B33</f>
        <v>Motor Vehicles &amp; Mobile Plant</v>
      </c>
      <c r="C33" s="33" t="str">
        <f>'Input Data'!C33</f>
        <v xml:space="preserve">People, Strategy &amp; Corporate Services </v>
      </c>
      <c r="D33" s="35" t="str">
        <f>'Input Data'!D33</f>
        <v>PS Motor Vehicles</v>
      </c>
      <c r="E33" s="63" t="str">
        <f>'Input Data'!E33</f>
        <v>Input_Prog_Commit</v>
      </c>
      <c r="F33" s="66">
        <f>'Input Data'!F33</f>
        <v>0</v>
      </c>
      <c r="G33" s="52">
        <f>'Input Data'!G33</f>
        <v>2013</v>
      </c>
      <c r="H33" s="34">
        <f>'Input Data'!H33*IF($G33='Cost Escalators'!$B$4,'Cost Escalators'!$B$6,'Cost Escalators'!$C$6)</f>
        <v>20385.85520923185</v>
      </c>
      <c r="I33" s="34">
        <f>'Input Data'!I33*IF($G33='Cost Escalators'!$B$4,'Cost Escalators'!$B$6,'Cost Escalators'!$C$6)</f>
        <v>74027.827141052097</v>
      </c>
      <c r="J33" s="34">
        <f>'Input Data'!J33*IF($G33='Cost Escalators'!$B$4,'Cost Escalators'!$B$6,'Cost Escalators'!$C$6)</f>
        <v>207040.36559563634</v>
      </c>
      <c r="K33" s="34">
        <f>'Input Data'!K33*IF($G33='Cost Escalators'!$B$4,'Cost Escalators'!$B$6,'Cost Escalators'!$C$6)</f>
        <v>0</v>
      </c>
      <c r="L33" s="49">
        <f>'Input Data'!L33*IF($G33='Cost Escalators'!$B$4,'Cost Escalators'!$B$6,'Cost Escalators'!$C$6)</f>
        <v>0</v>
      </c>
      <c r="M33" s="34">
        <f>'Input Data'!M33*IF($G33='Cost Escalators'!$B$4,'Cost Escalators'!$B$6,'Cost Escalators'!$C$6)</f>
        <v>0</v>
      </c>
      <c r="N33" s="34">
        <f>'Input Data'!N33*IF($G33='Cost Escalators'!$B$4,'Cost Escalators'!$B$6,'Cost Escalators'!$C$6)</f>
        <v>0</v>
      </c>
      <c r="O33" s="34">
        <f>'Input Data'!O33*IF($G33='Cost Escalators'!$B$4,'Cost Escalators'!$B$6,'Cost Escalators'!$C$6)</f>
        <v>0</v>
      </c>
      <c r="P33" s="49">
        <f>'Input Data'!P33*IF($G33='Cost Escalators'!$B$4,'Cost Escalators'!$B$6,'Cost Escalators'!$C$6)</f>
        <v>0</v>
      </c>
      <c r="R33" s="102">
        <f t="shared" si="2"/>
        <v>0</v>
      </c>
      <c r="S33" s="34">
        <f t="shared" si="3"/>
        <v>0</v>
      </c>
      <c r="T33" s="34">
        <f t="shared" si="4"/>
        <v>0</v>
      </c>
      <c r="U33" s="49">
        <f t="shared" si="5"/>
        <v>0</v>
      </c>
      <c r="W33" s="255">
        <f>IF(OR(A33='Cost Escalators'!A$68,A33='Cost Escalators'!A$69,A33='Cost Escalators'!A$70,A33='Cost Escalators'!A$71),SUM(H33:L33),0)</f>
        <v>0</v>
      </c>
    </row>
    <row r="34" spans="1:23" x14ac:dyDescent="0.2">
      <c r="A34" s="33">
        <f>'Input Data'!A34</f>
        <v>0</v>
      </c>
      <c r="B34" s="33" t="str">
        <f>'Input Data'!B34</f>
        <v>Motor Vehicles &amp; Mobile Plant</v>
      </c>
      <c r="C34" s="33" t="str">
        <f>'Input Data'!C34</f>
        <v xml:space="preserve">People, Strategy &amp; Corporate Services </v>
      </c>
      <c r="D34" s="35" t="str">
        <f>'Input Data'!D34</f>
        <v>PS Motor Vehicles</v>
      </c>
      <c r="E34" s="63" t="str">
        <f>'Input Data'!E34</f>
        <v>Input_Prog_Commit</v>
      </c>
      <c r="F34" s="66">
        <f>'Input Data'!F34</f>
        <v>0</v>
      </c>
      <c r="G34" s="52">
        <f>'Input Data'!G34</f>
        <v>2013</v>
      </c>
      <c r="H34" s="34">
        <f>'Input Data'!H34*IF($G34='Cost Escalators'!$B$4,'Cost Escalators'!$B$6,'Cost Escalators'!$C$6)</f>
        <v>12434050.011888035</v>
      </c>
      <c r="I34" s="34">
        <f>'Input Data'!I34*IF($G34='Cost Escalators'!$B$4,'Cost Escalators'!$B$6,'Cost Escalators'!$C$6)</f>
        <v>7888970.1075448012</v>
      </c>
      <c r="J34" s="34">
        <f>'Input Data'!J34*IF($G34='Cost Escalators'!$B$4,'Cost Escalators'!$B$6,'Cost Escalators'!$C$6)</f>
        <v>10005081.845069902</v>
      </c>
      <c r="K34" s="34">
        <f>'Input Data'!K34*IF($G34='Cost Escalators'!$B$4,'Cost Escalators'!$B$6,'Cost Escalators'!$C$6)</f>
        <v>8552898.6740991138</v>
      </c>
      <c r="L34" s="49">
        <f>'Input Data'!L34*IF($G34='Cost Escalators'!$B$4,'Cost Escalators'!$B$6,'Cost Escalators'!$C$6)</f>
        <v>0</v>
      </c>
      <c r="M34" s="34">
        <f>'Input Data'!M34*IF($G34='Cost Escalators'!$B$4,'Cost Escalators'!$B$6,'Cost Escalators'!$C$6)</f>
        <v>0</v>
      </c>
      <c r="N34" s="34">
        <f>'Input Data'!N34*IF($G34='Cost Escalators'!$B$4,'Cost Escalators'!$B$6,'Cost Escalators'!$C$6)</f>
        <v>0</v>
      </c>
      <c r="O34" s="34">
        <f>'Input Data'!O34*IF($G34='Cost Escalators'!$B$4,'Cost Escalators'!$B$6,'Cost Escalators'!$C$6)</f>
        <v>0</v>
      </c>
      <c r="P34" s="49">
        <f>'Input Data'!P34*IF($G34='Cost Escalators'!$B$4,'Cost Escalators'!$B$6,'Cost Escalators'!$C$6)</f>
        <v>0</v>
      </c>
      <c r="R34" s="102">
        <f t="shared" si="2"/>
        <v>0</v>
      </c>
      <c r="S34" s="34">
        <f t="shared" si="3"/>
        <v>0</v>
      </c>
      <c r="T34" s="34">
        <f t="shared" si="4"/>
        <v>0</v>
      </c>
      <c r="U34" s="49">
        <f t="shared" si="5"/>
        <v>0</v>
      </c>
      <c r="W34" s="255">
        <f>IF(OR(A34='Cost Escalators'!A$68,A34='Cost Escalators'!A$69,A34='Cost Escalators'!A$70,A34='Cost Escalators'!A$71),SUM(H34:L34),0)</f>
        <v>0</v>
      </c>
    </row>
    <row r="35" spans="1:23" x14ac:dyDescent="0.2">
      <c r="A35" s="33">
        <f>'Input Data'!A35</f>
        <v>6424</v>
      </c>
      <c r="B35" s="33" t="str">
        <f>'Input Data'!B35</f>
        <v>Cables</v>
      </c>
      <c r="C35" s="33" t="str">
        <f>'Input Data'!C35</f>
        <v>42 Tunnel (Sydney Park) Water Treatment Plant</v>
      </c>
      <c r="D35" s="35" t="str">
        <f>'Input Data'!D35</f>
        <v>PS Network Asset Replacement</v>
      </c>
      <c r="E35" s="63" t="str">
        <f>'Input Data'!E35</f>
        <v>Input_Prog_Commit</v>
      </c>
      <c r="F35" s="66">
        <f>'Input Data'!F35</f>
        <v>0</v>
      </c>
      <c r="G35" s="52">
        <f>'Input Data'!G35</f>
        <v>2013</v>
      </c>
      <c r="H35" s="34">
        <f>'Input Data'!H35*IF($G35='Cost Escalators'!$B$4,'Cost Escalators'!$B$6,'Cost Escalators'!$C$6)</f>
        <v>117864.12160066154</v>
      </c>
      <c r="I35" s="34">
        <f>'Input Data'!I35*IF($G35='Cost Escalators'!$B$4,'Cost Escalators'!$B$6,'Cost Escalators'!$C$6)</f>
        <v>-155605.37116935087</v>
      </c>
      <c r="J35" s="34">
        <f>'Input Data'!J35*IF($G35='Cost Escalators'!$B$4,'Cost Escalators'!$B$6,'Cost Escalators'!$C$6)</f>
        <v>0</v>
      </c>
      <c r="K35" s="34">
        <f>'Input Data'!K35*IF($G35='Cost Escalators'!$B$4,'Cost Escalators'!$B$6,'Cost Escalators'!$C$6)</f>
        <v>0</v>
      </c>
      <c r="L35" s="49">
        <f>'Input Data'!L35*IF($G35='Cost Escalators'!$B$4,'Cost Escalators'!$B$6,'Cost Escalators'!$C$6)</f>
        <v>0</v>
      </c>
      <c r="M35" s="34">
        <f>'Input Data'!M35*IF($G35='Cost Escalators'!$B$4,'Cost Escalators'!$B$6,'Cost Escalators'!$C$6)</f>
        <v>0</v>
      </c>
      <c r="N35" s="34">
        <f>'Input Data'!N35*IF($G35='Cost Escalators'!$B$4,'Cost Escalators'!$B$6,'Cost Escalators'!$C$6)</f>
        <v>0</v>
      </c>
      <c r="O35" s="34">
        <f>'Input Data'!O35*IF($G35='Cost Escalators'!$B$4,'Cost Escalators'!$B$6,'Cost Escalators'!$C$6)</f>
        <v>0</v>
      </c>
      <c r="P35" s="49">
        <f>'Input Data'!P35*IF($G35='Cost Escalators'!$B$4,'Cost Escalators'!$B$6,'Cost Escalators'!$C$6)</f>
        <v>0</v>
      </c>
      <c r="R35" s="102">
        <f t="shared" si="2"/>
        <v>0</v>
      </c>
      <c r="S35" s="34">
        <f t="shared" si="3"/>
        <v>0</v>
      </c>
      <c r="T35" s="34">
        <f t="shared" si="4"/>
        <v>0</v>
      </c>
      <c r="U35" s="49">
        <f t="shared" si="5"/>
        <v>0</v>
      </c>
      <c r="W35" s="255">
        <f>IF(OR(A35='Cost Escalators'!A$68,A35='Cost Escalators'!A$69,A35='Cost Escalators'!A$70,A35='Cost Escalators'!A$71),SUM(H35:L35),0)</f>
        <v>0</v>
      </c>
    </row>
    <row r="36" spans="1:23" x14ac:dyDescent="0.2">
      <c r="A36" s="33">
        <f>'Input Data'!A36</f>
        <v>0</v>
      </c>
      <c r="B36" s="33" t="str">
        <f>'Input Data'!B36</f>
        <v>Cables</v>
      </c>
      <c r="C36" s="33" t="str">
        <f>'Input Data'!C36</f>
        <v>Network Asset Replacement</v>
      </c>
      <c r="D36" s="35" t="str">
        <f>'Input Data'!D36</f>
        <v>PS Network Asset Replacement</v>
      </c>
      <c r="E36" s="63" t="str">
        <f>'Input Data'!E36</f>
        <v>Input_Prog_Commit</v>
      </c>
      <c r="F36" s="66">
        <f>'Input Data'!F36</f>
        <v>0</v>
      </c>
      <c r="G36" s="52">
        <f>'Input Data'!G36</f>
        <v>2013</v>
      </c>
      <c r="H36" s="34">
        <f>'Input Data'!H36*IF($G36='Cost Escalators'!$B$4,'Cost Escalators'!$B$6,'Cost Escalators'!$C$6)</f>
        <v>117159.63392611303</v>
      </c>
      <c r="I36" s="34">
        <f>'Input Data'!I36*IF($G36='Cost Escalators'!$B$4,'Cost Escalators'!$B$6,'Cost Escalators'!$C$6)</f>
        <v>52343.751388806217</v>
      </c>
      <c r="J36" s="34">
        <f>'Input Data'!J36*IF($G36='Cost Escalators'!$B$4,'Cost Escalators'!$B$6,'Cost Escalators'!$C$6)</f>
        <v>32823.320349331865</v>
      </c>
      <c r="K36" s="34">
        <f>'Input Data'!K36*IF($G36='Cost Escalators'!$B$4,'Cost Escalators'!$B$6,'Cost Escalators'!$C$6)</f>
        <v>23598.367420105595</v>
      </c>
      <c r="L36" s="49">
        <f>'Input Data'!L36*IF($G36='Cost Escalators'!$B$4,'Cost Escalators'!$B$6,'Cost Escalators'!$C$6)</f>
        <v>0</v>
      </c>
      <c r="M36" s="34">
        <f>'Input Data'!M36*IF($G36='Cost Escalators'!$B$4,'Cost Escalators'!$B$6,'Cost Escalators'!$C$6)</f>
        <v>0</v>
      </c>
      <c r="N36" s="34">
        <f>'Input Data'!N36*IF($G36='Cost Escalators'!$B$4,'Cost Escalators'!$B$6,'Cost Escalators'!$C$6)</f>
        <v>0</v>
      </c>
      <c r="O36" s="34">
        <f>'Input Data'!O36*IF($G36='Cost Escalators'!$B$4,'Cost Escalators'!$B$6,'Cost Escalators'!$C$6)</f>
        <v>0</v>
      </c>
      <c r="P36" s="49">
        <f>'Input Data'!P36*IF($G36='Cost Escalators'!$B$4,'Cost Escalators'!$B$6,'Cost Escalators'!$C$6)</f>
        <v>0</v>
      </c>
      <c r="R36" s="102">
        <f t="shared" si="2"/>
        <v>0</v>
      </c>
      <c r="S36" s="34">
        <f t="shared" si="3"/>
        <v>0</v>
      </c>
      <c r="T36" s="34">
        <f t="shared" si="4"/>
        <v>0</v>
      </c>
      <c r="U36" s="49">
        <f t="shared" si="5"/>
        <v>0</v>
      </c>
      <c r="W36" s="255">
        <f>IF(OR(A36='Cost Escalators'!A$68,A36='Cost Escalators'!A$69,A36='Cost Escalators'!A$70,A36='Cost Escalators'!A$71),SUM(H36:L36),0)</f>
        <v>0</v>
      </c>
    </row>
    <row r="37" spans="1:23" x14ac:dyDescent="0.2">
      <c r="A37" s="33">
        <f>'Input Data'!A37</f>
        <v>4967</v>
      </c>
      <c r="B37" s="33" t="str">
        <f>'Input Data'!B37</f>
        <v>Communications</v>
      </c>
      <c r="C37" s="33" t="str">
        <f>'Input Data'!C37</f>
        <v>Installation of PLC Voice Equipment</v>
      </c>
      <c r="D37" s="35" t="str">
        <f>'Input Data'!D37</f>
        <v>PS Network Asset Replacement</v>
      </c>
      <c r="E37" s="63" t="str">
        <f>'Input Data'!E37</f>
        <v>Input_Prog_Commit</v>
      </c>
      <c r="F37" s="66">
        <f>'Input Data'!F37</f>
        <v>0</v>
      </c>
      <c r="G37" s="52">
        <f>'Input Data'!G37</f>
        <v>2014</v>
      </c>
      <c r="H37" s="34">
        <f>'Input Data'!H37*IF($G37='Cost Escalators'!$B$4,'Cost Escalators'!$B$6,'Cost Escalators'!$C$6)</f>
        <v>0</v>
      </c>
      <c r="I37" s="34">
        <f>'Input Data'!I37*IF($G37='Cost Escalators'!$B$4,'Cost Escalators'!$B$6,'Cost Escalators'!$C$6)</f>
        <v>0</v>
      </c>
      <c r="J37" s="34">
        <f>'Input Data'!J37*IF($G37='Cost Escalators'!$B$4,'Cost Escalators'!$B$6,'Cost Escalators'!$C$6)</f>
        <v>0</v>
      </c>
      <c r="K37" s="34">
        <f>'Input Data'!K37*IF($G37='Cost Escalators'!$B$4,'Cost Escalators'!$B$6,'Cost Escalators'!$C$6)</f>
        <v>0</v>
      </c>
      <c r="L37" s="49">
        <f>'Input Data'!L37*IF($G37='Cost Escalators'!$B$4,'Cost Escalators'!$B$6,'Cost Escalators'!$C$6)</f>
        <v>294643.71999999997</v>
      </c>
      <c r="M37" s="34">
        <f>'Input Data'!M37*IF($G37='Cost Escalators'!$B$4,'Cost Escalators'!$B$6,'Cost Escalators'!$C$6)</f>
        <v>616030.33816148434</v>
      </c>
      <c r="N37" s="34">
        <f>'Input Data'!N37*IF($G37='Cost Escalators'!$B$4,'Cost Escalators'!$B$6,'Cost Escalators'!$C$6)</f>
        <v>410686.89210765576</v>
      </c>
      <c r="O37" s="34">
        <f>'Input Data'!O37*IF($G37='Cost Escalators'!$B$4,'Cost Escalators'!$B$6,'Cost Escalators'!$C$6)</f>
        <v>359351.03059419896</v>
      </c>
      <c r="P37" s="49">
        <f>'Input Data'!P37*IF($G37='Cost Escalators'!$B$4,'Cost Escalators'!$B$6,'Cost Escalators'!$C$6)</f>
        <v>0</v>
      </c>
      <c r="R37" s="102">
        <f t="shared" si="2"/>
        <v>616030.33816148434</v>
      </c>
      <c r="S37" s="34">
        <f t="shared" si="3"/>
        <v>410686.89210765576</v>
      </c>
      <c r="T37" s="34">
        <f t="shared" si="4"/>
        <v>359351.03059419896</v>
      </c>
      <c r="U37" s="49">
        <f t="shared" si="5"/>
        <v>0</v>
      </c>
      <c r="W37" s="255">
        <f>IF(OR(A37='Cost Escalators'!A$68,A37='Cost Escalators'!A$69,A37='Cost Escalators'!A$70,A37='Cost Escalators'!A$71),SUM(H37:L37),0)</f>
        <v>0</v>
      </c>
    </row>
    <row r="38" spans="1:23" x14ac:dyDescent="0.2">
      <c r="A38" s="33">
        <f>'Input Data'!A38</f>
        <v>4968</v>
      </c>
      <c r="B38" s="33" t="str">
        <f>'Input Data'!B38</f>
        <v>Communications</v>
      </c>
      <c r="C38" s="33" t="str">
        <f>'Input Data'!C38</f>
        <v>Installation of PLC Intertrips</v>
      </c>
      <c r="D38" s="35" t="str">
        <f>'Input Data'!D38</f>
        <v>PS Network Asset Replacement</v>
      </c>
      <c r="E38" s="63" t="str">
        <f>'Input Data'!E38</f>
        <v>Input_Prog_Commit</v>
      </c>
      <c r="F38" s="66">
        <f>'Input Data'!F38</f>
        <v>0</v>
      </c>
      <c r="G38" s="52">
        <f>'Input Data'!G38</f>
        <v>2014</v>
      </c>
      <c r="H38" s="34">
        <f>'Input Data'!H38*IF($G38='Cost Escalators'!$B$4,'Cost Escalators'!$B$6,'Cost Escalators'!$C$6)</f>
        <v>0</v>
      </c>
      <c r="I38" s="34">
        <f>'Input Data'!I38*IF($G38='Cost Escalators'!$B$4,'Cost Escalators'!$B$6,'Cost Escalators'!$C$6)</f>
        <v>0</v>
      </c>
      <c r="J38" s="34">
        <f>'Input Data'!J38*IF($G38='Cost Escalators'!$B$4,'Cost Escalators'!$B$6,'Cost Escalators'!$C$6)</f>
        <v>0</v>
      </c>
      <c r="K38" s="34">
        <f>'Input Data'!K38*IF($G38='Cost Escalators'!$B$4,'Cost Escalators'!$B$6,'Cost Escalators'!$C$6)</f>
        <v>0</v>
      </c>
      <c r="L38" s="49">
        <f>'Input Data'!L38*IF($G38='Cost Escalators'!$B$4,'Cost Escalators'!$B$6,'Cost Escalators'!$C$6)</f>
        <v>231724.2</v>
      </c>
      <c r="M38" s="34">
        <f>'Input Data'!M38*IF($G38='Cost Escalators'!$B$4,'Cost Escalators'!$B$6,'Cost Escalators'!$C$6)</f>
        <v>214601.94837010087</v>
      </c>
      <c r="N38" s="34">
        <f>'Input Data'!N38*IF($G38='Cost Escalators'!$B$4,'Cost Escalators'!$B$6,'Cost Escalators'!$C$6)</f>
        <v>321902.92255515169</v>
      </c>
      <c r="O38" s="34">
        <f>'Input Data'!O38*IF($G38='Cost Escalators'!$B$4,'Cost Escalators'!$B$6,'Cost Escalators'!$C$6)</f>
        <v>107300.97418505079</v>
      </c>
      <c r="P38" s="49">
        <f>'Input Data'!P38*IF($G38='Cost Escalators'!$B$4,'Cost Escalators'!$B$6,'Cost Escalators'!$C$6)</f>
        <v>160951.46127757619</v>
      </c>
      <c r="R38" s="102">
        <f t="shared" si="2"/>
        <v>214601.94837010087</v>
      </c>
      <c r="S38" s="34">
        <f t="shared" si="3"/>
        <v>321902.92255515169</v>
      </c>
      <c r="T38" s="34">
        <f t="shared" si="4"/>
        <v>107300.97418505079</v>
      </c>
      <c r="U38" s="49">
        <f t="shared" si="5"/>
        <v>160951.46127757619</v>
      </c>
      <c r="W38" s="255">
        <f>IF(OR(A38='Cost Escalators'!A$68,A38='Cost Escalators'!A$69,A38='Cost Escalators'!A$70,A38='Cost Escalators'!A$71),SUM(H38:L38),0)</f>
        <v>0</v>
      </c>
    </row>
    <row r="39" spans="1:23" x14ac:dyDescent="0.2">
      <c r="A39" s="33">
        <f>'Input Data'!A39</f>
        <v>4969</v>
      </c>
      <c r="B39" s="33" t="str">
        <f>'Input Data'!B39</f>
        <v>Communications</v>
      </c>
      <c r="C39" s="33" t="str">
        <f>'Input Data'!C39</f>
        <v>Installation of VF Intertrips</v>
      </c>
      <c r="D39" s="35" t="str">
        <f>'Input Data'!D39</f>
        <v>PS Network Asset Replacement</v>
      </c>
      <c r="E39" s="63" t="str">
        <f>'Input Data'!E39</f>
        <v>Input_Prog_Commit</v>
      </c>
      <c r="F39" s="66">
        <f>'Input Data'!F39</f>
        <v>0</v>
      </c>
      <c r="G39" s="52">
        <f>'Input Data'!G39</f>
        <v>2014</v>
      </c>
      <c r="H39" s="34">
        <f>'Input Data'!H39*IF($G39='Cost Escalators'!$B$4,'Cost Escalators'!$B$6,'Cost Escalators'!$C$6)</f>
        <v>0</v>
      </c>
      <c r="I39" s="34">
        <f>'Input Data'!I39*IF($G39='Cost Escalators'!$B$4,'Cost Escalators'!$B$6,'Cost Escalators'!$C$6)</f>
        <v>0</v>
      </c>
      <c r="J39" s="34">
        <f>'Input Data'!J39*IF($G39='Cost Escalators'!$B$4,'Cost Escalators'!$B$6,'Cost Escalators'!$C$6)</f>
        <v>0</v>
      </c>
      <c r="K39" s="34">
        <f>'Input Data'!K39*IF($G39='Cost Escalators'!$B$4,'Cost Escalators'!$B$6,'Cost Escalators'!$C$6)</f>
        <v>0</v>
      </c>
      <c r="L39" s="49">
        <f>'Input Data'!L39*IF($G39='Cost Escalators'!$B$4,'Cost Escalators'!$B$6,'Cost Escalators'!$C$6)</f>
        <v>214381.8</v>
      </c>
      <c r="M39" s="34">
        <f>'Input Data'!M39*IF($G39='Cost Escalators'!$B$4,'Cost Escalators'!$B$6,'Cost Escalators'!$C$6)</f>
        <v>49609.465994357495</v>
      </c>
      <c r="N39" s="34">
        <f>'Input Data'!N39*IF($G39='Cost Escalators'!$B$4,'Cost Escalators'!$B$6,'Cost Escalators'!$C$6)</f>
        <v>198437.86397742998</v>
      </c>
      <c r="O39" s="34">
        <f>'Input Data'!O39*IF($G39='Cost Escalators'!$B$4,'Cost Escalators'!$B$6,'Cost Escalators'!$C$6)</f>
        <v>173633.13098025159</v>
      </c>
      <c r="P39" s="49">
        <f>'Input Data'!P39*IF($G39='Cost Escalators'!$B$4,'Cost Escalators'!$B$6,'Cost Escalators'!$C$6)</f>
        <v>148828.3979830725</v>
      </c>
      <c r="R39" s="102">
        <f t="shared" si="2"/>
        <v>49609.465994357495</v>
      </c>
      <c r="S39" s="34">
        <f t="shared" si="3"/>
        <v>198437.86397742998</v>
      </c>
      <c r="T39" s="34">
        <f t="shared" si="4"/>
        <v>173633.13098025159</v>
      </c>
      <c r="U39" s="49">
        <f t="shared" si="5"/>
        <v>148828.3979830725</v>
      </c>
      <c r="W39" s="255">
        <f>IF(OR(A39='Cost Escalators'!A$68,A39='Cost Escalators'!A$69,A39='Cost Escalators'!A$70,A39='Cost Escalators'!A$71),SUM(H39:L39),0)</f>
        <v>0</v>
      </c>
    </row>
    <row r="40" spans="1:23" x14ac:dyDescent="0.2">
      <c r="A40" s="33">
        <f>'Input Data'!A40</f>
        <v>7425</v>
      </c>
      <c r="B40" s="33" t="str">
        <f>'Input Data'!B40</f>
        <v>Communications</v>
      </c>
      <c r="C40" s="33" t="str">
        <f>'Input Data'!C40</f>
        <v>SSZ Upgrade Work</v>
      </c>
      <c r="D40" s="35" t="str">
        <f>'Input Data'!D40</f>
        <v>PS Network Asset Replacement</v>
      </c>
      <c r="E40" s="63" t="str">
        <f>'Input Data'!E40</f>
        <v>Input_Prog_Commit</v>
      </c>
      <c r="F40" s="66">
        <f>'Input Data'!F40</f>
        <v>0</v>
      </c>
      <c r="G40" s="52">
        <f>'Input Data'!G40</f>
        <v>2014</v>
      </c>
      <c r="H40" s="34">
        <f>'Input Data'!H40*IF($G40='Cost Escalators'!$B$4,'Cost Escalators'!$B$6,'Cost Escalators'!$C$6)</f>
        <v>0</v>
      </c>
      <c r="I40" s="34">
        <f>'Input Data'!I40*IF($G40='Cost Escalators'!$B$4,'Cost Escalators'!$B$6,'Cost Escalators'!$C$6)</f>
        <v>0</v>
      </c>
      <c r="J40" s="34">
        <f>'Input Data'!J40*IF($G40='Cost Escalators'!$B$4,'Cost Escalators'!$B$6,'Cost Escalators'!$C$6)</f>
        <v>0</v>
      </c>
      <c r="K40" s="34">
        <f>'Input Data'!K40*IF($G40='Cost Escalators'!$B$4,'Cost Escalators'!$B$6,'Cost Escalators'!$C$6)</f>
        <v>0</v>
      </c>
      <c r="L40" s="49">
        <f>'Input Data'!L40*IF($G40='Cost Escalators'!$B$4,'Cost Escalators'!$B$6,'Cost Escalators'!$C$6)</f>
        <v>150921.54999999999</v>
      </c>
      <c r="M40" s="34">
        <f>'Input Data'!M40*IF($G40='Cost Escalators'!$B$4,'Cost Escalators'!$B$6,'Cost Escalators'!$C$6)</f>
        <v>64383.739296390209</v>
      </c>
      <c r="N40" s="34">
        <f>'Input Data'!N40*IF($G40='Cost Escalators'!$B$4,'Cost Escalators'!$B$6,'Cost Escalators'!$C$6)</f>
        <v>32191.869648195105</v>
      </c>
      <c r="O40" s="34">
        <f>'Input Data'!O40*IF($G40='Cost Escalators'!$B$4,'Cost Escalators'!$B$6,'Cost Escalators'!$C$6)</f>
        <v>72431.706708438694</v>
      </c>
      <c r="P40" s="49">
        <f>'Input Data'!P40*IF($G40='Cost Escalators'!$B$4,'Cost Escalators'!$B$6,'Cost Escalators'!$C$6)</f>
        <v>24143.90223614635</v>
      </c>
      <c r="R40" s="102">
        <f t="shared" si="2"/>
        <v>64383.739296390209</v>
      </c>
      <c r="S40" s="34">
        <f t="shared" si="3"/>
        <v>32191.869648195105</v>
      </c>
      <c r="T40" s="34">
        <f t="shared" si="4"/>
        <v>72431.706708438694</v>
      </c>
      <c r="U40" s="49">
        <f t="shared" si="5"/>
        <v>24143.90223614635</v>
      </c>
      <c r="W40" s="255">
        <f>IF(OR(A40='Cost Escalators'!A$68,A40='Cost Escalators'!A$69,A40='Cost Escalators'!A$70,A40='Cost Escalators'!A$71),SUM(H40:L40),0)</f>
        <v>0</v>
      </c>
    </row>
    <row r="41" spans="1:23" x14ac:dyDescent="0.2">
      <c r="A41" s="33">
        <f>'Input Data'!A41</f>
        <v>0</v>
      </c>
      <c r="B41" s="33" t="str">
        <f>'Input Data'!B41</f>
        <v>Communications</v>
      </c>
      <c r="C41" s="33" t="str">
        <f>'Input Data'!C41</f>
        <v>Network Asset Replacement</v>
      </c>
      <c r="D41" s="35" t="str">
        <f>'Input Data'!D41</f>
        <v>PS Network Asset Replacement</v>
      </c>
      <c r="E41" s="63" t="str">
        <f>'Input Data'!E41</f>
        <v>Input_Prog_Commit</v>
      </c>
      <c r="F41" s="66">
        <f>'Input Data'!F41</f>
        <v>0</v>
      </c>
      <c r="G41" s="52">
        <f>'Input Data'!G41</f>
        <v>2013</v>
      </c>
      <c r="H41" s="34">
        <f>'Input Data'!H41*IF($G41='Cost Escalators'!$B$4,'Cost Escalators'!$B$6,'Cost Escalators'!$C$6)</f>
        <v>1354698.0180100123</v>
      </c>
      <c r="I41" s="34">
        <f>'Input Data'!I41*IF($G41='Cost Escalators'!$B$4,'Cost Escalators'!$B$6,'Cost Escalators'!$C$6)</f>
        <v>1462555.1066688334</v>
      </c>
      <c r="J41" s="34">
        <f>'Input Data'!J41*IF($G41='Cost Escalators'!$B$4,'Cost Escalators'!$B$6,'Cost Escalators'!$C$6)</f>
        <v>0</v>
      </c>
      <c r="K41" s="34">
        <f>'Input Data'!K41*IF($G41='Cost Escalators'!$B$4,'Cost Escalators'!$B$6,'Cost Escalators'!$C$6)</f>
        <v>0</v>
      </c>
      <c r="L41" s="49">
        <f>'Input Data'!L41*IF($G41='Cost Escalators'!$B$4,'Cost Escalators'!$B$6,'Cost Escalators'!$C$6)</f>
        <v>0</v>
      </c>
      <c r="M41" s="34">
        <f>'Input Data'!M41*IF($G41='Cost Escalators'!$B$4,'Cost Escalators'!$B$6,'Cost Escalators'!$C$6)</f>
        <v>0</v>
      </c>
      <c r="N41" s="34">
        <f>'Input Data'!N41*IF($G41='Cost Escalators'!$B$4,'Cost Escalators'!$B$6,'Cost Escalators'!$C$6)</f>
        <v>0</v>
      </c>
      <c r="O41" s="34">
        <f>'Input Data'!O41*IF($G41='Cost Escalators'!$B$4,'Cost Escalators'!$B$6,'Cost Escalators'!$C$6)</f>
        <v>0</v>
      </c>
      <c r="P41" s="49">
        <f>'Input Data'!P41*IF($G41='Cost Escalators'!$B$4,'Cost Escalators'!$B$6,'Cost Escalators'!$C$6)</f>
        <v>0</v>
      </c>
      <c r="R41" s="102">
        <f t="shared" si="2"/>
        <v>0</v>
      </c>
      <c r="S41" s="34">
        <f t="shared" si="3"/>
        <v>0</v>
      </c>
      <c r="T41" s="34">
        <f t="shared" si="4"/>
        <v>0</v>
      </c>
      <c r="U41" s="49">
        <f t="shared" si="5"/>
        <v>0</v>
      </c>
      <c r="W41" s="255">
        <f>IF(OR(A41='Cost Escalators'!A$68,A41='Cost Escalators'!A$69,A41='Cost Escalators'!A$70,A41='Cost Escalators'!A$71),SUM(H41:L41),0)</f>
        <v>0</v>
      </c>
    </row>
    <row r="42" spans="1:23" x14ac:dyDescent="0.2">
      <c r="A42" s="33">
        <f>'Input Data'!A42</f>
        <v>0</v>
      </c>
      <c r="B42" s="33" t="str">
        <f>'Input Data'!B42</f>
        <v>Communications</v>
      </c>
      <c r="C42" s="33" t="str">
        <f>'Input Data'!C42</f>
        <v>Network Asset Replacement</v>
      </c>
      <c r="D42" s="35" t="str">
        <f>'Input Data'!D42</f>
        <v>PS Network Asset Replacement</v>
      </c>
      <c r="E42" s="63" t="str">
        <f>'Input Data'!E42</f>
        <v>Input_Prog_Commit</v>
      </c>
      <c r="F42" s="66">
        <f>'Input Data'!F42</f>
        <v>0</v>
      </c>
      <c r="G42" s="52">
        <f>'Input Data'!G42</f>
        <v>2013</v>
      </c>
      <c r="H42" s="34">
        <f>'Input Data'!H42*IF($G42='Cost Escalators'!$B$4,'Cost Escalators'!$B$6,'Cost Escalators'!$C$6)</f>
        <v>0</v>
      </c>
      <c r="I42" s="34">
        <f>'Input Data'!I42*IF($G42='Cost Escalators'!$B$4,'Cost Escalators'!$B$6,'Cost Escalators'!$C$6)</f>
        <v>0</v>
      </c>
      <c r="J42" s="34">
        <f>'Input Data'!J42*IF($G42='Cost Escalators'!$B$4,'Cost Escalators'!$B$6,'Cost Escalators'!$C$6)</f>
        <v>373094.52275544847</v>
      </c>
      <c r="K42" s="34">
        <f>'Input Data'!K42*IF($G42='Cost Escalators'!$B$4,'Cost Escalators'!$B$6,'Cost Escalators'!$C$6)</f>
        <v>3282824.4574216977</v>
      </c>
      <c r="L42" s="49">
        <f>'Input Data'!L42*IF($G42='Cost Escalators'!$B$4,'Cost Escalators'!$B$6,'Cost Escalators'!$C$6)</f>
        <v>0</v>
      </c>
      <c r="M42" s="34">
        <f>'Input Data'!M42*IF($G42='Cost Escalators'!$B$4,'Cost Escalators'!$B$6,'Cost Escalators'!$C$6)</f>
        <v>0</v>
      </c>
      <c r="N42" s="34">
        <f>'Input Data'!N42*IF($G42='Cost Escalators'!$B$4,'Cost Escalators'!$B$6,'Cost Escalators'!$C$6)</f>
        <v>0</v>
      </c>
      <c r="O42" s="34">
        <f>'Input Data'!O42*IF($G42='Cost Escalators'!$B$4,'Cost Escalators'!$B$6,'Cost Escalators'!$C$6)</f>
        <v>0</v>
      </c>
      <c r="P42" s="49">
        <f>'Input Data'!P42*IF($G42='Cost Escalators'!$B$4,'Cost Escalators'!$B$6,'Cost Escalators'!$C$6)</f>
        <v>0</v>
      </c>
      <c r="R42" s="102">
        <f t="shared" si="2"/>
        <v>0</v>
      </c>
      <c r="S42" s="34">
        <f t="shared" si="3"/>
        <v>0</v>
      </c>
      <c r="T42" s="34">
        <f t="shared" si="4"/>
        <v>0</v>
      </c>
      <c r="U42" s="49">
        <f t="shared" si="5"/>
        <v>0</v>
      </c>
      <c r="W42" s="255">
        <f>IF(OR(A42='Cost Escalators'!A$68,A42='Cost Escalators'!A$69,A42='Cost Escalators'!A$70,A42='Cost Escalators'!A$71),SUM(H42:L42),0)</f>
        <v>0</v>
      </c>
    </row>
    <row r="43" spans="1:23" x14ac:dyDescent="0.2">
      <c r="A43" s="33">
        <f>'Input Data'!A43</f>
        <v>4978</v>
      </c>
      <c r="B43" s="33" t="str">
        <f>'Input Data'!B43</f>
        <v>Controls &amp; Alarms</v>
      </c>
      <c r="C43" s="33" t="str">
        <f>'Input Data'!C43</f>
        <v>Installation of RTU Equipment</v>
      </c>
      <c r="D43" s="35" t="str">
        <f>'Input Data'!D43</f>
        <v>PS Network Asset Replacement</v>
      </c>
      <c r="E43" s="63" t="str">
        <f>'Input Data'!E43</f>
        <v>Input_Prog_Commit</v>
      </c>
      <c r="F43" s="66">
        <f>'Input Data'!F43</f>
        <v>0</v>
      </c>
      <c r="G43" s="52">
        <f>'Input Data'!G43</f>
        <v>2014</v>
      </c>
      <c r="H43" s="34">
        <f>'Input Data'!H43*IF($G43='Cost Escalators'!$B$4,'Cost Escalators'!$B$6,'Cost Escalators'!$C$6)</f>
        <v>0</v>
      </c>
      <c r="I43" s="34">
        <f>'Input Data'!I43*IF($G43='Cost Escalators'!$B$4,'Cost Escalators'!$B$6,'Cost Escalators'!$C$6)</f>
        <v>0</v>
      </c>
      <c r="J43" s="34">
        <f>'Input Data'!J43*IF($G43='Cost Escalators'!$B$4,'Cost Escalators'!$B$6,'Cost Escalators'!$C$6)</f>
        <v>0</v>
      </c>
      <c r="K43" s="34">
        <f>'Input Data'!K43*IF($G43='Cost Escalators'!$B$4,'Cost Escalators'!$B$6,'Cost Escalators'!$C$6)</f>
        <v>0</v>
      </c>
      <c r="L43" s="49">
        <f>'Input Data'!L43*IF($G43='Cost Escalators'!$B$4,'Cost Escalators'!$B$6,'Cost Escalators'!$C$6)</f>
        <v>4256648.5</v>
      </c>
      <c r="M43" s="34">
        <f>'Input Data'!M43*IF($G43='Cost Escalators'!$B$4,'Cost Escalators'!$B$6,'Cost Escalators'!$C$6)</f>
        <v>1720008.3440107259</v>
      </c>
      <c r="N43" s="34">
        <f>'Input Data'!N43*IF($G43='Cost Escalators'!$B$4,'Cost Escalators'!$B$6,'Cost Escalators'!$C$6)</f>
        <v>2408011.6816150146</v>
      </c>
      <c r="O43" s="34">
        <f>'Input Data'!O43*IF($G43='Cost Escalators'!$B$4,'Cost Escalators'!$B$6,'Cost Escalators'!$C$6)</f>
        <v>630669.72613726545</v>
      </c>
      <c r="P43" s="49">
        <f>'Input Data'!P43*IF($G43='Cost Escalators'!$B$4,'Cost Escalators'!$B$6,'Cost Escalators'!$C$6)</f>
        <v>802670.56053833594</v>
      </c>
      <c r="R43" s="102">
        <f t="shared" si="2"/>
        <v>1720008.3440107259</v>
      </c>
      <c r="S43" s="34">
        <f t="shared" si="3"/>
        <v>2408011.6816150146</v>
      </c>
      <c r="T43" s="34">
        <f t="shared" si="4"/>
        <v>630669.72613726545</v>
      </c>
      <c r="U43" s="49">
        <f t="shared" si="5"/>
        <v>802670.56053833594</v>
      </c>
      <c r="W43" s="255">
        <f>IF(OR(A43='Cost Escalators'!A$68,A43='Cost Escalators'!A$69,A43='Cost Escalators'!A$70,A43='Cost Escalators'!A$71),SUM(H43:L43),0)</f>
        <v>0</v>
      </c>
    </row>
    <row r="44" spans="1:23" x14ac:dyDescent="0.2">
      <c r="A44" s="33">
        <f>'Input Data'!A44</f>
        <v>0</v>
      </c>
      <c r="B44" s="33" t="str">
        <f>'Input Data'!B44</f>
        <v>Controls &amp; Alarms</v>
      </c>
      <c r="C44" s="33" t="str">
        <f>'Input Data'!C44</f>
        <v>Network Asset Replacement</v>
      </c>
      <c r="D44" s="35" t="str">
        <f>'Input Data'!D44</f>
        <v>PS Network Asset Replacement</v>
      </c>
      <c r="E44" s="63" t="str">
        <f>'Input Data'!E44</f>
        <v>Input_Prog_Commit</v>
      </c>
      <c r="F44" s="66">
        <f>'Input Data'!F44</f>
        <v>0</v>
      </c>
      <c r="G44" s="52">
        <f>'Input Data'!G44</f>
        <v>2013</v>
      </c>
      <c r="H44" s="34">
        <f>'Input Data'!H44*IF($G44='Cost Escalators'!$B$4,'Cost Escalators'!$B$6,'Cost Escalators'!$C$6)</f>
        <v>1844593.3640799276</v>
      </c>
      <c r="I44" s="34">
        <f>'Input Data'!I44*IF($G44='Cost Escalators'!$B$4,'Cost Escalators'!$B$6,'Cost Escalators'!$C$6)</f>
        <v>2639624.8858890571</v>
      </c>
      <c r="J44" s="34">
        <f>'Input Data'!J44*IF($G44='Cost Escalators'!$B$4,'Cost Escalators'!$B$6,'Cost Escalators'!$C$6)</f>
        <v>0</v>
      </c>
      <c r="K44" s="34">
        <f>'Input Data'!K44*IF($G44='Cost Escalators'!$B$4,'Cost Escalators'!$B$6,'Cost Escalators'!$C$6)</f>
        <v>0</v>
      </c>
      <c r="L44" s="49">
        <f>'Input Data'!L44*IF($G44='Cost Escalators'!$B$4,'Cost Escalators'!$B$6,'Cost Escalators'!$C$6)</f>
        <v>0</v>
      </c>
      <c r="M44" s="34">
        <f>'Input Data'!M44*IF($G44='Cost Escalators'!$B$4,'Cost Escalators'!$B$6,'Cost Escalators'!$C$6)</f>
        <v>0</v>
      </c>
      <c r="N44" s="34">
        <f>'Input Data'!N44*IF($G44='Cost Escalators'!$B$4,'Cost Escalators'!$B$6,'Cost Escalators'!$C$6)</f>
        <v>0</v>
      </c>
      <c r="O44" s="34">
        <f>'Input Data'!O44*IF($G44='Cost Escalators'!$B$4,'Cost Escalators'!$B$6,'Cost Escalators'!$C$6)</f>
        <v>0</v>
      </c>
      <c r="P44" s="49">
        <f>'Input Data'!P44*IF($G44='Cost Escalators'!$B$4,'Cost Escalators'!$B$6,'Cost Escalators'!$C$6)</f>
        <v>0</v>
      </c>
      <c r="R44" s="102">
        <f t="shared" si="2"/>
        <v>0</v>
      </c>
      <c r="S44" s="34">
        <f t="shared" si="3"/>
        <v>0</v>
      </c>
      <c r="T44" s="34">
        <f t="shared" si="4"/>
        <v>0</v>
      </c>
      <c r="U44" s="49">
        <f t="shared" si="5"/>
        <v>0</v>
      </c>
      <c r="W44" s="255">
        <f>IF(OR(A44='Cost Escalators'!A$68,A44='Cost Escalators'!A$69,A44='Cost Escalators'!A$70,A44='Cost Escalators'!A$71),SUM(H44:L44),0)</f>
        <v>0</v>
      </c>
    </row>
    <row r="45" spans="1:23" x14ac:dyDescent="0.2">
      <c r="A45" s="33">
        <f>'Input Data'!A45</f>
        <v>0</v>
      </c>
      <c r="B45" s="33" t="str">
        <f>'Input Data'!B45</f>
        <v>Controls &amp; Alarms</v>
      </c>
      <c r="C45" s="33" t="str">
        <f>'Input Data'!C45</f>
        <v>Network Asset Replacement</v>
      </c>
      <c r="D45" s="35" t="str">
        <f>'Input Data'!D45</f>
        <v>PS Network Asset Replacement</v>
      </c>
      <c r="E45" s="63" t="str">
        <f>'Input Data'!E45</f>
        <v>Input_Prog_Commit</v>
      </c>
      <c r="F45" s="66">
        <f>'Input Data'!F45</f>
        <v>0</v>
      </c>
      <c r="G45" s="52">
        <f>'Input Data'!G45</f>
        <v>2013</v>
      </c>
      <c r="H45" s="34">
        <f>'Input Data'!H45*IF($G45='Cost Escalators'!$B$4,'Cost Escalators'!$B$6,'Cost Escalators'!$C$6)</f>
        <v>0</v>
      </c>
      <c r="I45" s="34">
        <f>'Input Data'!I45*IF($G45='Cost Escalators'!$B$4,'Cost Escalators'!$B$6,'Cost Escalators'!$C$6)</f>
        <v>0</v>
      </c>
      <c r="J45" s="34">
        <f>'Input Data'!J45*IF($G45='Cost Escalators'!$B$4,'Cost Escalators'!$B$6,'Cost Escalators'!$C$6)</f>
        <v>3540662.434797748</v>
      </c>
      <c r="K45" s="34">
        <f>'Input Data'!K45*IF($G45='Cost Escalators'!$B$4,'Cost Escalators'!$B$6,'Cost Escalators'!$C$6)</f>
        <v>2649015.3619585671</v>
      </c>
      <c r="L45" s="49">
        <f>'Input Data'!L45*IF($G45='Cost Escalators'!$B$4,'Cost Escalators'!$B$6,'Cost Escalators'!$C$6)</f>
        <v>0</v>
      </c>
      <c r="M45" s="34">
        <f>'Input Data'!M45*IF($G45='Cost Escalators'!$B$4,'Cost Escalators'!$B$6,'Cost Escalators'!$C$6)</f>
        <v>0</v>
      </c>
      <c r="N45" s="34">
        <f>'Input Data'!N45*IF($G45='Cost Escalators'!$B$4,'Cost Escalators'!$B$6,'Cost Escalators'!$C$6)</f>
        <v>0</v>
      </c>
      <c r="O45" s="34">
        <f>'Input Data'!O45*IF($G45='Cost Escalators'!$B$4,'Cost Escalators'!$B$6,'Cost Escalators'!$C$6)</f>
        <v>0</v>
      </c>
      <c r="P45" s="49">
        <f>'Input Data'!P45*IF($G45='Cost Escalators'!$B$4,'Cost Escalators'!$B$6,'Cost Escalators'!$C$6)</f>
        <v>0</v>
      </c>
      <c r="R45" s="102">
        <f t="shared" si="2"/>
        <v>0</v>
      </c>
      <c r="S45" s="34">
        <f t="shared" si="3"/>
        <v>0</v>
      </c>
      <c r="T45" s="34">
        <f t="shared" si="4"/>
        <v>0</v>
      </c>
      <c r="U45" s="49">
        <f t="shared" si="5"/>
        <v>0</v>
      </c>
      <c r="W45" s="255">
        <f>IF(OR(A45='Cost Escalators'!A$68,A45='Cost Escalators'!A$69,A45='Cost Escalators'!A$70,A45='Cost Escalators'!A$71),SUM(H45:L45),0)</f>
        <v>0</v>
      </c>
    </row>
    <row r="46" spans="1:23" x14ac:dyDescent="0.2">
      <c r="A46" s="33">
        <f>'Input Data'!A46</f>
        <v>5071</v>
      </c>
      <c r="B46" s="33" t="str">
        <f>'Input Data'!B46</f>
        <v>HV Buildings &amp; Civil Work</v>
      </c>
      <c r="C46" s="33" t="str">
        <f>'Input Data'!C46</f>
        <v>Perimeter Security Fence</v>
      </c>
      <c r="D46" s="35" t="str">
        <f>'Input Data'!D46</f>
        <v>PS Network Asset Replacement</v>
      </c>
      <c r="E46" s="63" t="str">
        <f>'Input Data'!E46</f>
        <v>Input_Prog_Commit</v>
      </c>
      <c r="F46" s="66">
        <f>'Input Data'!F46</f>
        <v>0</v>
      </c>
      <c r="G46" s="52">
        <f>'Input Data'!G46</f>
        <v>2014</v>
      </c>
      <c r="H46" s="34">
        <f>'Input Data'!H46*IF($G46='Cost Escalators'!$B$4,'Cost Escalators'!$B$6,'Cost Escalators'!$C$6)</f>
        <v>0</v>
      </c>
      <c r="I46" s="34">
        <f>'Input Data'!I46*IF($G46='Cost Escalators'!$B$4,'Cost Escalators'!$B$6,'Cost Escalators'!$C$6)</f>
        <v>0</v>
      </c>
      <c r="J46" s="34">
        <f>'Input Data'!J46*IF($G46='Cost Escalators'!$B$4,'Cost Escalators'!$B$6,'Cost Escalators'!$C$6)</f>
        <v>0</v>
      </c>
      <c r="K46" s="34">
        <f>'Input Data'!K46*IF($G46='Cost Escalators'!$B$4,'Cost Escalators'!$B$6,'Cost Escalators'!$C$6)</f>
        <v>0</v>
      </c>
      <c r="L46" s="49">
        <f>'Input Data'!L46*IF($G46='Cost Escalators'!$B$4,'Cost Escalators'!$B$6,'Cost Escalators'!$C$6)</f>
        <v>104325</v>
      </c>
      <c r="M46" s="34">
        <f>'Input Data'!M46*IF($G46='Cost Escalators'!$B$4,'Cost Escalators'!$B$6,'Cost Escalators'!$C$6)</f>
        <v>0</v>
      </c>
      <c r="N46" s="34">
        <f>'Input Data'!N46*IF($G46='Cost Escalators'!$B$4,'Cost Escalators'!$B$6,'Cost Escalators'!$C$6)</f>
        <v>0</v>
      </c>
      <c r="O46" s="34">
        <f>'Input Data'!O46*IF($G46='Cost Escalators'!$B$4,'Cost Escalators'!$B$6,'Cost Escalators'!$C$6)</f>
        <v>0</v>
      </c>
      <c r="P46" s="49">
        <f>'Input Data'!P46*IF($G46='Cost Escalators'!$B$4,'Cost Escalators'!$B$6,'Cost Escalators'!$C$6)</f>
        <v>0</v>
      </c>
      <c r="R46" s="102">
        <f t="shared" si="2"/>
        <v>0</v>
      </c>
      <c r="S46" s="34">
        <f t="shared" si="3"/>
        <v>0</v>
      </c>
      <c r="T46" s="34">
        <f t="shared" si="4"/>
        <v>0</v>
      </c>
      <c r="U46" s="49">
        <f t="shared" si="5"/>
        <v>0</v>
      </c>
      <c r="W46" s="255">
        <f>IF(OR(A46='Cost Escalators'!A$68,A46='Cost Escalators'!A$69,A46='Cost Escalators'!A$70,A46='Cost Escalators'!A$71),SUM(H46:L46),0)</f>
        <v>0</v>
      </c>
    </row>
    <row r="47" spans="1:23" x14ac:dyDescent="0.2">
      <c r="A47" s="33">
        <f>'Input Data'!A47</f>
        <v>5077</v>
      </c>
      <c r="B47" s="33" t="str">
        <f>'Input Data'!B47</f>
        <v>HV Buildings &amp; Civil Work</v>
      </c>
      <c r="C47" s="33" t="str">
        <f>'Input Data'!C47</f>
        <v>Switchyard Security Fence</v>
      </c>
      <c r="D47" s="35" t="str">
        <f>'Input Data'!D47</f>
        <v>PS Network Asset Replacement</v>
      </c>
      <c r="E47" s="63" t="str">
        <f>'Input Data'!E47</f>
        <v>Input_Prog_Commit</v>
      </c>
      <c r="F47" s="66">
        <f>'Input Data'!F47</f>
        <v>0</v>
      </c>
      <c r="G47" s="52">
        <f>'Input Data'!G47</f>
        <v>2014</v>
      </c>
      <c r="H47" s="34">
        <f>'Input Data'!H47*IF($G47='Cost Escalators'!$B$4,'Cost Escalators'!$B$6,'Cost Escalators'!$C$6)</f>
        <v>0</v>
      </c>
      <c r="I47" s="34">
        <f>'Input Data'!I47*IF($G47='Cost Escalators'!$B$4,'Cost Escalators'!$B$6,'Cost Escalators'!$C$6)</f>
        <v>0</v>
      </c>
      <c r="J47" s="34">
        <f>'Input Data'!J47*IF($G47='Cost Escalators'!$B$4,'Cost Escalators'!$B$6,'Cost Escalators'!$C$6)</f>
        <v>0</v>
      </c>
      <c r="K47" s="34">
        <f>'Input Data'!K47*IF($G47='Cost Escalators'!$B$4,'Cost Escalators'!$B$6,'Cost Escalators'!$C$6)</f>
        <v>0</v>
      </c>
      <c r="L47" s="49">
        <f>'Input Data'!L47*IF($G47='Cost Escalators'!$B$4,'Cost Escalators'!$B$6,'Cost Escalators'!$C$6)</f>
        <v>6140</v>
      </c>
      <c r="M47" s="34">
        <f>'Input Data'!M47*IF($G47='Cost Escalators'!$B$4,'Cost Escalators'!$B$6,'Cost Escalators'!$C$6)</f>
        <v>0</v>
      </c>
      <c r="N47" s="34">
        <f>'Input Data'!N47*IF($G47='Cost Escalators'!$B$4,'Cost Escalators'!$B$6,'Cost Escalators'!$C$6)</f>
        <v>0</v>
      </c>
      <c r="O47" s="34">
        <f>'Input Data'!O47*IF($G47='Cost Escalators'!$B$4,'Cost Escalators'!$B$6,'Cost Escalators'!$C$6)</f>
        <v>0</v>
      </c>
      <c r="P47" s="49">
        <f>'Input Data'!P47*IF($G47='Cost Escalators'!$B$4,'Cost Escalators'!$B$6,'Cost Escalators'!$C$6)</f>
        <v>0</v>
      </c>
      <c r="R47" s="102">
        <f t="shared" si="2"/>
        <v>0</v>
      </c>
      <c r="S47" s="34">
        <f t="shared" si="3"/>
        <v>0</v>
      </c>
      <c r="T47" s="34">
        <f t="shared" si="4"/>
        <v>0</v>
      </c>
      <c r="U47" s="49">
        <f t="shared" si="5"/>
        <v>0</v>
      </c>
      <c r="W47" s="255">
        <f>IF(OR(A47='Cost Escalators'!A$68,A47='Cost Escalators'!A$69,A47='Cost Escalators'!A$70,A47='Cost Escalators'!A$71),SUM(H47:L47),0)</f>
        <v>0</v>
      </c>
    </row>
    <row r="48" spans="1:23" x14ac:dyDescent="0.2">
      <c r="A48" s="33">
        <f>'Input Data'!A48</f>
        <v>5098</v>
      </c>
      <c r="B48" s="33" t="str">
        <f>'Input Data'!B48</f>
        <v>HV Buildings &amp; Civil Work</v>
      </c>
      <c r="C48" s="33" t="str">
        <f>'Input Data'!C48</f>
        <v>Fire Protection Systems</v>
      </c>
      <c r="D48" s="35" t="str">
        <f>'Input Data'!D48</f>
        <v>PS Network Asset Replacement</v>
      </c>
      <c r="E48" s="63" t="str">
        <f>'Input Data'!E48</f>
        <v>Input_Prog_Commit</v>
      </c>
      <c r="F48" s="66">
        <f>'Input Data'!F48</f>
        <v>0</v>
      </c>
      <c r="G48" s="52">
        <f>'Input Data'!G48</f>
        <v>2014</v>
      </c>
      <c r="H48" s="34">
        <f>'Input Data'!H48*IF($G48='Cost Escalators'!$B$4,'Cost Escalators'!$B$6,'Cost Escalators'!$C$6)</f>
        <v>0</v>
      </c>
      <c r="I48" s="34">
        <f>'Input Data'!I48*IF($G48='Cost Escalators'!$B$4,'Cost Escalators'!$B$6,'Cost Escalators'!$C$6)</f>
        <v>0</v>
      </c>
      <c r="J48" s="34">
        <f>'Input Data'!J48*IF($G48='Cost Escalators'!$B$4,'Cost Escalators'!$B$6,'Cost Escalators'!$C$6)</f>
        <v>0</v>
      </c>
      <c r="K48" s="34">
        <f>'Input Data'!K48*IF($G48='Cost Escalators'!$B$4,'Cost Escalators'!$B$6,'Cost Escalators'!$C$6)</f>
        <v>0</v>
      </c>
      <c r="L48" s="49">
        <f>'Input Data'!L48*IF($G48='Cost Escalators'!$B$4,'Cost Escalators'!$B$6,'Cost Escalators'!$C$6)</f>
        <v>10000</v>
      </c>
      <c r="M48" s="34">
        <f>'Input Data'!M48*IF($G48='Cost Escalators'!$B$4,'Cost Escalators'!$B$6,'Cost Escalators'!$C$6)</f>
        <v>0</v>
      </c>
      <c r="N48" s="34">
        <f>'Input Data'!N48*IF($G48='Cost Escalators'!$B$4,'Cost Escalators'!$B$6,'Cost Escalators'!$C$6)</f>
        <v>185243.8</v>
      </c>
      <c r="O48" s="34">
        <f>'Input Data'!O48*IF($G48='Cost Escalators'!$B$4,'Cost Escalators'!$B$6,'Cost Escalators'!$C$6)</f>
        <v>185243.8</v>
      </c>
      <c r="P48" s="49">
        <f>'Input Data'!P48*IF($G48='Cost Escalators'!$B$4,'Cost Escalators'!$B$6,'Cost Escalators'!$C$6)</f>
        <v>0</v>
      </c>
      <c r="R48" s="102">
        <f t="shared" si="2"/>
        <v>0</v>
      </c>
      <c r="S48" s="34">
        <f t="shared" si="3"/>
        <v>185243.8</v>
      </c>
      <c r="T48" s="34">
        <f t="shared" si="4"/>
        <v>185243.8</v>
      </c>
      <c r="U48" s="49">
        <f t="shared" si="5"/>
        <v>0</v>
      </c>
      <c r="W48" s="255">
        <f>IF(OR(A48='Cost Escalators'!A$68,A48='Cost Escalators'!A$69,A48='Cost Escalators'!A$70,A48='Cost Escalators'!A$71),SUM(H48:L48),0)</f>
        <v>0</v>
      </c>
    </row>
    <row r="49" spans="1:23" x14ac:dyDescent="0.2">
      <c r="A49" s="33">
        <f>'Input Data'!A49</f>
        <v>5161</v>
      </c>
      <c r="B49" s="33" t="str">
        <f>'Input Data'!B49</f>
        <v>HV Buildings &amp; Civil Work</v>
      </c>
      <c r="C49" s="33" t="str">
        <f>'Input Data'!C49</f>
        <v>Depot Building Improvements and Upgrades</v>
      </c>
      <c r="D49" s="35" t="str">
        <f>'Input Data'!D49</f>
        <v>PS Network Asset Replacement</v>
      </c>
      <c r="E49" s="63" t="str">
        <f>'Input Data'!E49</f>
        <v>Input_Prog_Commit</v>
      </c>
      <c r="F49" s="66">
        <f>'Input Data'!F49</f>
        <v>0</v>
      </c>
      <c r="G49" s="52">
        <f>'Input Data'!G49</f>
        <v>2014</v>
      </c>
      <c r="H49" s="34">
        <f>'Input Data'!H49*IF($G49='Cost Escalators'!$B$4,'Cost Escalators'!$B$6,'Cost Escalators'!$C$6)</f>
        <v>0</v>
      </c>
      <c r="I49" s="34">
        <f>'Input Data'!I49*IF($G49='Cost Escalators'!$B$4,'Cost Escalators'!$B$6,'Cost Escalators'!$C$6)</f>
        <v>0</v>
      </c>
      <c r="J49" s="34">
        <f>'Input Data'!J49*IF($G49='Cost Escalators'!$B$4,'Cost Escalators'!$B$6,'Cost Escalators'!$C$6)</f>
        <v>0</v>
      </c>
      <c r="K49" s="34">
        <f>'Input Data'!K49*IF($G49='Cost Escalators'!$B$4,'Cost Escalators'!$B$6,'Cost Escalators'!$C$6)</f>
        <v>0</v>
      </c>
      <c r="L49" s="49">
        <f>'Input Data'!L49*IF($G49='Cost Escalators'!$B$4,'Cost Escalators'!$B$6,'Cost Escalators'!$C$6)</f>
        <v>5503690.6600000001</v>
      </c>
      <c r="M49" s="34">
        <f>'Input Data'!M49*IF($G49='Cost Escalators'!$B$4,'Cost Escalators'!$B$6,'Cost Escalators'!$C$6)</f>
        <v>605500</v>
      </c>
      <c r="N49" s="34">
        <f>'Input Data'!N49*IF($G49='Cost Escalators'!$B$4,'Cost Escalators'!$B$6,'Cost Escalators'!$C$6)</f>
        <v>0</v>
      </c>
      <c r="O49" s="34">
        <f>'Input Data'!O49*IF($G49='Cost Escalators'!$B$4,'Cost Escalators'!$B$6,'Cost Escalators'!$C$6)</f>
        <v>140000</v>
      </c>
      <c r="P49" s="49">
        <f>'Input Data'!P49*IF($G49='Cost Escalators'!$B$4,'Cost Escalators'!$B$6,'Cost Escalators'!$C$6)</f>
        <v>0</v>
      </c>
      <c r="R49" s="102">
        <f t="shared" si="2"/>
        <v>605500</v>
      </c>
      <c r="S49" s="34">
        <f t="shared" si="3"/>
        <v>0</v>
      </c>
      <c r="T49" s="34">
        <f t="shared" si="4"/>
        <v>140000</v>
      </c>
      <c r="U49" s="49">
        <f t="shared" si="5"/>
        <v>0</v>
      </c>
      <c r="W49" s="255">
        <f>IF(OR(A49='Cost Escalators'!A$68,A49='Cost Escalators'!A$69,A49='Cost Escalators'!A$70,A49='Cost Escalators'!A$71),SUM(H49:L49),0)</f>
        <v>0</v>
      </c>
    </row>
    <row r="50" spans="1:23" x14ac:dyDescent="0.2">
      <c r="A50" s="33">
        <f>'Input Data'!A50</f>
        <v>5201</v>
      </c>
      <c r="B50" s="33" t="str">
        <f>'Input Data'!B50</f>
        <v>HV Buildings &amp; Civil Work</v>
      </c>
      <c r="C50" s="33" t="str">
        <f>'Input Data'!C50</f>
        <v>Substations Building and Property</v>
      </c>
      <c r="D50" s="35" t="str">
        <f>'Input Data'!D50</f>
        <v>PS Network Asset Replacement</v>
      </c>
      <c r="E50" s="63" t="str">
        <f>'Input Data'!E50</f>
        <v>Input_Prog_Commit</v>
      </c>
      <c r="F50" s="66">
        <f>'Input Data'!F50</f>
        <v>0</v>
      </c>
      <c r="G50" s="52">
        <f>'Input Data'!G50</f>
        <v>2014</v>
      </c>
      <c r="H50" s="34">
        <f>'Input Data'!H50*IF($G50='Cost Escalators'!$B$4,'Cost Escalators'!$B$6,'Cost Escalators'!$C$6)</f>
        <v>0</v>
      </c>
      <c r="I50" s="34">
        <f>'Input Data'!I50*IF($G50='Cost Escalators'!$B$4,'Cost Escalators'!$B$6,'Cost Escalators'!$C$6)</f>
        <v>0</v>
      </c>
      <c r="J50" s="34">
        <f>'Input Data'!J50*IF($G50='Cost Escalators'!$B$4,'Cost Escalators'!$B$6,'Cost Escalators'!$C$6)</f>
        <v>0</v>
      </c>
      <c r="K50" s="34">
        <f>'Input Data'!K50*IF($G50='Cost Escalators'!$B$4,'Cost Escalators'!$B$6,'Cost Escalators'!$C$6)</f>
        <v>0</v>
      </c>
      <c r="L50" s="49">
        <f>'Input Data'!L50*IF($G50='Cost Escalators'!$B$4,'Cost Escalators'!$B$6,'Cost Escalators'!$C$6)</f>
        <v>5746712.8600000003</v>
      </c>
      <c r="M50" s="34">
        <f>'Input Data'!M50*IF($G50='Cost Escalators'!$B$4,'Cost Escalators'!$B$6,'Cost Escalators'!$C$6)</f>
        <v>2767571.3753447267</v>
      </c>
      <c r="N50" s="34">
        <f>'Input Data'!N50*IF($G50='Cost Escalators'!$B$4,'Cost Escalators'!$B$6,'Cost Escalators'!$C$6)</f>
        <v>797354.60931054596</v>
      </c>
      <c r="O50" s="34">
        <f>'Input Data'!O50*IF($G50='Cost Escalators'!$B$4,'Cost Escalators'!$B$6,'Cost Escalators'!$C$6)</f>
        <v>633792.96366181807</v>
      </c>
      <c r="P50" s="49">
        <f>'Input Data'!P50*IF($G50='Cost Escalators'!$B$4,'Cost Escalators'!$B$6,'Cost Escalators'!$C$6)</f>
        <v>338151.91371236381</v>
      </c>
      <c r="R50" s="102">
        <f t="shared" si="2"/>
        <v>2767571.3753447267</v>
      </c>
      <c r="S50" s="34">
        <f t="shared" si="3"/>
        <v>797354.60931054596</v>
      </c>
      <c r="T50" s="34">
        <f t="shared" si="4"/>
        <v>633792.96366181807</v>
      </c>
      <c r="U50" s="49">
        <f t="shared" si="5"/>
        <v>338151.91371236381</v>
      </c>
      <c r="W50" s="255">
        <f>IF(OR(A50='Cost Escalators'!A$68,A50='Cost Escalators'!A$69,A50='Cost Escalators'!A$70,A50='Cost Escalators'!A$71),SUM(H50:L50),0)</f>
        <v>0</v>
      </c>
    </row>
    <row r="51" spans="1:23" x14ac:dyDescent="0.2">
      <c r="A51" s="33">
        <f>'Input Data'!A51</f>
        <v>5949</v>
      </c>
      <c r="B51" s="33" t="str">
        <f>'Input Data'!B51</f>
        <v>HV Buildings &amp; Civil Work</v>
      </c>
      <c r="C51" s="33" t="str">
        <f>'Input Data'!C51</f>
        <v>Air Conditioning in Relay Rooms</v>
      </c>
      <c r="D51" s="35" t="str">
        <f>'Input Data'!D51</f>
        <v>PS Network Asset Replacement</v>
      </c>
      <c r="E51" s="63" t="str">
        <f>'Input Data'!E51</f>
        <v>Input_Prog_Commit</v>
      </c>
      <c r="F51" s="66">
        <f>'Input Data'!F51</f>
        <v>0</v>
      </c>
      <c r="G51" s="52">
        <f>'Input Data'!G51</f>
        <v>2014</v>
      </c>
      <c r="H51" s="34">
        <f>'Input Data'!H51*IF($G51='Cost Escalators'!$B$4,'Cost Escalators'!$B$6,'Cost Escalators'!$C$6)</f>
        <v>0</v>
      </c>
      <c r="I51" s="34">
        <f>'Input Data'!I51*IF($G51='Cost Escalators'!$B$4,'Cost Escalators'!$B$6,'Cost Escalators'!$C$6)</f>
        <v>0</v>
      </c>
      <c r="J51" s="34">
        <f>'Input Data'!J51*IF($G51='Cost Escalators'!$B$4,'Cost Escalators'!$B$6,'Cost Escalators'!$C$6)</f>
        <v>0</v>
      </c>
      <c r="K51" s="34">
        <f>'Input Data'!K51*IF($G51='Cost Escalators'!$B$4,'Cost Escalators'!$B$6,'Cost Escalators'!$C$6)</f>
        <v>0</v>
      </c>
      <c r="L51" s="49">
        <f>'Input Data'!L51*IF($G51='Cost Escalators'!$B$4,'Cost Escalators'!$B$6,'Cost Escalators'!$C$6)</f>
        <v>628112.28</v>
      </c>
      <c r="M51" s="34">
        <f>'Input Data'!M51*IF($G51='Cost Escalators'!$B$4,'Cost Escalators'!$B$6,'Cost Escalators'!$C$6)</f>
        <v>486190.58599999995</v>
      </c>
      <c r="N51" s="34">
        <f>'Input Data'!N51*IF($G51='Cost Escalators'!$B$4,'Cost Escalators'!$B$6,'Cost Escalators'!$C$6)</f>
        <v>0</v>
      </c>
      <c r="O51" s="34">
        <f>'Input Data'!O51*IF($G51='Cost Escalators'!$B$4,'Cost Escalators'!$B$6,'Cost Escalators'!$C$6)</f>
        <v>0</v>
      </c>
      <c r="P51" s="49">
        <f>'Input Data'!P51*IF($G51='Cost Escalators'!$B$4,'Cost Escalators'!$B$6,'Cost Escalators'!$C$6)</f>
        <v>0</v>
      </c>
      <c r="R51" s="102">
        <f t="shared" si="2"/>
        <v>486190.58599999995</v>
      </c>
      <c r="S51" s="34">
        <f t="shared" si="3"/>
        <v>0</v>
      </c>
      <c r="T51" s="34">
        <f t="shared" si="4"/>
        <v>0</v>
      </c>
      <c r="U51" s="49">
        <f t="shared" si="5"/>
        <v>0</v>
      </c>
      <c r="W51" s="255">
        <f>IF(OR(A51='Cost Escalators'!A$68,A51='Cost Escalators'!A$69,A51='Cost Escalators'!A$70,A51='Cost Escalators'!A$71),SUM(H51:L51),0)</f>
        <v>0</v>
      </c>
    </row>
    <row r="52" spans="1:23" x14ac:dyDescent="0.2">
      <c r="A52" s="33">
        <f>'Input Data'!A52</f>
        <v>6337</v>
      </c>
      <c r="B52" s="33" t="str">
        <f>'Input Data'!B52</f>
        <v>HV Buildings &amp; Civil Work</v>
      </c>
      <c r="C52" s="33" t="str">
        <f>'Input Data'!C52</f>
        <v>Security Fence Replace D-Pales</v>
      </c>
      <c r="D52" s="35" t="str">
        <f>'Input Data'!D52</f>
        <v>PS Network Asset Replacement</v>
      </c>
      <c r="E52" s="63" t="str">
        <f>'Input Data'!E52</f>
        <v>Input_Prog_Commit</v>
      </c>
      <c r="F52" s="66">
        <f>'Input Data'!F52</f>
        <v>0</v>
      </c>
      <c r="G52" s="52">
        <f>'Input Data'!G52</f>
        <v>2014</v>
      </c>
      <c r="H52" s="34">
        <f>'Input Data'!H52*IF($G52='Cost Escalators'!$B$4,'Cost Escalators'!$B$6,'Cost Escalators'!$C$6)</f>
        <v>0</v>
      </c>
      <c r="I52" s="34">
        <f>'Input Data'!I52*IF($G52='Cost Escalators'!$B$4,'Cost Escalators'!$B$6,'Cost Escalators'!$C$6)</f>
        <v>0</v>
      </c>
      <c r="J52" s="34">
        <f>'Input Data'!J52*IF($G52='Cost Escalators'!$B$4,'Cost Escalators'!$B$6,'Cost Escalators'!$C$6)</f>
        <v>0</v>
      </c>
      <c r="K52" s="34">
        <f>'Input Data'!K52*IF($G52='Cost Escalators'!$B$4,'Cost Escalators'!$B$6,'Cost Escalators'!$C$6)</f>
        <v>0</v>
      </c>
      <c r="L52" s="49">
        <f>'Input Data'!L52*IF($G52='Cost Escalators'!$B$4,'Cost Escalators'!$B$6,'Cost Escalators'!$C$6)</f>
        <v>54145</v>
      </c>
      <c r="M52" s="34">
        <f>'Input Data'!M52*IF($G52='Cost Escalators'!$B$4,'Cost Escalators'!$B$6,'Cost Escalators'!$C$6)</f>
        <v>0</v>
      </c>
      <c r="N52" s="34">
        <f>'Input Data'!N52*IF($G52='Cost Escalators'!$B$4,'Cost Escalators'!$B$6,'Cost Escalators'!$C$6)</f>
        <v>0</v>
      </c>
      <c r="O52" s="34">
        <f>'Input Data'!O52*IF($G52='Cost Escalators'!$B$4,'Cost Escalators'!$B$6,'Cost Escalators'!$C$6)</f>
        <v>0</v>
      </c>
      <c r="P52" s="49">
        <f>'Input Data'!P52*IF($G52='Cost Escalators'!$B$4,'Cost Escalators'!$B$6,'Cost Escalators'!$C$6)</f>
        <v>0</v>
      </c>
      <c r="R52" s="102">
        <f t="shared" si="2"/>
        <v>0</v>
      </c>
      <c r="S52" s="34">
        <f t="shared" si="3"/>
        <v>0</v>
      </c>
      <c r="T52" s="34">
        <f t="shared" si="4"/>
        <v>0</v>
      </c>
      <c r="U52" s="49">
        <f t="shared" si="5"/>
        <v>0</v>
      </c>
      <c r="W52" s="255">
        <f>IF(OR(A52='Cost Escalators'!A$68,A52='Cost Escalators'!A$69,A52='Cost Escalators'!A$70,A52='Cost Escalators'!A$71),SUM(H52:L52),0)</f>
        <v>0</v>
      </c>
    </row>
    <row r="53" spans="1:23" x14ac:dyDescent="0.2">
      <c r="A53" s="33">
        <f>'Input Data'!A53</f>
        <v>0</v>
      </c>
      <c r="B53" s="33" t="str">
        <f>'Input Data'!B53</f>
        <v>HV Buildings &amp; Civil Work</v>
      </c>
      <c r="C53" s="33" t="str">
        <f>'Input Data'!C53</f>
        <v>Network Asset Replacement</v>
      </c>
      <c r="D53" s="35" t="str">
        <f>'Input Data'!D53</f>
        <v>PS Network Asset Replacement</v>
      </c>
      <c r="E53" s="63" t="str">
        <f>'Input Data'!E53</f>
        <v>Input_Prog_Commit</v>
      </c>
      <c r="F53" s="66">
        <f>'Input Data'!F53</f>
        <v>0</v>
      </c>
      <c r="G53" s="52">
        <f>'Input Data'!G53</f>
        <v>2013</v>
      </c>
      <c r="H53" s="34">
        <f>'Input Data'!H53*IF($G53='Cost Escalators'!$B$4,'Cost Escalators'!$B$6,'Cost Escalators'!$C$6)</f>
        <v>1789164.4882991365</v>
      </c>
      <c r="I53" s="34">
        <f>'Input Data'!I53*IF($G53='Cost Escalators'!$B$4,'Cost Escalators'!$B$6,'Cost Escalators'!$C$6)</f>
        <v>1243690.1421086709</v>
      </c>
      <c r="J53" s="34">
        <f>'Input Data'!J53*IF($G53='Cost Escalators'!$B$4,'Cost Escalators'!$B$6,'Cost Escalators'!$C$6)</f>
        <v>4896134.5789632453</v>
      </c>
      <c r="K53" s="34">
        <f>'Input Data'!K53*IF($G53='Cost Escalators'!$B$4,'Cost Escalators'!$B$6,'Cost Escalators'!$C$6)</f>
        <v>4958289.4832642674</v>
      </c>
      <c r="L53" s="49">
        <f>'Input Data'!L53*IF($G53='Cost Escalators'!$B$4,'Cost Escalators'!$B$6,'Cost Escalators'!$C$6)</f>
        <v>0</v>
      </c>
      <c r="M53" s="34">
        <f>'Input Data'!M53*IF($G53='Cost Escalators'!$B$4,'Cost Escalators'!$B$6,'Cost Escalators'!$C$6)</f>
        <v>0</v>
      </c>
      <c r="N53" s="34">
        <f>'Input Data'!N53*IF($G53='Cost Escalators'!$B$4,'Cost Escalators'!$B$6,'Cost Escalators'!$C$6)</f>
        <v>0</v>
      </c>
      <c r="O53" s="34">
        <f>'Input Data'!O53*IF($G53='Cost Escalators'!$B$4,'Cost Escalators'!$B$6,'Cost Escalators'!$C$6)</f>
        <v>0</v>
      </c>
      <c r="P53" s="49">
        <f>'Input Data'!P53*IF($G53='Cost Escalators'!$B$4,'Cost Escalators'!$B$6,'Cost Escalators'!$C$6)</f>
        <v>0</v>
      </c>
      <c r="R53" s="102">
        <f t="shared" si="2"/>
        <v>0</v>
      </c>
      <c r="S53" s="34">
        <f t="shared" si="3"/>
        <v>0</v>
      </c>
      <c r="T53" s="34">
        <f t="shared" si="4"/>
        <v>0</v>
      </c>
      <c r="U53" s="49">
        <f t="shared" si="5"/>
        <v>0</v>
      </c>
      <c r="W53" s="255">
        <f>IF(OR(A53='Cost Escalators'!A$68,A53='Cost Escalators'!A$69,A53='Cost Escalators'!A$70,A53='Cost Escalators'!A$71),SUM(H53:L53),0)</f>
        <v>0</v>
      </c>
    </row>
    <row r="54" spans="1:23" x14ac:dyDescent="0.2">
      <c r="A54" s="33">
        <f>'Input Data'!A54</f>
        <v>5651</v>
      </c>
      <c r="B54" s="33" t="str">
        <f>'Input Data'!B54</f>
        <v>IT</v>
      </c>
      <c r="C54" s="33" t="str">
        <f>'Input Data'!C54</f>
        <v>SCADA Upgrade</v>
      </c>
      <c r="D54" s="35" t="str">
        <f>'Input Data'!D54</f>
        <v>PS Network Asset Replacement</v>
      </c>
      <c r="E54" s="63" t="str">
        <f>'Input Data'!E54</f>
        <v>Input_Prog_Commit</v>
      </c>
      <c r="F54" s="66">
        <f>'Input Data'!F54</f>
        <v>0</v>
      </c>
      <c r="G54" s="52">
        <f>'Input Data'!G54</f>
        <v>2014</v>
      </c>
      <c r="H54" s="34">
        <f>'Input Data'!H54*IF($G54='Cost Escalators'!$B$4,'Cost Escalators'!$B$6,'Cost Escalators'!$C$6)</f>
        <v>0</v>
      </c>
      <c r="I54" s="34">
        <f>'Input Data'!I54*IF($G54='Cost Escalators'!$B$4,'Cost Escalators'!$B$6,'Cost Escalators'!$C$6)</f>
        <v>0</v>
      </c>
      <c r="J54" s="34">
        <f>'Input Data'!J54*IF($G54='Cost Escalators'!$B$4,'Cost Escalators'!$B$6,'Cost Escalators'!$C$6)</f>
        <v>0</v>
      </c>
      <c r="K54" s="34">
        <f>'Input Data'!K54*IF($G54='Cost Escalators'!$B$4,'Cost Escalators'!$B$6,'Cost Escalators'!$C$6)</f>
        <v>0</v>
      </c>
      <c r="L54" s="49">
        <f>'Input Data'!L54*IF($G54='Cost Escalators'!$B$4,'Cost Escalators'!$B$6,'Cost Escalators'!$C$6)</f>
        <v>3390986.2400000002</v>
      </c>
      <c r="M54" s="34">
        <f>'Input Data'!M54*IF($G54='Cost Escalators'!$B$4,'Cost Escalators'!$B$6,'Cost Escalators'!$C$6)</f>
        <v>1414000</v>
      </c>
      <c r="N54" s="34">
        <f>'Input Data'!N54*IF($G54='Cost Escalators'!$B$4,'Cost Escalators'!$B$6,'Cost Escalators'!$C$6)</f>
        <v>0</v>
      </c>
      <c r="O54" s="34">
        <f>'Input Data'!O54*IF($G54='Cost Escalators'!$B$4,'Cost Escalators'!$B$6,'Cost Escalators'!$C$6)</f>
        <v>0</v>
      </c>
      <c r="P54" s="49">
        <f>'Input Data'!P54*IF($G54='Cost Escalators'!$B$4,'Cost Escalators'!$B$6,'Cost Escalators'!$C$6)</f>
        <v>0</v>
      </c>
      <c r="R54" s="102">
        <f t="shared" si="2"/>
        <v>1414000</v>
      </c>
      <c r="S54" s="34">
        <f t="shared" si="3"/>
        <v>0</v>
      </c>
      <c r="T54" s="34">
        <f t="shared" si="4"/>
        <v>0</v>
      </c>
      <c r="U54" s="49">
        <f t="shared" si="5"/>
        <v>0</v>
      </c>
      <c r="W54" s="255">
        <f>IF(OR(A54='Cost Escalators'!A$68,A54='Cost Escalators'!A$69,A54='Cost Escalators'!A$70,A54='Cost Escalators'!A$71),SUM(H54:L54),0)</f>
        <v>0</v>
      </c>
    </row>
    <row r="55" spans="1:23" x14ac:dyDescent="0.2">
      <c r="A55" s="33">
        <f>'Input Data'!A55</f>
        <v>8238</v>
      </c>
      <c r="B55" s="33" t="str">
        <f>'Input Data'!B55</f>
        <v>IT</v>
      </c>
      <c r="C55" s="33" t="str">
        <f>'Input Data'!C55</f>
        <v>SCADA Facilities Augmentation</v>
      </c>
      <c r="D55" s="35" t="str">
        <f>'Input Data'!D55</f>
        <v>PS Network Asset Replacement</v>
      </c>
      <c r="E55" s="63" t="str">
        <f>'Input Data'!E55</f>
        <v>Input_Prog_Commit</v>
      </c>
      <c r="F55" s="66">
        <f>'Input Data'!F55</f>
        <v>0</v>
      </c>
      <c r="G55" s="52">
        <f>'Input Data'!G55</f>
        <v>2014</v>
      </c>
      <c r="H55" s="34">
        <f>'Input Data'!H55*IF($G55='Cost Escalators'!$B$4,'Cost Escalators'!$B$6,'Cost Escalators'!$C$6)</f>
        <v>0</v>
      </c>
      <c r="I55" s="34">
        <f>'Input Data'!I55*IF($G55='Cost Escalators'!$B$4,'Cost Escalators'!$B$6,'Cost Escalators'!$C$6)</f>
        <v>0</v>
      </c>
      <c r="J55" s="34">
        <f>'Input Data'!J55*IF($G55='Cost Escalators'!$B$4,'Cost Escalators'!$B$6,'Cost Escalators'!$C$6)</f>
        <v>0</v>
      </c>
      <c r="K55" s="34">
        <f>'Input Data'!K55*IF($G55='Cost Escalators'!$B$4,'Cost Escalators'!$B$6,'Cost Escalators'!$C$6)</f>
        <v>0</v>
      </c>
      <c r="L55" s="49">
        <f>'Input Data'!L55*IF($G55='Cost Escalators'!$B$4,'Cost Escalators'!$B$6,'Cost Escalators'!$C$6)</f>
        <v>776869.15</v>
      </c>
      <c r="M55" s="34">
        <f>'Input Data'!M55*IF($G55='Cost Escalators'!$B$4,'Cost Escalators'!$B$6,'Cost Escalators'!$C$6)</f>
        <v>350000</v>
      </c>
      <c r="N55" s="34">
        <f>'Input Data'!N55*IF($G55='Cost Escalators'!$B$4,'Cost Escalators'!$B$6,'Cost Escalators'!$C$6)</f>
        <v>0</v>
      </c>
      <c r="O55" s="34">
        <f>'Input Data'!O55*IF($G55='Cost Escalators'!$B$4,'Cost Escalators'!$B$6,'Cost Escalators'!$C$6)</f>
        <v>0</v>
      </c>
      <c r="P55" s="49">
        <f>'Input Data'!P55*IF($G55='Cost Escalators'!$B$4,'Cost Escalators'!$B$6,'Cost Escalators'!$C$6)</f>
        <v>0</v>
      </c>
      <c r="R55" s="102">
        <f t="shared" si="2"/>
        <v>350000</v>
      </c>
      <c r="S55" s="34">
        <f t="shared" si="3"/>
        <v>0</v>
      </c>
      <c r="T55" s="34">
        <f t="shared" si="4"/>
        <v>0</v>
      </c>
      <c r="U55" s="49">
        <f t="shared" si="5"/>
        <v>0</v>
      </c>
      <c r="W55" s="255">
        <f>IF(OR(A55='Cost Escalators'!A$68,A55='Cost Escalators'!A$69,A55='Cost Escalators'!A$70,A55='Cost Escalators'!A$71),SUM(H55:L55),0)</f>
        <v>0</v>
      </c>
    </row>
    <row r="56" spans="1:23" x14ac:dyDescent="0.2">
      <c r="A56" s="33">
        <f>'Input Data'!A56</f>
        <v>5923</v>
      </c>
      <c r="B56" s="33" t="str">
        <f>'Input Data'!B56</f>
        <v>Metering</v>
      </c>
      <c r="C56" s="33" t="str">
        <f>'Input Data'!C56</f>
        <v>Replacement of Siements 7EC Meters</v>
      </c>
      <c r="D56" s="35" t="str">
        <f>'Input Data'!D56</f>
        <v>PS Network Asset Replacement</v>
      </c>
      <c r="E56" s="63" t="str">
        <f>'Input Data'!E56</f>
        <v>Input_Prog_Commit</v>
      </c>
      <c r="F56" s="66">
        <f>'Input Data'!F56</f>
        <v>0</v>
      </c>
      <c r="G56" s="52">
        <f>'Input Data'!G56</f>
        <v>2014</v>
      </c>
      <c r="H56" s="34">
        <f>'Input Data'!H56*IF($G56='Cost Escalators'!$B$4,'Cost Escalators'!$B$6,'Cost Escalators'!$C$6)</f>
        <v>0</v>
      </c>
      <c r="I56" s="34">
        <f>'Input Data'!I56*IF($G56='Cost Escalators'!$B$4,'Cost Escalators'!$B$6,'Cost Escalators'!$C$6)</f>
        <v>0</v>
      </c>
      <c r="J56" s="34">
        <f>'Input Data'!J56*IF($G56='Cost Escalators'!$B$4,'Cost Escalators'!$B$6,'Cost Escalators'!$C$6)</f>
        <v>0</v>
      </c>
      <c r="K56" s="34">
        <f>'Input Data'!K56*IF($G56='Cost Escalators'!$B$4,'Cost Escalators'!$B$6,'Cost Escalators'!$C$6)</f>
        <v>0</v>
      </c>
      <c r="L56" s="49">
        <f>'Input Data'!L56*IF($G56='Cost Escalators'!$B$4,'Cost Escalators'!$B$6,'Cost Escalators'!$C$6)</f>
        <v>301214.46000000002</v>
      </c>
      <c r="M56" s="34">
        <f>'Input Data'!M56*IF($G56='Cost Escalators'!$B$4,'Cost Escalators'!$B$6,'Cost Escalators'!$C$6)</f>
        <v>0</v>
      </c>
      <c r="N56" s="34">
        <f>'Input Data'!N56*IF($G56='Cost Escalators'!$B$4,'Cost Escalators'!$B$6,'Cost Escalators'!$C$6)</f>
        <v>0</v>
      </c>
      <c r="O56" s="34">
        <f>'Input Data'!O56*IF($G56='Cost Escalators'!$B$4,'Cost Escalators'!$B$6,'Cost Escalators'!$C$6)</f>
        <v>225716.08728789398</v>
      </c>
      <c r="P56" s="49">
        <f>'Input Data'!P56*IF($G56='Cost Escalators'!$B$4,'Cost Escalators'!$B$6,'Cost Escalators'!$C$6)</f>
        <v>0</v>
      </c>
      <c r="R56" s="102">
        <f t="shared" si="2"/>
        <v>0</v>
      </c>
      <c r="S56" s="34">
        <f t="shared" si="3"/>
        <v>0</v>
      </c>
      <c r="T56" s="34">
        <f t="shared" si="4"/>
        <v>225716.08728789398</v>
      </c>
      <c r="U56" s="49">
        <f t="shared" si="5"/>
        <v>0</v>
      </c>
      <c r="W56" s="255">
        <f>IF(OR(A56='Cost Escalators'!A$68,A56='Cost Escalators'!A$69,A56='Cost Escalators'!A$70,A56='Cost Escalators'!A$71),SUM(H56:L56),0)</f>
        <v>0</v>
      </c>
    </row>
    <row r="57" spans="1:23" x14ac:dyDescent="0.2">
      <c r="A57" s="33">
        <f>'Input Data'!A57</f>
        <v>5925</v>
      </c>
      <c r="B57" s="33" t="str">
        <f>'Input Data'!B57</f>
        <v>Metering</v>
      </c>
      <c r="C57" s="33" t="str">
        <f>'Input Data'!C57</f>
        <v>Replacement of Email A1R-AL Meters</v>
      </c>
      <c r="D57" s="35" t="str">
        <f>'Input Data'!D57</f>
        <v>PS Network Asset Replacement</v>
      </c>
      <c r="E57" s="63" t="str">
        <f>'Input Data'!E57</f>
        <v>Input_Prog_Commit</v>
      </c>
      <c r="F57" s="66">
        <f>'Input Data'!F57</f>
        <v>0</v>
      </c>
      <c r="G57" s="52">
        <f>'Input Data'!G57</f>
        <v>2014</v>
      </c>
      <c r="H57" s="34">
        <f>'Input Data'!H57*IF($G57='Cost Escalators'!$B$4,'Cost Escalators'!$B$6,'Cost Escalators'!$C$6)</f>
        <v>0</v>
      </c>
      <c r="I57" s="34">
        <f>'Input Data'!I57*IF($G57='Cost Escalators'!$B$4,'Cost Escalators'!$B$6,'Cost Escalators'!$C$6)</f>
        <v>0</v>
      </c>
      <c r="J57" s="34">
        <f>'Input Data'!J57*IF($G57='Cost Escalators'!$B$4,'Cost Escalators'!$B$6,'Cost Escalators'!$C$6)</f>
        <v>0</v>
      </c>
      <c r="K57" s="34">
        <f>'Input Data'!K57*IF($G57='Cost Escalators'!$B$4,'Cost Escalators'!$B$6,'Cost Escalators'!$C$6)</f>
        <v>0</v>
      </c>
      <c r="L57" s="49">
        <f>'Input Data'!L57*IF($G57='Cost Escalators'!$B$4,'Cost Escalators'!$B$6,'Cost Escalators'!$C$6)</f>
        <v>339838</v>
      </c>
      <c r="M57" s="34">
        <f>'Input Data'!M57*IF($G57='Cost Escalators'!$B$4,'Cost Escalators'!$B$6,'Cost Escalators'!$C$6)</f>
        <v>0</v>
      </c>
      <c r="N57" s="34">
        <f>'Input Data'!N57*IF($G57='Cost Escalators'!$B$4,'Cost Escalators'!$B$6,'Cost Escalators'!$C$6)</f>
        <v>0</v>
      </c>
      <c r="O57" s="34">
        <f>'Input Data'!O57*IF($G57='Cost Escalators'!$B$4,'Cost Escalators'!$B$6,'Cost Escalators'!$C$6)</f>
        <v>0</v>
      </c>
      <c r="P57" s="49">
        <f>'Input Data'!P57*IF($G57='Cost Escalators'!$B$4,'Cost Escalators'!$B$6,'Cost Escalators'!$C$6)</f>
        <v>0</v>
      </c>
      <c r="R57" s="102">
        <f t="shared" si="2"/>
        <v>0</v>
      </c>
      <c r="S57" s="34">
        <f t="shared" si="3"/>
        <v>0</v>
      </c>
      <c r="T57" s="34">
        <f t="shared" si="4"/>
        <v>0</v>
      </c>
      <c r="U57" s="49">
        <f t="shared" si="5"/>
        <v>0</v>
      </c>
      <c r="W57" s="255">
        <f>IF(OR(A57='Cost Escalators'!A$68,A57='Cost Escalators'!A$69,A57='Cost Escalators'!A$70,A57='Cost Escalators'!A$71),SUM(H57:L57),0)</f>
        <v>0</v>
      </c>
    </row>
    <row r="58" spans="1:23" x14ac:dyDescent="0.2">
      <c r="A58" s="33">
        <f>'Input Data'!A58</f>
        <v>5926</v>
      </c>
      <c r="B58" s="33" t="str">
        <f>'Input Data'!B58</f>
        <v>Metering</v>
      </c>
      <c r="C58" s="33" t="str">
        <f>'Input Data'!C58</f>
        <v>Replacement of CEWE CEP/CEQ Meters</v>
      </c>
      <c r="D58" s="35" t="str">
        <f>'Input Data'!D58</f>
        <v>PS Network Asset Replacement</v>
      </c>
      <c r="E58" s="63" t="str">
        <f>'Input Data'!E58</f>
        <v>Input_Prog_Commit</v>
      </c>
      <c r="F58" s="66">
        <f>'Input Data'!F58</f>
        <v>0</v>
      </c>
      <c r="G58" s="52">
        <f>'Input Data'!G58</f>
        <v>2014</v>
      </c>
      <c r="H58" s="34">
        <f>'Input Data'!H58*IF($G58='Cost Escalators'!$B$4,'Cost Escalators'!$B$6,'Cost Escalators'!$C$6)</f>
        <v>0</v>
      </c>
      <c r="I58" s="34">
        <f>'Input Data'!I58*IF($G58='Cost Escalators'!$B$4,'Cost Escalators'!$B$6,'Cost Escalators'!$C$6)</f>
        <v>0</v>
      </c>
      <c r="J58" s="34">
        <f>'Input Data'!J58*IF($G58='Cost Escalators'!$B$4,'Cost Escalators'!$B$6,'Cost Escalators'!$C$6)</f>
        <v>0</v>
      </c>
      <c r="K58" s="34">
        <f>'Input Data'!K58*IF($G58='Cost Escalators'!$B$4,'Cost Escalators'!$B$6,'Cost Escalators'!$C$6)</f>
        <v>0</v>
      </c>
      <c r="L58" s="49">
        <f>'Input Data'!L58*IF($G58='Cost Escalators'!$B$4,'Cost Escalators'!$B$6,'Cost Escalators'!$C$6)</f>
        <v>525100.06000000006</v>
      </c>
      <c r="M58" s="34">
        <f>'Input Data'!M58*IF($G58='Cost Escalators'!$B$4,'Cost Escalators'!$B$6,'Cost Escalators'!$C$6)</f>
        <v>309705.31776394695</v>
      </c>
      <c r="N58" s="34">
        <f>'Input Data'!N58*IF($G58='Cost Escalators'!$B$4,'Cost Escalators'!$B$6,'Cost Escalators'!$C$6)</f>
        <v>0</v>
      </c>
      <c r="O58" s="34">
        <f>'Input Data'!O58*IF($G58='Cost Escalators'!$B$4,'Cost Escalators'!$B$6,'Cost Escalators'!$C$6)</f>
        <v>0</v>
      </c>
      <c r="P58" s="49">
        <f>'Input Data'!P58*IF($G58='Cost Escalators'!$B$4,'Cost Escalators'!$B$6,'Cost Escalators'!$C$6)</f>
        <v>0</v>
      </c>
      <c r="R58" s="102">
        <f t="shared" si="2"/>
        <v>309705.31776394695</v>
      </c>
      <c r="S58" s="34">
        <f t="shared" si="3"/>
        <v>0</v>
      </c>
      <c r="T58" s="34">
        <f t="shared" si="4"/>
        <v>0</v>
      </c>
      <c r="U58" s="49">
        <f t="shared" si="5"/>
        <v>0</v>
      </c>
      <c r="W58" s="255">
        <f>IF(OR(A58='Cost Escalators'!A$68,A58='Cost Escalators'!A$69,A58='Cost Escalators'!A$70,A58='Cost Escalators'!A$71),SUM(H58:L58),0)</f>
        <v>0</v>
      </c>
    </row>
    <row r="59" spans="1:23" x14ac:dyDescent="0.2">
      <c r="A59" s="33">
        <f>'Input Data'!A59</f>
        <v>5927</v>
      </c>
      <c r="B59" s="33" t="str">
        <f>'Input Data'!B59</f>
        <v>Metering</v>
      </c>
      <c r="C59" s="33" t="str">
        <f>'Input Data'!C59</f>
        <v>Replacement of Ferrari Disc Pulsing Meters</v>
      </c>
      <c r="D59" s="35" t="str">
        <f>'Input Data'!D59</f>
        <v>PS Network Asset Replacement</v>
      </c>
      <c r="E59" s="63" t="str">
        <f>'Input Data'!E59</f>
        <v>Input_Prog_Commit</v>
      </c>
      <c r="F59" s="66">
        <f>'Input Data'!F59</f>
        <v>0</v>
      </c>
      <c r="G59" s="52">
        <f>'Input Data'!G59</f>
        <v>2014</v>
      </c>
      <c r="H59" s="34">
        <f>'Input Data'!H59*IF($G59='Cost Escalators'!$B$4,'Cost Escalators'!$B$6,'Cost Escalators'!$C$6)</f>
        <v>0</v>
      </c>
      <c r="I59" s="34">
        <f>'Input Data'!I59*IF($G59='Cost Escalators'!$B$4,'Cost Escalators'!$B$6,'Cost Escalators'!$C$6)</f>
        <v>0</v>
      </c>
      <c r="J59" s="34">
        <f>'Input Data'!J59*IF($G59='Cost Escalators'!$B$4,'Cost Escalators'!$B$6,'Cost Escalators'!$C$6)</f>
        <v>0</v>
      </c>
      <c r="K59" s="34">
        <f>'Input Data'!K59*IF($G59='Cost Escalators'!$B$4,'Cost Escalators'!$B$6,'Cost Escalators'!$C$6)</f>
        <v>0</v>
      </c>
      <c r="L59" s="49">
        <f>'Input Data'!L59*IF($G59='Cost Escalators'!$B$4,'Cost Escalators'!$B$6,'Cost Escalators'!$C$6)</f>
        <v>91317.93</v>
      </c>
      <c r="M59" s="34">
        <f>'Input Data'!M59*IF($G59='Cost Escalators'!$B$4,'Cost Escalators'!$B$6,'Cost Escalators'!$C$6)</f>
        <v>213232.13298431027</v>
      </c>
      <c r="N59" s="34">
        <f>'Input Data'!N59*IF($G59='Cost Escalators'!$B$4,'Cost Escalators'!$B$6,'Cost Escalators'!$C$6)</f>
        <v>142154.75532287327</v>
      </c>
      <c r="O59" s="34">
        <f>'Input Data'!O59*IF($G59='Cost Escalators'!$B$4,'Cost Escalators'!$B$6,'Cost Escalators'!$C$6)</f>
        <v>244822.07861161538</v>
      </c>
      <c r="P59" s="49">
        <f>'Input Data'!P59*IF($G59='Cost Escalators'!$B$4,'Cost Escalators'!$B$6,'Cost Escalators'!$C$6)</f>
        <v>157949.72813652619</v>
      </c>
      <c r="R59" s="102">
        <f t="shared" si="2"/>
        <v>213232.13298431027</v>
      </c>
      <c r="S59" s="34">
        <f t="shared" si="3"/>
        <v>142154.75532287327</v>
      </c>
      <c r="T59" s="34">
        <f t="shared" si="4"/>
        <v>244822.07861161538</v>
      </c>
      <c r="U59" s="49">
        <f t="shared" si="5"/>
        <v>157949.72813652619</v>
      </c>
      <c r="W59" s="255">
        <f>IF(OR(A59='Cost Escalators'!A$68,A59='Cost Escalators'!A$69,A59='Cost Escalators'!A$70,A59='Cost Escalators'!A$71),SUM(H59:L59),0)</f>
        <v>0</v>
      </c>
    </row>
    <row r="60" spans="1:23" x14ac:dyDescent="0.2">
      <c r="A60" s="33">
        <f>'Input Data'!A60</f>
        <v>6296</v>
      </c>
      <c r="B60" s="33" t="str">
        <f>'Input Data'!B60</f>
        <v>Metering</v>
      </c>
      <c r="C60" s="33" t="str">
        <f>'Input Data'!C60</f>
        <v>Upgrade Site Metering Schemes</v>
      </c>
      <c r="D60" s="35" t="str">
        <f>'Input Data'!D60</f>
        <v>PS Network Asset Replacement</v>
      </c>
      <c r="E60" s="63" t="str">
        <f>'Input Data'!E60</f>
        <v>Input_Prog_Commit</v>
      </c>
      <c r="F60" s="66">
        <f>'Input Data'!F60</f>
        <v>0</v>
      </c>
      <c r="G60" s="52">
        <f>'Input Data'!G60</f>
        <v>2014</v>
      </c>
      <c r="H60" s="34">
        <f>'Input Data'!H60*IF($G60='Cost Escalators'!$B$4,'Cost Escalators'!$B$6,'Cost Escalators'!$C$6)</f>
        <v>0</v>
      </c>
      <c r="I60" s="34">
        <f>'Input Data'!I60*IF($G60='Cost Escalators'!$B$4,'Cost Escalators'!$B$6,'Cost Escalators'!$C$6)</f>
        <v>0</v>
      </c>
      <c r="J60" s="34">
        <f>'Input Data'!J60*IF($G60='Cost Escalators'!$B$4,'Cost Escalators'!$B$6,'Cost Escalators'!$C$6)</f>
        <v>0</v>
      </c>
      <c r="K60" s="34">
        <f>'Input Data'!K60*IF($G60='Cost Escalators'!$B$4,'Cost Escalators'!$B$6,'Cost Escalators'!$C$6)</f>
        <v>0</v>
      </c>
      <c r="L60" s="49">
        <f>'Input Data'!L60*IF($G60='Cost Escalators'!$B$4,'Cost Escalators'!$B$6,'Cost Escalators'!$C$6)</f>
        <v>213620.2</v>
      </c>
      <c r="M60" s="34">
        <f>'Input Data'!M60*IF($G60='Cost Escalators'!$B$4,'Cost Escalators'!$B$6,'Cost Escalators'!$C$6)</f>
        <v>338574.13093184098</v>
      </c>
      <c r="N60" s="34">
        <f>'Input Data'!N60*IF($G60='Cost Escalators'!$B$4,'Cost Escalators'!$B$6,'Cost Escalators'!$C$6)</f>
        <v>451432.17457578797</v>
      </c>
      <c r="O60" s="34">
        <f>'Input Data'!O60*IF($G60='Cost Escalators'!$B$4,'Cost Escalators'!$B$6,'Cost Escalators'!$C$6)</f>
        <v>42014.846999999994</v>
      </c>
      <c r="P60" s="49">
        <f>'Input Data'!P60*IF($G60='Cost Escalators'!$B$4,'Cost Escalators'!$B$6,'Cost Escalators'!$C$6)</f>
        <v>565984.76645973499</v>
      </c>
      <c r="R60" s="102">
        <f t="shared" si="2"/>
        <v>338574.13093184098</v>
      </c>
      <c r="S60" s="34">
        <f t="shared" si="3"/>
        <v>451432.17457578797</v>
      </c>
      <c r="T60" s="34">
        <f t="shared" si="4"/>
        <v>42014.846999999994</v>
      </c>
      <c r="U60" s="49">
        <f t="shared" si="5"/>
        <v>565984.76645973499</v>
      </c>
      <c r="W60" s="255">
        <f>IF(OR(A60='Cost Escalators'!A$68,A60='Cost Escalators'!A$69,A60='Cost Escalators'!A$70,A60='Cost Escalators'!A$71),SUM(H60:L60),0)</f>
        <v>0</v>
      </c>
    </row>
    <row r="61" spans="1:23" x14ac:dyDescent="0.2">
      <c r="A61" s="33">
        <f>'Input Data'!A61</f>
        <v>0</v>
      </c>
      <c r="B61" s="33" t="str">
        <f>'Input Data'!B61</f>
        <v>Metering</v>
      </c>
      <c r="C61" s="33" t="str">
        <f>'Input Data'!C61</f>
        <v>Network Asset Replacement</v>
      </c>
      <c r="D61" s="35" t="str">
        <f>'Input Data'!D61</f>
        <v>PS Network Asset Replacement</v>
      </c>
      <c r="E61" s="63" t="str">
        <f>'Input Data'!E61</f>
        <v>Input_Prog_Commit</v>
      </c>
      <c r="F61" s="66">
        <f>'Input Data'!F61</f>
        <v>0</v>
      </c>
      <c r="G61" s="52">
        <f>'Input Data'!G61</f>
        <v>2013</v>
      </c>
      <c r="H61" s="34">
        <f>'Input Data'!H61*IF($G61='Cost Escalators'!$B$4,'Cost Escalators'!$B$6,'Cost Escalators'!$C$6)</f>
        <v>1260039.5380679031</v>
      </c>
      <c r="I61" s="34">
        <f>'Input Data'!I61*IF($G61='Cost Escalators'!$B$4,'Cost Escalators'!$B$6,'Cost Escalators'!$C$6)</f>
        <v>749122.9254925698</v>
      </c>
      <c r="J61" s="34">
        <f>'Input Data'!J61*IF($G61='Cost Escalators'!$B$4,'Cost Escalators'!$B$6,'Cost Escalators'!$C$6)</f>
        <v>0</v>
      </c>
      <c r="K61" s="34">
        <f>'Input Data'!K61*IF($G61='Cost Escalators'!$B$4,'Cost Escalators'!$B$6,'Cost Escalators'!$C$6)</f>
        <v>0</v>
      </c>
      <c r="L61" s="49">
        <f>'Input Data'!L61*IF($G61='Cost Escalators'!$B$4,'Cost Escalators'!$B$6,'Cost Escalators'!$C$6)</f>
        <v>0</v>
      </c>
      <c r="M61" s="34">
        <f>'Input Data'!M61*IF($G61='Cost Escalators'!$B$4,'Cost Escalators'!$B$6,'Cost Escalators'!$C$6)</f>
        <v>0</v>
      </c>
      <c r="N61" s="34">
        <f>'Input Data'!N61*IF($G61='Cost Escalators'!$B$4,'Cost Escalators'!$B$6,'Cost Escalators'!$C$6)</f>
        <v>0</v>
      </c>
      <c r="O61" s="34">
        <f>'Input Data'!O61*IF($G61='Cost Escalators'!$B$4,'Cost Escalators'!$B$6,'Cost Escalators'!$C$6)</f>
        <v>0</v>
      </c>
      <c r="P61" s="49">
        <f>'Input Data'!P61*IF($G61='Cost Escalators'!$B$4,'Cost Escalators'!$B$6,'Cost Escalators'!$C$6)</f>
        <v>0</v>
      </c>
      <c r="R61" s="102">
        <f t="shared" si="2"/>
        <v>0</v>
      </c>
      <c r="S61" s="34">
        <f t="shared" si="3"/>
        <v>0</v>
      </c>
      <c r="T61" s="34">
        <f t="shared" si="4"/>
        <v>0</v>
      </c>
      <c r="U61" s="49">
        <f t="shared" si="5"/>
        <v>0</v>
      </c>
      <c r="W61" s="255">
        <f>IF(OR(A61='Cost Escalators'!A$68,A61='Cost Escalators'!A$69,A61='Cost Escalators'!A$70,A61='Cost Escalators'!A$71),SUM(H61:L61),0)</f>
        <v>0</v>
      </c>
    </row>
    <row r="62" spans="1:23" x14ac:dyDescent="0.2">
      <c r="A62" s="33">
        <f>'Input Data'!A62</f>
        <v>0</v>
      </c>
      <c r="B62" s="33" t="str">
        <f>'Input Data'!B62</f>
        <v>Metering</v>
      </c>
      <c r="C62" s="33" t="str">
        <f>'Input Data'!C62</f>
        <v>Network Asset Replacement</v>
      </c>
      <c r="D62" s="35" t="str">
        <f>'Input Data'!D62</f>
        <v>PS Network Asset Replacement</v>
      </c>
      <c r="E62" s="63" t="str">
        <f>'Input Data'!E62</f>
        <v>Input_Prog_Commit</v>
      </c>
      <c r="F62" s="66">
        <f>'Input Data'!F62</f>
        <v>0</v>
      </c>
      <c r="G62" s="52">
        <f>'Input Data'!G62</f>
        <v>2013</v>
      </c>
      <c r="H62" s="34">
        <f>'Input Data'!H62*IF($G62='Cost Escalators'!$B$4,'Cost Escalators'!$B$6,'Cost Escalators'!$C$6)</f>
        <v>0</v>
      </c>
      <c r="I62" s="34">
        <f>'Input Data'!I62*IF($G62='Cost Escalators'!$B$4,'Cost Escalators'!$B$6,'Cost Escalators'!$C$6)</f>
        <v>0</v>
      </c>
      <c r="J62" s="34">
        <f>'Input Data'!J62*IF($G62='Cost Escalators'!$B$4,'Cost Escalators'!$B$6,'Cost Escalators'!$C$6)</f>
        <v>1782065.5039397266</v>
      </c>
      <c r="K62" s="34">
        <f>'Input Data'!K62*IF($G62='Cost Escalators'!$B$4,'Cost Escalators'!$B$6,'Cost Escalators'!$C$6)</f>
        <v>3104047.5812012735</v>
      </c>
      <c r="L62" s="49">
        <f>'Input Data'!L62*IF($G62='Cost Escalators'!$B$4,'Cost Escalators'!$B$6,'Cost Escalators'!$C$6)</f>
        <v>0</v>
      </c>
      <c r="M62" s="34">
        <f>'Input Data'!M62*IF($G62='Cost Escalators'!$B$4,'Cost Escalators'!$B$6,'Cost Escalators'!$C$6)</f>
        <v>0</v>
      </c>
      <c r="N62" s="34">
        <f>'Input Data'!N62*IF($G62='Cost Escalators'!$B$4,'Cost Escalators'!$B$6,'Cost Escalators'!$C$6)</f>
        <v>0</v>
      </c>
      <c r="O62" s="34">
        <f>'Input Data'!O62*IF($G62='Cost Escalators'!$B$4,'Cost Escalators'!$B$6,'Cost Escalators'!$C$6)</f>
        <v>0</v>
      </c>
      <c r="P62" s="49">
        <f>'Input Data'!P62*IF($G62='Cost Escalators'!$B$4,'Cost Escalators'!$B$6,'Cost Escalators'!$C$6)</f>
        <v>0</v>
      </c>
      <c r="R62" s="102">
        <f t="shared" si="2"/>
        <v>0</v>
      </c>
      <c r="S62" s="34">
        <f t="shared" si="3"/>
        <v>0</v>
      </c>
      <c r="T62" s="34">
        <f t="shared" si="4"/>
        <v>0</v>
      </c>
      <c r="U62" s="49">
        <f t="shared" si="5"/>
        <v>0</v>
      </c>
      <c r="W62" s="255">
        <f>IF(OR(A62='Cost Escalators'!A$68,A62='Cost Escalators'!A$69,A62='Cost Escalators'!A$70,A62='Cost Escalators'!A$71),SUM(H62:L62),0)</f>
        <v>0</v>
      </c>
    </row>
    <row r="63" spans="1:23" x14ac:dyDescent="0.2">
      <c r="A63" s="33">
        <f>'Input Data'!A63</f>
        <v>4946</v>
      </c>
      <c r="B63" s="33" t="str">
        <f>'Input Data'!B63</f>
        <v>Protection</v>
      </c>
      <c r="C63" s="33" t="str">
        <f>'Input Data'!C63</f>
        <v>Replacement of H-Type Relays - Key Metro Sites</v>
      </c>
      <c r="D63" s="35" t="str">
        <f>'Input Data'!D63</f>
        <v>PS Network Asset Replacement</v>
      </c>
      <c r="E63" s="63" t="str">
        <f>'Input Data'!E63</f>
        <v>Input_Prog_Commit</v>
      </c>
      <c r="F63" s="66">
        <f>'Input Data'!F63</f>
        <v>0</v>
      </c>
      <c r="G63" s="52">
        <f>'Input Data'!G63</f>
        <v>2014</v>
      </c>
      <c r="H63" s="34">
        <f>'Input Data'!H63*IF($G63='Cost Escalators'!$B$4,'Cost Escalators'!$B$6,'Cost Escalators'!$C$6)</f>
        <v>0</v>
      </c>
      <c r="I63" s="34">
        <f>'Input Data'!I63*IF($G63='Cost Escalators'!$B$4,'Cost Escalators'!$B$6,'Cost Escalators'!$C$6)</f>
        <v>0</v>
      </c>
      <c r="J63" s="34">
        <f>'Input Data'!J63*IF($G63='Cost Escalators'!$B$4,'Cost Escalators'!$B$6,'Cost Escalators'!$C$6)</f>
        <v>0</v>
      </c>
      <c r="K63" s="34">
        <f>'Input Data'!K63*IF($G63='Cost Escalators'!$B$4,'Cost Escalators'!$B$6,'Cost Escalators'!$C$6)</f>
        <v>0</v>
      </c>
      <c r="L63" s="49">
        <f>'Input Data'!L63*IF($G63='Cost Escalators'!$B$4,'Cost Escalators'!$B$6,'Cost Escalators'!$C$6)</f>
        <v>16250.04</v>
      </c>
      <c r="M63" s="34">
        <f>'Input Data'!M63*IF($G63='Cost Escalators'!$B$4,'Cost Escalators'!$B$6,'Cost Escalators'!$C$6)</f>
        <v>0</v>
      </c>
      <c r="N63" s="34">
        <f>'Input Data'!N63*IF($G63='Cost Escalators'!$B$4,'Cost Escalators'!$B$6,'Cost Escalators'!$C$6)</f>
        <v>0</v>
      </c>
      <c r="O63" s="34">
        <f>'Input Data'!O63*IF($G63='Cost Escalators'!$B$4,'Cost Escalators'!$B$6,'Cost Escalators'!$C$6)</f>
        <v>0</v>
      </c>
      <c r="P63" s="49">
        <f>'Input Data'!P63*IF($G63='Cost Escalators'!$B$4,'Cost Escalators'!$B$6,'Cost Escalators'!$C$6)</f>
        <v>0</v>
      </c>
      <c r="R63" s="102">
        <f t="shared" si="2"/>
        <v>0</v>
      </c>
      <c r="S63" s="34">
        <f t="shared" si="3"/>
        <v>0</v>
      </c>
      <c r="T63" s="34">
        <f t="shared" si="4"/>
        <v>0</v>
      </c>
      <c r="U63" s="49">
        <f t="shared" si="5"/>
        <v>0</v>
      </c>
      <c r="W63" s="255">
        <f>IF(OR(A63='Cost Escalators'!A$68,A63='Cost Escalators'!A$69,A63='Cost Escalators'!A$70,A63='Cost Escalators'!A$71),SUM(H63:L63),0)</f>
        <v>0</v>
      </c>
    </row>
    <row r="64" spans="1:23" x14ac:dyDescent="0.2">
      <c r="A64" s="33">
        <f>'Input Data'!A64</f>
        <v>4947</v>
      </c>
      <c r="B64" s="33" t="str">
        <f>'Input Data'!B64</f>
        <v>Protection</v>
      </c>
      <c r="C64" s="33" t="str">
        <f>'Input Data'!C64</f>
        <v>Replacement of H-Type Relays - Remaining Sites</v>
      </c>
      <c r="D64" s="35" t="str">
        <f>'Input Data'!D64</f>
        <v>PS Network Asset Replacement</v>
      </c>
      <c r="E64" s="63" t="str">
        <f>'Input Data'!E64</f>
        <v>Input_Prog_Commit</v>
      </c>
      <c r="F64" s="66">
        <f>'Input Data'!F64</f>
        <v>0</v>
      </c>
      <c r="G64" s="52">
        <f>'Input Data'!G64</f>
        <v>2014</v>
      </c>
      <c r="H64" s="34">
        <f>'Input Data'!H64*IF($G64='Cost Escalators'!$B$4,'Cost Escalators'!$B$6,'Cost Escalators'!$C$6)</f>
        <v>0</v>
      </c>
      <c r="I64" s="34">
        <f>'Input Data'!I64*IF($G64='Cost Escalators'!$B$4,'Cost Escalators'!$B$6,'Cost Escalators'!$C$6)</f>
        <v>0</v>
      </c>
      <c r="J64" s="34">
        <f>'Input Data'!J64*IF($G64='Cost Escalators'!$B$4,'Cost Escalators'!$B$6,'Cost Escalators'!$C$6)</f>
        <v>0</v>
      </c>
      <c r="K64" s="34">
        <f>'Input Data'!K64*IF($G64='Cost Escalators'!$B$4,'Cost Escalators'!$B$6,'Cost Escalators'!$C$6)</f>
        <v>0</v>
      </c>
      <c r="L64" s="49">
        <f>'Input Data'!L64*IF($G64='Cost Escalators'!$B$4,'Cost Escalators'!$B$6,'Cost Escalators'!$C$6)</f>
        <v>-11273.55</v>
      </c>
      <c r="M64" s="34">
        <f>'Input Data'!M64*IF($G64='Cost Escalators'!$B$4,'Cost Escalators'!$B$6,'Cost Escalators'!$C$6)</f>
        <v>0</v>
      </c>
      <c r="N64" s="34">
        <f>'Input Data'!N64*IF($G64='Cost Escalators'!$B$4,'Cost Escalators'!$B$6,'Cost Escalators'!$C$6)</f>
        <v>0</v>
      </c>
      <c r="O64" s="34">
        <f>'Input Data'!O64*IF($G64='Cost Escalators'!$B$4,'Cost Escalators'!$B$6,'Cost Escalators'!$C$6)</f>
        <v>0</v>
      </c>
      <c r="P64" s="49">
        <f>'Input Data'!P64*IF($G64='Cost Escalators'!$B$4,'Cost Escalators'!$B$6,'Cost Escalators'!$C$6)</f>
        <v>53666.777887191136</v>
      </c>
      <c r="R64" s="102">
        <f t="shared" si="2"/>
        <v>0</v>
      </c>
      <c r="S64" s="34">
        <f t="shared" si="3"/>
        <v>0</v>
      </c>
      <c r="T64" s="34">
        <f t="shared" si="4"/>
        <v>0</v>
      </c>
      <c r="U64" s="49">
        <f t="shared" si="5"/>
        <v>53666.777887191136</v>
      </c>
      <c r="W64" s="255">
        <f>IF(OR(A64='Cost Escalators'!A$68,A64='Cost Escalators'!A$69,A64='Cost Escalators'!A$70,A64='Cost Escalators'!A$71),SUM(H64:L64),0)</f>
        <v>0</v>
      </c>
    </row>
    <row r="65" spans="1:23" x14ac:dyDescent="0.2">
      <c r="A65" s="33">
        <f>'Input Data'!A65</f>
        <v>4954</v>
      </c>
      <c r="B65" s="33" t="str">
        <f>'Input Data'!B65</f>
        <v>Protection</v>
      </c>
      <c r="C65" s="33" t="str">
        <f>'Input Data'!C65</f>
        <v>Replacement of CSD IMS Fault Recorders</v>
      </c>
      <c r="D65" s="35" t="str">
        <f>'Input Data'!D65</f>
        <v>PS Network Asset Replacement</v>
      </c>
      <c r="E65" s="63" t="str">
        <f>'Input Data'!E65</f>
        <v>Input_Prog_Commit</v>
      </c>
      <c r="F65" s="66">
        <f>'Input Data'!F65</f>
        <v>0</v>
      </c>
      <c r="G65" s="52">
        <f>'Input Data'!G65</f>
        <v>2014</v>
      </c>
      <c r="H65" s="34">
        <f>'Input Data'!H65*IF($G65='Cost Escalators'!$B$4,'Cost Escalators'!$B$6,'Cost Escalators'!$C$6)</f>
        <v>0</v>
      </c>
      <c r="I65" s="34">
        <f>'Input Data'!I65*IF($G65='Cost Escalators'!$B$4,'Cost Escalators'!$B$6,'Cost Escalators'!$C$6)</f>
        <v>0</v>
      </c>
      <c r="J65" s="34">
        <f>'Input Data'!J65*IF($G65='Cost Escalators'!$B$4,'Cost Escalators'!$B$6,'Cost Escalators'!$C$6)</f>
        <v>0</v>
      </c>
      <c r="K65" s="34">
        <f>'Input Data'!K65*IF($G65='Cost Escalators'!$B$4,'Cost Escalators'!$B$6,'Cost Escalators'!$C$6)</f>
        <v>0</v>
      </c>
      <c r="L65" s="49">
        <f>'Input Data'!L65*IF($G65='Cost Escalators'!$B$4,'Cost Escalators'!$B$6,'Cost Escalators'!$C$6)</f>
        <v>143294.98000000001</v>
      </c>
      <c r="M65" s="34">
        <f>'Input Data'!M65*IF($G65='Cost Escalators'!$B$4,'Cost Escalators'!$B$6,'Cost Escalators'!$C$6)</f>
        <v>0</v>
      </c>
      <c r="N65" s="34">
        <f>'Input Data'!N65*IF($G65='Cost Escalators'!$B$4,'Cost Escalators'!$B$6,'Cost Escalators'!$C$6)</f>
        <v>0</v>
      </c>
      <c r="O65" s="34">
        <f>'Input Data'!O65*IF($G65='Cost Escalators'!$B$4,'Cost Escalators'!$B$6,'Cost Escalators'!$C$6)</f>
        <v>75548.33539426529</v>
      </c>
      <c r="P65" s="49">
        <f>'Input Data'!P65*IF($G65='Cost Escalators'!$B$4,'Cost Escalators'!$B$6,'Cost Escalators'!$C$6)</f>
        <v>151096.67078853058</v>
      </c>
      <c r="R65" s="102">
        <f t="shared" si="2"/>
        <v>0</v>
      </c>
      <c r="S65" s="34">
        <f t="shared" si="3"/>
        <v>0</v>
      </c>
      <c r="T65" s="34">
        <f t="shared" si="4"/>
        <v>75548.33539426529</v>
      </c>
      <c r="U65" s="49">
        <f t="shared" si="5"/>
        <v>151096.67078853058</v>
      </c>
      <c r="W65" s="255">
        <f>IF(OR(A65='Cost Escalators'!A$68,A65='Cost Escalators'!A$69,A65='Cost Escalators'!A$70,A65='Cost Escalators'!A$71),SUM(H65:L65),0)</f>
        <v>0</v>
      </c>
    </row>
    <row r="66" spans="1:23" x14ac:dyDescent="0.2">
      <c r="A66" s="33">
        <f>'Input Data'!A66</f>
        <v>4957</v>
      </c>
      <c r="B66" s="33" t="str">
        <f>'Input Data'!B66</f>
        <v>Protection</v>
      </c>
      <c r="C66" s="33" t="str">
        <f>'Input Data'!C66</f>
        <v>Replacement of TS Relays</v>
      </c>
      <c r="D66" s="35" t="str">
        <f>'Input Data'!D66</f>
        <v>PS Network Asset Replacement</v>
      </c>
      <c r="E66" s="63" t="str">
        <f>'Input Data'!E66</f>
        <v>Input_Prog_Commit</v>
      </c>
      <c r="F66" s="66">
        <f>'Input Data'!F66</f>
        <v>0</v>
      </c>
      <c r="G66" s="52">
        <f>'Input Data'!G66</f>
        <v>2014</v>
      </c>
      <c r="H66" s="34">
        <f>'Input Data'!H66*IF($G66='Cost Escalators'!$B$4,'Cost Escalators'!$B$6,'Cost Escalators'!$C$6)</f>
        <v>0</v>
      </c>
      <c r="I66" s="34">
        <f>'Input Data'!I66*IF($G66='Cost Escalators'!$B$4,'Cost Escalators'!$B$6,'Cost Escalators'!$C$6)</f>
        <v>0</v>
      </c>
      <c r="J66" s="34">
        <f>'Input Data'!J66*IF($G66='Cost Escalators'!$B$4,'Cost Escalators'!$B$6,'Cost Escalators'!$C$6)</f>
        <v>0</v>
      </c>
      <c r="K66" s="34">
        <f>'Input Data'!K66*IF($G66='Cost Escalators'!$B$4,'Cost Escalators'!$B$6,'Cost Escalators'!$C$6)</f>
        <v>0</v>
      </c>
      <c r="L66" s="49">
        <f>'Input Data'!L66*IF($G66='Cost Escalators'!$B$4,'Cost Escalators'!$B$6,'Cost Escalators'!$C$6)</f>
        <v>74092</v>
      </c>
      <c r="M66" s="34">
        <f>'Input Data'!M66*IF($G66='Cost Escalators'!$B$4,'Cost Escalators'!$B$6,'Cost Escalators'!$C$6)</f>
        <v>0</v>
      </c>
      <c r="N66" s="34">
        <f>'Input Data'!N66*IF($G66='Cost Escalators'!$B$4,'Cost Escalators'!$B$6,'Cost Escalators'!$C$6)</f>
        <v>0</v>
      </c>
      <c r="O66" s="34">
        <f>'Input Data'!O66*IF($G66='Cost Escalators'!$B$4,'Cost Escalators'!$B$6,'Cost Escalators'!$C$6)</f>
        <v>0</v>
      </c>
      <c r="P66" s="49">
        <f>'Input Data'!P66*IF($G66='Cost Escalators'!$B$4,'Cost Escalators'!$B$6,'Cost Escalators'!$C$6)</f>
        <v>0</v>
      </c>
      <c r="R66" s="102">
        <f t="shared" si="2"/>
        <v>0</v>
      </c>
      <c r="S66" s="34">
        <f t="shared" si="3"/>
        <v>0</v>
      </c>
      <c r="T66" s="34">
        <f t="shared" si="4"/>
        <v>0</v>
      </c>
      <c r="U66" s="49">
        <f t="shared" si="5"/>
        <v>0</v>
      </c>
      <c r="W66" s="255">
        <f>IF(OR(A66='Cost Escalators'!A$68,A66='Cost Escalators'!A$69,A66='Cost Escalators'!A$70,A66='Cost Escalators'!A$71),SUM(H66:L66),0)</f>
        <v>0</v>
      </c>
    </row>
    <row r="67" spans="1:23" x14ac:dyDescent="0.2">
      <c r="A67" s="33">
        <f>'Input Data'!A67</f>
        <v>4960</v>
      </c>
      <c r="B67" s="33" t="str">
        <f>'Input Data'!B67</f>
        <v>Protection</v>
      </c>
      <c r="C67" s="33" t="str">
        <f>'Input Data'!C67</f>
        <v>Replacement of THS Relays</v>
      </c>
      <c r="D67" s="35" t="str">
        <f>'Input Data'!D67</f>
        <v>PS Network Asset Replacement</v>
      </c>
      <c r="E67" s="63" t="str">
        <f>'Input Data'!E67</f>
        <v>Input_Prog_Commit</v>
      </c>
      <c r="F67" s="66">
        <f>'Input Data'!F67</f>
        <v>0</v>
      </c>
      <c r="G67" s="52">
        <f>'Input Data'!G67</f>
        <v>2014</v>
      </c>
      <c r="H67" s="34">
        <f>'Input Data'!H67*IF($G67='Cost Escalators'!$B$4,'Cost Escalators'!$B$6,'Cost Escalators'!$C$6)</f>
        <v>0</v>
      </c>
      <c r="I67" s="34">
        <f>'Input Data'!I67*IF($G67='Cost Escalators'!$B$4,'Cost Escalators'!$B$6,'Cost Escalators'!$C$6)</f>
        <v>0</v>
      </c>
      <c r="J67" s="34">
        <f>'Input Data'!J67*IF($G67='Cost Escalators'!$B$4,'Cost Escalators'!$B$6,'Cost Escalators'!$C$6)</f>
        <v>0</v>
      </c>
      <c r="K67" s="34">
        <f>'Input Data'!K67*IF($G67='Cost Escalators'!$B$4,'Cost Escalators'!$B$6,'Cost Escalators'!$C$6)</f>
        <v>0</v>
      </c>
      <c r="L67" s="49">
        <f>'Input Data'!L67*IF($G67='Cost Escalators'!$B$4,'Cost Escalators'!$B$6,'Cost Escalators'!$C$6)</f>
        <v>447256.73</v>
      </c>
      <c r="M67" s="34">
        <f>'Input Data'!M67*IF($G67='Cost Escalators'!$B$4,'Cost Escalators'!$B$6,'Cost Escalators'!$C$6)</f>
        <v>437187.86454876466</v>
      </c>
      <c r="N67" s="34">
        <f>'Input Data'!N67*IF($G67='Cost Escalators'!$B$4,'Cost Escalators'!$B$6,'Cost Escalators'!$C$6)</f>
        <v>105443.29789438201</v>
      </c>
      <c r="O67" s="34">
        <f>'Input Data'!O67*IF($G67='Cost Escalators'!$B$4,'Cost Escalators'!$B$6,'Cost Escalators'!$C$6)</f>
        <v>160220.80077104078</v>
      </c>
      <c r="P67" s="49">
        <f>'Input Data'!P67*IF($G67='Cost Escalators'!$B$4,'Cost Escalators'!$B$6,'Cost Escalators'!$C$6)</f>
        <v>0</v>
      </c>
      <c r="R67" s="102">
        <f t="shared" si="2"/>
        <v>437187.86454876466</v>
      </c>
      <c r="S67" s="34">
        <f t="shared" si="3"/>
        <v>105443.29789438201</v>
      </c>
      <c r="T67" s="34">
        <f t="shared" si="4"/>
        <v>160220.80077104078</v>
      </c>
      <c r="U67" s="49">
        <f t="shared" si="5"/>
        <v>0</v>
      </c>
      <c r="W67" s="255">
        <f>IF(OR(A67='Cost Escalators'!A$68,A67='Cost Escalators'!A$69,A67='Cost Escalators'!A$70,A67='Cost Escalators'!A$71),SUM(H67:L67),0)</f>
        <v>0</v>
      </c>
    </row>
    <row r="68" spans="1:23" x14ac:dyDescent="0.2">
      <c r="A68" s="33">
        <f>'Input Data'!A68</f>
        <v>4961</v>
      </c>
      <c r="B68" s="33" t="str">
        <f>'Input Data'!B68</f>
        <v>Protection</v>
      </c>
      <c r="C68" s="33" t="str">
        <f>'Input Data'!C68</f>
        <v>Replacement of THR Relays</v>
      </c>
      <c r="D68" s="35" t="str">
        <f>'Input Data'!D68</f>
        <v>PS Network Asset Replacement</v>
      </c>
      <c r="E68" s="63" t="str">
        <f>'Input Data'!E68</f>
        <v>Input_Prog_Commit</v>
      </c>
      <c r="F68" s="66">
        <f>'Input Data'!F68</f>
        <v>0</v>
      </c>
      <c r="G68" s="52">
        <f>'Input Data'!G68</f>
        <v>2014</v>
      </c>
      <c r="H68" s="34">
        <f>'Input Data'!H68*IF($G68='Cost Escalators'!$B$4,'Cost Escalators'!$B$6,'Cost Escalators'!$C$6)</f>
        <v>0</v>
      </c>
      <c r="I68" s="34">
        <f>'Input Data'!I68*IF($G68='Cost Escalators'!$B$4,'Cost Escalators'!$B$6,'Cost Escalators'!$C$6)</f>
        <v>0</v>
      </c>
      <c r="J68" s="34">
        <f>'Input Data'!J68*IF($G68='Cost Escalators'!$B$4,'Cost Escalators'!$B$6,'Cost Escalators'!$C$6)</f>
        <v>0</v>
      </c>
      <c r="K68" s="34">
        <f>'Input Data'!K68*IF($G68='Cost Escalators'!$B$4,'Cost Escalators'!$B$6,'Cost Escalators'!$C$6)</f>
        <v>0</v>
      </c>
      <c r="L68" s="49">
        <f>'Input Data'!L68*IF($G68='Cost Escalators'!$B$4,'Cost Escalators'!$B$6,'Cost Escalators'!$C$6)</f>
        <v>95573.85</v>
      </c>
      <c r="M68" s="34">
        <f>'Input Data'!M68*IF($G68='Cost Escalators'!$B$4,'Cost Escalators'!$B$6,'Cost Escalators'!$C$6)</f>
        <v>0</v>
      </c>
      <c r="N68" s="34">
        <f>'Input Data'!N68*IF($G68='Cost Escalators'!$B$4,'Cost Escalators'!$B$6,'Cost Escalators'!$C$6)</f>
        <v>1676638.1968967819</v>
      </c>
      <c r="O68" s="34">
        <f>'Input Data'!O68*IF($G68='Cost Escalators'!$B$4,'Cost Escalators'!$B$6,'Cost Escalators'!$C$6)</f>
        <v>695827.88886875589</v>
      </c>
      <c r="P68" s="49">
        <f>'Input Data'!P68*IF($G68='Cost Escalators'!$B$4,'Cost Escalators'!$B$6,'Cost Escalators'!$C$6)</f>
        <v>581578.90048904857</v>
      </c>
      <c r="R68" s="102">
        <f t="shared" si="2"/>
        <v>0</v>
      </c>
      <c r="S68" s="34">
        <f t="shared" si="3"/>
        <v>1676638.1968967819</v>
      </c>
      <c r="T68" s="34">
        <f t="shared" si="4"/>
        <v>695827.88886875589</v>
      </c>
      <c r="U68" s="49">
        <f t="shared" si="5"/>
        <v>581578.90048904857</v>
      </c>
      <c r="W68" s="255">
        <f>IF(OR(A68='Cost Escalators'!A$68,A68='Cost Escalators'!A$69,A68='Cost Escalators'!A$70,A68='Cost Escalators'!A$71),SUM(H68:L68),0)</f>
        <v>0</v>
      </c>
    </row>
    <row r="69" spans="1:23" x14ac:dyDescent="0.2">
      <c r="A69" s="33">
        <f>'Input Data'!A69</f>
        <v>4962</v>
      </c>
      <c r="B69" s="33" t="str">
        <f>'Input Data'!B69</f>
        <v>Protection</v>
      </c>
      <c r="C69" s="33" t="str">
        <f>'Input Data'!C69</f>
        <v>Replacement of YTG Relays</v>
      </c>
      <c r="D69" s="35" t="str">
        <f>'Input Data'!D69</f>
        <v>PS Network Asset Replacement</v>
      </c>
      <c r="E69" s="63" t="str">
        <f>'Input Data'!E69</f>
        <v>Input_Prog_Commit</v>
      </c>
      <c r="F69" s="66">
        <f>'Input Data'!F69</f>
        <v>0</v>
      </c>
      <c r="G69" s="52">
        <f>'Input Data'!G69</f>
        <v>2014</v>
      </c>
      <c r="H69" s="34">
        <f>'Input Data'!H69*IF($G69='Cost Escalators'!$B$4,'Cost Escalators'!$B$6,'Cost Escalators'!$C$6)</f>
        <v>0</v>
      </c>
      <c r="I69" s="34">
        <f>'Input Data'!I69*IF($G69='Cost Escalators'!$B$4,'Cost Escalators'!$B$6,'Cost Escalators'!$C$6)</f>
        <v>0</v>
      </c>
      <c r="J69" s="34">
        <f>'Input Data'!J69*IF($G69='Cost Escalators'!$B$4,'Cost Escalators'!$B$6,'Cost Escalators'!$C$6)</f>
        <v>0</v>
      </c>
      <c r="K69" s="34">
        <f>'Input Data'!K69*IF($G69='Cost Escalators'!$B$4,'Cost Escalators'!$B$6,'Cost Escalators'!$C$6)</f>
        <v>0</v>
      </c>
      <c r="L69" s="49">
        <f>'Input Data'!L69*IF($G69='Cost Escalators'!$B$4,'Cost Escalators'!$B$6,'Cost Escalators'!$C$6)</f>
        <v>953174.56</v>
      </c>
      <c r="M69" s="34">
        <f>'Input Data'!M69*IF($G69='Cost Escalators'!$B$4,'Cost Escalators'!$B$6,'Cost Escalators'!$C$6)</f>
        <v>894827.35433279304</v>
      </c>
      <c r="N69" s="34">
        <f>'Input Data'!N69*IF($G69='Cost Escalators'!$B$4,'Cost Escalators'!$B$6,'Cost Escalators'!$C$6)</f>
        <v>1361313.1875799608</v>
      </c>
      <c r="O69" s="34">
        <f>'Input Data'!O69*IF($G69='Cost Escalators'!$B$4,'Cost Escalators'!$B$6,'Cost Escalators'!$C$6)</f>
        <v>1115177.9936009578</v>
      </c>
      <c r="P69" s="49">
        <f>'Input Data'!P69*IF($G69='Cost Escalators'!$B$4,'Cost Escalators'!$B$6,'Cost Escalators'!$C$6)</f>
        <v>710336.02584032901</v>
      </c>
      <c r="R69" s="102">
        <f t="shared" ref="R69:R132" si="6">IF($F69=0,M69,IF($F69=R$4,SUM($H69:$P69),0))</f>
        <v>894827.35433279304</v>
      </c>
      <c r="S69" s="34">
        <f t="shared" ref="S69:S132" si="7">IF($F69=0,N69,IF($F69=S$4,SUM($H69:$P69),0))</f>
        <v>1361313.1875799608</v>
      </c>
      <c r="T69" s="34">
        <f t="shared" ref="T69:T132" si="8">IF($F69=0,O69,IF($F69=T$4,SUM($H69:$P69),0))</f>
        <v>1115177.9936009578</v>
      </c>
      <c r="U69" s="49">
        <f t="shared" ref="U69:U132" si="9">IF($F69=0,P69,IF($F69=U$4,SUM($H69:$P69),0))</f>
        <v>710336.02584032901</v>
      </c>
      <c r="W69" s="255">
        <f>IF(OR(A69='Cost Escalators'!A$68,A69='Cost Escalators'!A$69,A69='Cost Escalators'!A$70,A69='Cost Escalators'!A$71),SUM(H69:L69),0)</f>
        <v>0</v>
      </c>
    </row>
    <row r="70" spans="1:23" x14ac:dyDescent="0.2">
      <c r="A70" s="33">
        <f>'Input Data'!A70</f>
        <v>5150</v>
      </c>
      <c r="B70" s="33" t="str">
        <f>'Input Data'!B70</f>
        <v>Protection</v>
      </c>
      <c r="C70" s="33" t="str">
        <f>'Input Data'!C70</f>
        <v>Replacement of RAZFE Relays</v>
      </c>
      <c r="D70" s="35" t="str">
        <f>'Input Data'!D70</f>
        <v>PS Network Asset Replacement</v>
      </c>
      <c r="E70" s="63" t="str">
        <f>'Input Data'!E70</f>
        <v>Input_Prog_Commit</v>
      </c>
      <c r="F70" s="66">
        <f>'Input Data'!F70</f>
        <v>0</v>
      </c>
      <c r="G70" s="52">
        <f>'Input Data'!G70</f>
        <v>2014</v>
      </c>
      <c r="H70" s="34">
        <f>'Input Data'!H70*IF($G70='Cost Escalators'!$B$4,'Cost Escalators'!$B$6,'Cost Escalators'!$C$6)</f>
        <v>0</v>
      </c>
      <c r="I70" s="34">
        <f>'Input Data'!I70*IF($G70='Cost Escalators'!$B$4,'Cost Escalators'!$B$6,'Cost Escalators'!$C$6)</f>
        <v>0</v>
      </c>
      <c r="J70" s="34">
        <f>'Input Data'!J70*IF($G70='Cost Escalators'!$B$4,'Cost Escalators'!$B$6,'Cost Escalators'!$C$6)</f>
        <v>0</v>
      </c>
      <c r="K70" s="34">
        <f>'Input Data'!K70*IF($G70='Cost Escalators'!$B$4,'Cost Escalators'!$B$6,'Cost Escalators'!$C$6)</f>
        <v>0</v>
      </c>
      <c r="L70" s="49">
        <f>'Input Data'!L70*IF($G70='Cost Escalators'!$B$4,'Cost Escalators'!$B$6,'Cost Escalators'!$C$6)</f>
        <v>515695.39</v>
      </c>
      <c r="M70" s="34">
        <f>'Input Data'!M70*IF($G70='Cost Escalators'!$B$4,'Cost Escalators'!$B$6,'Cost Escalators'!$C$6)</f>
        <v>0</v>
      </c>
      <c r="N70" s="34">
        <f>'Input Data'!N70*IF($G70='Cost Escalators'!$B$4,'Cost Escalators'!$B$6,'Cost Escalators'!$C$6)</f>
        <v>214821.51978876471</v>
      </c>
      <c r="O70" s="34">
        <f>'Input Data'!O70*IF($G70='Cost Escalators'!$B$4,'Cost Escalators'!$B$6,'Cost Escalators'!$C$6)</f>
        <v>104110.461774382</v>
      </c>
      <c r="P70" s="49">
        <f>'Input Data'!P70*IF($G70='Cost Escalators'!$B$4,'Cost Escalators'!$B$6,'Cost Escalators'!$C$6)</f>
        <v>104110.461774382</v>
      </c>
      <c r="R70" s="102">
        <f t="shared" si="6"/>
        <v>0</v>
      </c>
      <c r="S70" s="34">
        <f t="shared" si="7"/>
        <v>214821.51978876471</v>
      </c>
      <c r="T70" s="34">
        <f t="shared" si="8"/>
        <v>104110.461774382</v>
      </c>
      <c r="U70" s="49">
        <f t="shared" si="9"/>
        <v>104110.461774382</v>
      </c>
      <c r="W70" s="255">
        <f>IF(OR(A70='Cost Escalators'!A$68,A70='Cost Escalators'!A$69,A70='Cost Escalators'!A$70,A70='Cost Escalators'!A$71),SUM(H70:L70),0)</f>
        <v>0</v>
      </c>
    </row>
    <row r="71" spans="1:23" x14ac:dyDescent="0.2">
      <c r="A71" s="33">
        <f>'Input Data'!A71</f>
        <v>5541</v>
      </c>
      <c r="B71" s="33" t="str">
        <f>'Input Data'!B71</f>
        <v>Protection</v>
      </c>
      <c r="C71" s="33" t="str">
        <f>'Input Data'!C71</f>
        <v>Replacement of Optimho Relays</v>
      </c>
      <c r="D71" s="35" t="str">
        <f>'Input Data'!D71</f>
        <v>PS Network Asset Replacement</v>
      </c>
      <c r="E71" s="63" t="str">
        <f>'Input Data'!E71</f>
        <v>Input_Prog_Commit</v>
      </c>
      <c r="F71" s="66">
        <f>'Input Data'!F71</f>
        <v>0</v>
      </c>
      <c r="G71" s="52">
        <f>'Input Data'!G71</f>
        <v>2014</v>
      </c>
      <c r="H71" s="34">
        <f>'Input Data'!H71*IF($G71='Cost Escalators'!$B$4,'Cost Escalators'!$B$6,'Cost Escalators'!$C$6)</f>
        <v>0</v>
      </c>
      <c r="I71" s="34">
        <f>'Input Data'!I71*IF($G71='Cost Escalators'!$B$4,'Cost Escalators'!$B$6,'Cost Escalators'!$C$6)</f>
        <v>0</v>
      </c>
      <c r="J71" s="34">
        <f>'Input Data'!J71*IF($G71='Cost Escalators'!$B$4,'Cost Escalators'!$B$6,'Cost Escalators'!$C$6)</f>
        <v>0</v>
      </c>
      <c r="K71" s="34">
        <f>'Input Data'!K71*IF($G71='Cost Escalators'!$B$4,'Cost Escalators'!$B$6,'Cost Escalators'!$C$6)</f>
        <v>0</v>
      </c>
      <c r="L71" s="49">
        <f>'Input Data'!L71*IF($G71='Cost Escalators'!$B$4,'Cost Escalators'!$B$6,'Cost Escalators'!$C$6)</f>
        <v>28456.62</v>
      </c>
      <c r="M71" s="34">
        <f>'Input Data'!M71*IF($G71='Cost Escalators'!$B$4,'Cost Escalators'!$B$6,'Cost Escalators'!$C$6)</f>
        <v>0</v>
      </c>
      <c r="N71" s="34">
        <f>'Input Data'!N71*IF($G71='Cost Escalators'!$B$4,'Cost Escalators'!$B$6,'Cost Escalators'!$C$6)</f>
        <v>213055.5645487647</v>
      </c>
      <c r="O71" s="34">
        <f>'Input Data'!O71*IF($G71='Cost Escalators'!$B$4,'Cost Escalators'!$B$6,'Cost Escalators'!$C$6)</f>
        <v>105722.00877438199</v>
      </c>
      <c r="P71" s="49">
        <f>'Input Data'!P71*IF($G71='Cost Escalators'!$B$4,'Cost Escalators'!$B$6,'Cost Escalators'!$C$6)</f>
        <v>678178.16968904866</v>
      </c>
      <c r="R71" s="102">
        <f t="shared" si="6"/>
        <v>0</v>
      </c>
      <c r="S71" s="34">
        <f t="shared" si="7"/>
        <v>213055.5645487647</v>
      </c>
      <c r="T71" s="34">
        <f t="shared" si="8"/>
        <v>105722.00877438199</v>
      </c>
      <c r="U71" s="49">
        <f t="shared" si="9"/>
        <v>678178.16968904866</v>
      </c>
      <c r="W71" s="255">
        <f>IF(OR(A71='Cost Escalators'!A$68,A71='Cost Escalators'!A$69,A71='Cost Escalators'!A$70,A71='Cost Escalators'!A$71),SUM(H71:L71),0)</f>
        <v>0</v>
      </c>
    </row>
    <row r="72" spans="1:23" x14ac:dyDescent="0.2">
      <c r="A72" s="33">
        <f>'Input Data'!A72</f>
        <v>5921</v>
      </c>
      <c r="B72" s="33" t="str">
        <f>'Input Data'!B72</f>
        <v>Protection</v>
      </c>
      <c r="C72" s="33" t="str">
        <f>'Input Data'!C72</f>
        <v>Replacement of D202,D203,D21SE,D22SE Transformer Differential Relays</v>
      </c>
      <c r="D72" s="35" t="str">
        <f>'Input Data'!D72</f>
        <v>PS Network Asset Replacement</v>
      </c>
      <c r="E72" s="63" t="str">
        <f>'Input Data'!E72</f>
        <v>Input_Prog_Commit</v>
      </c>
      <c r="F72" s="66">
        <f>'Input Data'!F72</f>
        <v>0</v>
      </c>
      <c r="G72" s="52">
        <f>'Input Data'!G72</f>
        <v>2014</v>
      </c>
      <c r="H72" s="34">
        <f>'Input Data'!H72*IF($G72='Cost Escalators'!$B$4,'Cost Escalators'!$B$6,'Cost Escalators'!$C$6)</f>
        <v>0</v>
      </c>
      <c r="I72" s="34">
        <f>'Input Data'!I72*IF($G72='Cost Escalators'!$B$4,'Cost Escalators'!$B$6,'Cost Escalators'!$C$6)</f>
        <v>0</v>
      </c>
      <c r="J72" s="34">
        <f>'Input Data'!J72*IF($G72='Cost Escalators'!$B$4,'Cost Escalators'!$B$6,'Cost Escalators'!$C$6)</f>
        <v>0</v>
      </c>
      <c r="K72" s="34">
        <f>'Input Data'!K72*IF($G72='Cost Escalators'!$B$4,'Cost Escalators'!$B$6,'Cost Escalators'!$C$6)</f>
        <v>0</v>
      </c>
      <c r="L72" s="49">
        <f>'Input Data'!L72*IF($G72='Cost Escalators'!$B$4,'Cost Escalators'!$B$6,'Cost Escalators'!$C$6)</f>
        <v>901778.34</v>
      </c>
      <c r="M72" s="34">
        <f>'Input Data'!M72*IF($G72='Cost Escalators'!$B$4,'Cost Escalators'!$B$6,'Cost Escalators'!$C$6)</f>
        <v>219733.24071541638</v>
      </c>
      <c r="N72" s="34">
        <f>'Input Data'!N72*IF($G72='Cost Escalators'!$B$4,'Cost Escalators'!$B$6,'Cost Escalators'!$C$6)</f>
        <v>137868.93178082988</v>
      </c>
      <c r="O72" s="34">
        <f>'Input Data'!O72*IF($G72='Cost Escalators'!$B$4,'Cost Escalators'!$B$6,'Cost Escalators'!$C$6)</f>
        <v>273086.33832165977</v>
      </c>
      <c r="P72" s="49">
        <f>'Input Data'!P72*IF($G72='Cost Escalators'!$B$4,'Cost Escalators'!$B$6,'Cost Escalators'!$C$6)</f>
        <v>126565.80999999998</v>
      </c>
      <c r="R72" s="102">
        <f t="shared" si="6"/>
        <v>219733.24071541638</v>
      </c>
      <c r="S72" s="34">
        <f t="shared" si="7"/>
        <v>137868.93178082988</v>
      </c>
      <c r="T72" s="34">
        <f t="shared" si="8"/>
        <v>273086.33832165977</v>
      </c>
      <c r="U72" s="49">
        <f t="shared" si="9"/>
        <v>126565.80999999998</v>
      </c>
      <c r="W72" s="255">
        <f>IF(OR(A72='Cost Escalators'!A$68,A72='Cost Escalators'!A$69,A72='Cost Escalators'!A$70,A72='Cost Escalators'!A$71),SUM(H72:L72),0)</f>
        <v>0</v>
      </c>
    </row>
    <row r="73" spans="1:23" x14ac:dyDescent="0.2">
      <c r="A73" s="33">
        <f>'Input Data'!A73</f>
        <v>5922</v>
      </c>
      <c r="B73" s="33" t="str">
        <f>'Input Data'!B73</f>
        <v>Protection</v>
      </c>
      <c r="C73" s="33" t="str">
        <f>'Input Data'!C73</f>
        <v>Replacement of DB Transformer Differential Relays</v>
      </c>
      <c r="D73" s="35" t="str">
        <f>'Input Data'!D73</f>
        <v>PS Network Asset Replacement</v>
      </c>
      <c r="E73" s="63" t="str">
        <f>'Input Data'!E73</f>
        <v>Input_Prog_Commit</v>
      </c>
      <c r="F73" s="66">
        <f>'Input Data'!F73</f>
        <v>0</v>
      </c>
      <c r="G73" s="52">
        <f>'Input Data'!G73</f>
        <v>2014</v>
      </c>
      <c r="H73" s="34">
        <f>'Input Data'!H73*IF($G73='Cost Escalators'!$B$4,'Cost Escalators'!$B$6,'Cost Escalators'!$C$6)</f>
        <v>0</v>
      </c>
      <c r="I73" s="34">
        <f>'Input Data'!I73*IF($G73='Cost Escalators'!$B$4,'Cost Escalators'!$B$6,'Cost Escalators'!$C$6)</f>
        <v>0</v>
      </c>
      <c r="J73" s="34">
        <f>'Input Data'!J73*IF($G73='Cost Escalators'!$B$4,'Cost Escalators'!$B$6,'Cost Escalators'!$C$6)</f>
        <v>0</v>
      </c>
      <c r="K73" s="34">
        <f>'Input Data'!K73*IF($G73='Cost Escalators'!$B$4,'Cost Escalators'!$B$6,'Cost Escalators'!$C$6)</f>
        <v>0</v>
      </c>
      <c r="L73" s="49">
        <f>'Input Data'!L73*IF($G73='Cost Escalators'!$B$4,'Cost Escalators'!$B$6,'Cost Escalators'!$C$6)</f>
        <v>998355.41</v>
      </c>
      <c r="M73" s="34">
        <f>'Input Data'!M73*IF($G73='Cost Escalators'!$B$4,'Cost Escalators'!$B$6,'Cost Escalators'!$C$6)</f>
        <v>285044.42847541638</v>
      </c>
      <c r="N73" s="34">
        <f>'Input Data'!N73*IF($G73='Cost Escalators'!$B$4,'Cost Escalators'!$B$6,'Cost Escalators'!$C$6)</f>
        <v>605907.24981124443</v>
      </c>
      <c r="O73" s="34">
        <f>'Input Data'!O73*IF($G73='Cost Escalators'!$B$4,'Cost Escalators'!$B$6,'Cost Escalators'!$C$6)</f>
        <v>731258.78986248898</v>
      </c>
      <c r="P73" s="49">
        <f>'Input Data'!P73*IF($G73='Cost Escalators'!$B$4,'Cost Escalators'!$B$6,'Cost Escalators'!$C$6)</f>
        <v>192639.783</v>
      </c>
      <c r="R73" s="102">
        <f t="shared" si="6"/>
        <v>285044.42847541638</v>
      </c>
      <c r="S73" s="34">
        <f t="shared" si="7"/>
        <v>605907.24981124443</v>
      </c>
      <c r="T73" s="34">
        <f t="shared" si="8"/>
        <v>731258.78986248898</v>
      </c>
      <c r="U73" s="49">
        <f t="shared" si="9"/>
        <v>192639.783</v>
      </c>
      <c r="W73" s="255">
        <f>IF(OR(A73='Cost Escalators'!A$68,A73='Cost Escalators'!A$69,A73='Cost Escalators'!A$70,A73='Cost Escalators'!A$71),SUM(H73:L73),0)</f>
        <v>0</v>
      </c>
    </row>
    <row r="74" spans="1:23" x14ac:dyDescent="0.2">
      <c r="A74" s="33">
        <f>'Input Data'!A74</f>
        <v>5929</v>
      </c>
      <c r="B74" s="33" t="str">
        <f>'Input Data'!B74</f>
        <v>Protection</v>
      </c>
      <c r="C74" s="33" t="str">
        <f>'Input Data'!C74</f>
        <v>Replacement of Feeder OC &amp; EF Protection</v>
      </c>
      <c r="D74" s="35" t="str">
        <f>'Input Data'!D74</f>
        <v>PS Network Asset Replacement</v>
      </c>
      <c r="E74" s="63" t="str">
        <f>'Input Data'!E74</f>
        <v>Input_Prog_Commit</v>
      </c>
      <c r="F74" s="66">
        <f>'Input Data'!F74</f>
        <v>0</v>
      </c>
      <c r="G74" s="52">
        <f>'Input Data'!G74</f>
        <v>2014</v>
      </c>
      <c r="H74" s="34">
        <f>'Input Data'!H74*IF($G74='Cost Escalators'!$B$4,'Cost Escalators'!$B$6,'Cost Escalators'!$C$6)</f>
        <v>0</v>
      </c>
      <c r="I74" s="34">
        <f>'Input Data'!I74*IF($G74='Cost Escalators'!$B$4,'Cost Escalators'!$B$6,'Cost Escalators'!$C$6)</f>
        <v>0</v>
      </c>
      <c r="J74" s="34">
        <f>'Input Data'!J74*IF($G74='Cost Escalators'!$B$4,'Cost Escalators'!$B$6,'Cost Escalators'!$C$6)</f>
        <v>0</v>
      </c>
      <c r="K74" s="34">
        <f>'Input Data'!K74*IF($G74='Cost Escalators'!$B$4,'Cost Escalators'!$B$6,'Cost Escalators'!$C$6)</f>
        <v>0</v>
      </c>
      <c r="L74" s="49">
        <f>'Input Data'!L74*IF($G74='Cost Escalators'!$B$4,'Cost Escalators'!$B$6,'Cost Escalators'!$C$6)</f>
        <v>95618.82</v>
      </c>
      <c r="M74" s="34">
        <f>'Input Data'!M74*IF($G74='Cost Escalators'!$B$4,'Cost Escalators'!$B$6,'Cost Escalators'!$C$6)</f>
        <v>195019.64160876468</v>
      </c>
      <c r="N74" s="34">
        <f>'Input Data'!N74*IF($G74='Cost Escalators'!$B$4,'Cost Escalators'!$B$6,'Cost Escalators'!$C$6)</f>
        <v>104110.461774382</v>
      </c>
      <c r="O74" s="34">
        <f>'Input Data'!O74*IF($G74='Cost Escalators'!$B$4,'Cost Escalators'!$B$6,'Cost Escalators'!$C$6)</f>
        <v>52055.230887191145</v>
      </c>
      <c r="P74" s="49">
        <f>'Input Data'!P74*IF($G74='Cost Escalators'!$B$4,'Cost Escalators'!$B$6,'Cost Escalators'!$C$6)</f>
        <v>260276.15443595569</v>
      </c>
      <c r="R74" s="102">
        <f t="shared" si="6"/>
        <v>195019.64160876468</v>
      </c>
      <c r="S74" s="34">
        <f t="shared" si="7"/>
        <v>104110.461774382</v>
      </c>
      <c r="T74" s="34">
        <f t="shared" si="8"/>
        <v>52055.230887191145</v>
      </c>
      <c r="U74" s="49">
        <f t="shared" si="9"/>
        <v>260276.15443595569</v>
      </c>
      <c r="W74" s="255">
        <f>IF(OR(A74='Cost Escalators'!A$68,A74='Cost Escalators'!A$69,A74='Cost Escalators'!A$70,A74='Cost Escalators'!A$71),SUM(H74:L74),0)</f>
        <v>0</v>
      </c>
    </row>
    <row r="75" spans="1:23" x14ac:dyDescent="0.2">
      <c r="A75" s="33">
        <f>'Input Data'!A75</f>
        <v>6291</v>
      </c>
      <c r="B75" s="33" t="str">
        <f>'Input Data'!B75</f>
        <v>Protection</v>
      </c>
      <c r="C75" s="33" t="str">
        <f>'Input Data'!C75</f>
        <v>GPS Clocks</v>
      </c>
      <c r="D75" s="35" t="str">
        <f>'Input Data'!D75</f>
        <v>PS Network Asset Replacement</v>
      </c>
      <c r="E75" s="63" t="str">
        <f>'Input Data'!E75</f>
        <v>Input_Prog_Commit</v>
      </c>
      <c r="F75" s="66">
        <f>'Input Data'!F75</f>
        <v>0</v>
      </c>
      <c r="G75" s="52">
        <f>'Input Data'!G75</f>
        <v>2014</v>
      </c>
      <c r="H75" s="34">
        <f>'Input Data'!H75*IF($G75='Cost Escalators'!$B$4,'Cost Escalators'!$B$6,'Cost Escalators'!$C$6)</f>
        <v>0</v>
      </c>
      <c r="I75" s="34">
        <f>'Input Data'!I75*IF($G75='Cost Escalators'!$B$4,'Cost Escalators'!$B$6,'Cost Escalators'!$C$6)</f>
        <v>0</v>
      </c>
      <c r="J75" s="34">
        <f>'Input Data'!J75*IF($G75='Cost Escalators'!$B$4,'Cost Escalators'!$B$6,'Cost Escalators'!$C$6)</f>
        <v>0</v>
      </c>
      <c r="K75" s="34">
        <f>'Input Data'!K75*IF($G75='Cost Escalators'!$B$4,'Cost Escalators'!$B$6,'Cost Escalators'!$C$6)</f>
        <v>0</v>
      </c>
      <c r="L75" s="49">
        <f>'Input Data'!L75*IF($G75='Cost Escalators'!$B$4,'Cost Escalators'!$B$6,'Cost Escalators'!$C$6)</f>
        <v>146990.16</v>
      </c>
      <c r="M75" s="34">
        <f>'Input Data'!M75*IF($G75='Cost Escalators'!$B$4,'Cost Escalators'!$B$6,'Cost Escalators'!$C$6)</f>
        <v>131809.43629309538</v>
      </c>
      <c r="N75" s="34">
        <f>'Input Data'!N75*IF($G75='Cost Escalators'!$B$4,'Cost Escalators'!$B$6,'Cost Escalators'!$C$6)</f>
        <v>131809.43629309538</v>
      </c>
      <c r="O75" s="34">
        <f>'Input Data'!O75*IF($G75='Cost Escalators'!$B$4,'Cost Escalators'!$B$6,'Cost Escalators'!$C$6)</f>
        <v>105447.5490344766</v>
      </c>
      <c r="P75" s="49">
        <f>'Input Data'!P75*IF($G75='Cost Escalators'!$B$4,'Cost Escalators'!$B$6,'Cost Escalators'!$C$6)</f>
        <v>79085.661775857094</v>
      </c>
      <c r="R75" s="102">
        <f t="shared" si="6"/>
        <v>131809.43629309538</v>
      </c>
      <c r="S75" s="34">
        <f t="shared" si="7"/>
        <v>131809.43629309538</v>
      </c>
      <c r="T75" s="34">
        <f t="shared" si="8"/>
        <v>105447.5490344766</v>
      </c>
      <c r="U75" s="49">
        <f t="shared" si="9"/>
        <v>79085.661775857094</v>
      </c>
      <c r="W75" s="255">
        <f>IF(OR(A75='Cost Escalators'!A$68,A75='Cost Escalators'!A$69,A75='Cost Escalators'!A$70,A75='Cost Escalators'!A$71),SUM(H75:L75),0)</f>
        <v>0</v>
      </c>
    </row>
    <row r="76" spans="1:23" x14ac:dyDescent="0.2">
      <c r="A76" s="33">
        <f>'Input Data'!A76</f>
        <v>6351</v>
      </c>
      <c r="B76" s="33" t="str">
        <f>'Input Data'!B76</f>
        <v>Protection</v>
      </c>
      <c r="C76" s="33" t="str">
        <f>'Input Data'!C76</f>
        <v>Replacement of Siemens 7SA502 &amp; 7SA511 Relays</v>
      </c>
      <c r="D76" s="35" t="str">
        <f>'Input Data'!D76</f>
        <v>PS Network Asset Replacement</v>
      </c>
      <c r="E76" s="63" t="str">
        <f>'Input Data'!E76</f>
        <v>Input_Prog_Commit</v>
      </c>
      <c r="F76" s="66">
        <f>'Input Data'!F76</f>
        <v>0</v>
      </c>
      <c r="G76" s="52">
        <f>'Input Data'!G76</f>
        <v>2014</v>
      </c>
      <c r="H76" s="34">
        <f>'Input Data'!H76*IF($G76='Cost Escalators'!$B$4,'Cost Escalators'!$B$6,'Cost Escalators'!$C$6)</f>
        <v>0</v>
      </c>
      <c r="I76" s="34">
        <f>'Input Data'!I76*IF($G76='Cost Escalators'!$B$4,'Cost Escalators'!$B$6,'Cost Escalators'!$C$6)</f>
        <v>0</v>
      </c>
      <c r="J76" s="34">
        <f>'Input Data'!J76*IF($G76='Cost Escalators'!$B$4,'Cost Escalators'!$B$6,'Cost Escalators'!$C$6)</f>
        <v>0</v>
      </c>
      <c r="K76" s="34">
        <f>'Input Data'!K76*IF($G76='Cost Escalators'!$B$4,'Cost Escalators'!$B$6,'Cost Escalators'!$C$6)</f>
        <v>0</v>
      </c>
      <c r="L76" s="49">
        <f>'Input Data'!L76*IF($G76='Cost Escalators'!$B$4,'Cost Escalators'!$B$6,'Cost Escalators'!$C$6)</f>
        <v>30000</v>
      </c>
      <c r="M76" s="34">
        <f>'Input Data'!M76*IF($G76='Cost Escalators'!$B$4,'Cost Escalators'!$B$6,'Cost Escalators'!$C$6)</f>
        <v>0</v>
      </c>
      <c r="N76" s="34">
        <f>'Input Data'!N76*IF($G76='Cost Escalators'!$B$4,'Cost Escalators'!$B$6,'Cost Escalators'!$C$6)</f>
        <v>0</v>
      </c>
      <c r="O76" s="34">
        <f>'Input Data'!O76*IF($G76='Cost Escalators'!$B$4,'Cost Escalators'!$B$6,'Cost Escalators'!$C$6)</f>
        <v>0</v>
      </c>
      <c r="P76" s="49">
        <f>'Input Data'!P76*IF($G76='Cost Escalators'!$B$4,'Cost Escalators'!$B$6,'Cost Escalators'!$C$6)</f>
        <v>0</v>
      </c>
      <c r="R76" s="102">
        <f t="shared" si="6"/>
        <v>0</v>
      </c>
      <c r="S76" s="34">
        <f t="shared" si="7"/>
        <v>0</v>
      </c>
      <c r="T76" s="34">
        <f t="shared" si="8"/>
        <v>0</v>
      </c>
      <c r="U76" s="49">
        <f t="shared" si="9"/>
        <v>0</v>
      </c>
      <c r="W76" s="255">
        <f>IF(OR(A76='Cost Escalators'!A$68,A76='Cost Escalators'!A$69,A76='Cost Escalators'!A$70,A76='Cost Escalators'!A$71),SUM(H76:L76),0)</f>
        <v>0</v>
      </c>
    </row>
    <row r="77" spans="1:23" x14ac:dyDescent="0.2">
      <c r="A77" s="33">
        <f>'Input Data'!A77</f>
        <v>6353</v>
      </c>
      <c r="B77" s="33" t="str">
        <f>'Input Data'!B77</f>
        <v>Protection</v>
      </c>
      <c r="C77" s="33" t="str">
        <f>'Input Data'!C77</f>
        <v>Replacement of HO2 Pilot Wire Relays</v>
      </c>
      <c r="D77" s="35" t="str">
        <f>'Input Data'!D77</f>
        <v>PS Network Asset Replacement</v>
      </c>
      <c r="E77" s="63" t="str">
        <f>'Input Data'!E77</f>
        <v>Input_Prog_Commit</v>
      </c>
      <c r="F77" s="66">
        <f>'Input Data'!F77</f>
        <v>0</v>
      </c>
      <c r="G77" s="52">
        <f>'Input Data'!G77</f>
        <v>2014</v>
      </c>
      <c r="H77" s="34">
        <f>'Input Data'!H77*IF($G77='Cost Escalators'!$B$4,'Cost Escalators'!$B$6,'Cost Escalators'!$C$6)</f>
        <v>0</v>
      </c>
      <c r="I77" s="34">
        <f>'Input Data'!I77*IF($G77='Cost Escalators'!$B$4,'Cost Escalators'!$B$6,'Cost Escalators'!$C$6)</f>
        <v>0</v>
      </c>
      <c r="J77" s="34">
        <f>'Input Data'!J77*IF($G77='Cost Escalators'!$B$4,'Cost Escalators'!$B$6,'Cost Escalators'!$C$6)</f>
        <v>0</v>
      </c>
      <c r="K77" s="34">
        <f>'Input Data'!K77*IF($G77='Cost Escalators'!$B$4,'Cost Escalators'!$B$6,'Cost Escalators'!$C$6)</f>
        <v>0</v>
      </c>
      <c r="L77" s="49">
        <f>'Input Data'!L77*IF($G77='Cost Escalators'!$B$4,'Cost Escalators'!$B$6,'Cost Escalators'!$C$6)</f>
        <v>83553.52</v>
      </c>
      <c r="M77" s="34">
        <f>'Input Data'!M77*IF($G77='Cost Escalators'!$B$4,'Cost Escalators'!$B$6,'Cost Escalators'!$C$6)</f>
        <v>276715.1737620816</v>
      </c>
      <c r="N77" s="34">
        <f>'Input Data'!N77*IF($G77='Cost Escalators'!$B$4,'Cost Escalators'!$B$6,'Cost Escalators'!$C$6)</f>
        <v>0</v>
      </c>
      <c r="O77" s="34">
        <f>'Input Data'!O77*IF($G77='Cost Escalators'!$B$4,'Cost Escalators'!$B$6,'Cost Escalators'!$C$6)</f>
        <v>0</v>
      </c>
      <c r="P77" s="49">
        <f>'Input Data'!P77*IF($G77='Cost Escalators'!$B$4,'Cost Escalators'!$B$6,'Cost Escalators'!$C$6)</f>
        <v>0</v>
      </c>
      <c r="R77" s="102">
        <f t="shared" si="6"/>
        <v>276715.1737620816</v>
      </c>
      <c r="S77" s="34">
        <f t="shared" si="7"/>
        <v>0</v>
      </c>
      <c r="T77" s="34">
        <f t="shared" si="8"/>
        <v>0</v>
      </c>
      <c r="U77" s="49">
        <f t="shared" si="9"/>
        <v>0</v>
      </c>
      <c r="W77" s="255">
        <f>IF(OR(A77='Cost Escalators'!A$68,A77='Cost Escalators'!A$69,A77='Cost Escalators'!A$70,A77='Cost Escalators'!A$71),SUM(H77:L77),0)</f>
        <v>0</v>
      </c>
    </row>
    <row r="78" spans="1:23" x14ac:dyDescent="0.2">
      <c r="A78" s="33">
        <f>'Input Data'!A78</f>
        <v>6612</v>
      </c>
      <c r="B78" s="33" t="str">
        <f>'Input Data'!B78</f>
        <v>Protection</v>
      </c>
      <c r="C78" s="33" t="str">
        <f>'Input Data'!C78</f>
        <v>Relay Replacement For 940/941 132kV Feeders</v>
      </c>
      <c r="D78" s="35" t="str">
        <f>'Input Data'!D78</f>
        <v>PS Network Asset Replacement</v>
      </c>
      <c r="E78" s="63" t="str">
        <f>'Input Data'!E78</f>
        <v>Input_Prog_Commit</v>
      </c>
      <c r="F78" s="66">
        <f>'Input Data'!F78</f>
        <v>0</v>
      </c>
      <c r="G78" s="52">
        <f>'Input Data'!G78</f>
        <v>2013</v>
      </c>
      <c r="H78" s="34">
        <f>'Input Data'!H78*IF($G78='Cost Escalators'!$B$4,'Cost Escalators'!$B$6,'Cost Escalators'!$C$6)</f>
        <v>-39.679225547194761</v>
      </c>
      <c r="I78" s="34">
        <f>'Input Data'!I78*IF($G78='Cost Escalators'!$B$4,'Cost Escalators'!$B$6,'Cost Escalators'!$C$6)</f>
        <v>0</v>
      </c>
      <c r="J78" s="34">
        <f>'Input Data'!J78*IF($G78='Cost Escalators'!$B$4,'Cost Escalators'!$B$6,'Cost Escalators'!$C$6)</f>
        <v>0</v>
      </c>
      <c r="K78" s="34">
        <f>'Input Data'!K78*IF($G78='Cost Escalators'!$B$4,'Cost Escalators'!$B$6,'Cost Escalators'!$C$6)</f>
        <v>0</v>
      </c>
      <c r="L78" s="49">
        <f>'Input Data'!L78*IF($G78='Cost Escalators'!$B$4,'Cost Escalators'!$B$6,'Cost Escalators'!$C$6)</f>
        <v>0</v>
      </c>
      <c r="M78" s="34">
        <f>'Input Data'!M78*IF($G78='Cost Escalators'!$B$4,'Cost Escalators'!$B$6,'Cost Escalators'!$C$6)</f>
        <v>0</v>
      </c>
      <c r="N78" s="34">
        <f>'Input Data'!N78*IF($G78='Cost Escalators'!$B$4,'Cost Escalators'!$B$6,'Cost Escalators'!$C$6)</f>
        <v>0</v>
      </c>
      <c r="O78" s="34">
        <f>'Input Data'!O78*IF($G78='Cost Escalators'!$B$4,'Cost Escalators'!$B$6,'Cost Escalators'!$C$6)</f>
        <v>0</v>
      </c>
      <c r="P78" s="49">
        <f>'Input Data'!P78*IF($G78='Cost Escalators'!$B$4,'Cost Escalators'!$B$6,'Cost Escalators'!$C$6)</f>
        <v>0</v>
      </c>
      <c r="R78" s="102">
        <f t="shared" si="6"/>
        <v>0</v>
      </c>
      <c r="S78" s="34">
        <f t="shared" si="7"/>
        <v>0</v>
      </c>
      <c r="T78" s="34">
        <f t="shared" si="8"/>
        <v>0</v>
      </c>
      <c r="U78" s="49">
        <f t="shared" si="9"/>
        <v>0</v>
      </c>
      <c r="W78" s="255">
        <f>IF(OR(A78='Cost Escalators'!A$68,A78='Cost Escalators'!A$69,A78='Cost Escalators'!A$70,A78='Cost Escalators'!A$71),SUM(H78:L78),0)</f>
        <v>0</v>
      </c>
    </row>
    <row r="79" spans="1:23" x14ac:dyDescent="0.2">
      <c r="A79" s="33">
        <f>'Input Data'!A79</f>
        <v>6725</v>
      </c>
      <c r="B79" s="33" t="str">
        <f>'Input Data'!B79</f>
        <v>Protection</v>
      </c>
      <c r="C79" s="33" t="str">
        <f>'Input Data'!C79</f>
        <v>Replacement of MBCI Pilot Wire Relays</v>
      </c>
      <c r="D79" s="35" t="str">
        <f>'Input Data'!D79</f>
        <v>PS Network Asset Replacement</v>
      </c>
      <c r="E79" s="63" t="str">
        <f>'Input Data'!E79</f>
        <v>Input_Prog_Commit</v>
      </c>
      <c r="F79" s="66">
        <f>'Input Data'!F79</f>
        <v>0</v>
      </c>
      <c r="G79" s="52">
        <f>'Input Data'!G79</f>
        <v>2014</v>
      </c>
      <c r="H79" s="34">
        <f>'Input Data'!H79*IF($G79='Cost Escalators'!$B$4,'Cost Escalators'!$B$6,'Cost Escalators'!$C$6)</f>
        <v>0</v>
      </c>
      <c r="I79" s="34">
        <f>'Input Data'!I79*IF($G79='Cost Escalators'!$B$4,'Cost Escalators'!$B$6,'Cost Escalators'!$C$6)</f>
        <v>0</v>
      </c>
      <c r="J79" s="34">
        <f>'Input Data'!J79*IF($G79='Cost Escalators'!$B$4,'Cost Escalators'!$B$6,'Cost Escalators'!$C$6)</f>
        <v>0</v>
      </c>
      <c r="K79" s="34">
        <f>'Input Data'!K79*IF($G79='Cost Escalators'!$B$4,'Cost Escalators'!$B$6,'Cost Escalators'!$C$6)</f>
        <v>0</v>
      </c>
      <c r="L79" s="49">
        <f>'Input Data'!L79*IF($G79='Cost Escalators'!$B$4,'Cost Escalators'!$B$6,'Cost Escalators'!$C$6)</f>
        <v>210249.19</v>
      </c>
      <c r="M79" s="34">
        <f>'Input Data'!M79*IF($G79='Cost Escalators'!$B$4,'Cost Escalators'!$B$6,'Cost Escalators'!$C$6)</f>
        <v>157326.30199999997</v>
      </c>
      <c r="N79" s="34">
        <f>'Input Data'!N79*IF($G79='Cost Escalators'!$B$4,'Cost Escalators'!$B$6,'Cost Escalators'!$C$6)</f>
        <v>0</v>
      </c>
      <c r="O79" s="34">
        <f>'Input Data'!O79*IF($G79='Cost Escalators'!$B$4,'Cost Escalators'!$B$6,'Cost Escalators'!$C$6)</f>
        <v>0</v>
      </c>
      <c r="P79" s="49">
        <f>'Input Data'!P79*IF($G79='Cost Escalators'!$B$4,'Cost Escalators'!$B$6,'Cost Escalators'!$C$6)</f>
        <v>0</v>
      </c>
      <c r="R79" s="102">
        <f t="shared" si="6"/>
        <v>157326.30199999997</v>
      </c>
      <c r="S79" s="34">
        <f t="shared" si="7"/>
        <v>0</v>
      </c>
      <c r="T79" s="34">
        <f t="shared" si="8"/>
        <v>0</v>
      </c>
      <c r="U79" s="49">
        <f t="shared" si="9"/>
        <v>0</v>
      </c>
      <c r="W79" s="255">
        <f>IF(OR(A79='Cost Escalators'!A$68,A79='Cost Escalators'!A$69,A79='Cost Escalators'!A$70,A79='Cost Escalators'!A$71),SUM(H79:L79),0)</f>
        <v>0</v>
      </c>
    </row>
    <row r="80" spans="1:23" x14ac:dyDescent="0.2">
      <c r="A80" s="33">
        <f>'Input Data'!A80</f>
        <v>6865</v>
      </c>
      <c r="B80" s="33" t="str">
        <f>'Input Data'!B80</f>
        <v>Protection</v>
      </c>
      <c r="C80" s="33" t="str">
        <f>'Input Data'!C80</f>
        <v>Replacement of Quadramho Relays</v>
      </c>
      <c r="D80" s="35" t="str">
        <f>'Input Data'!D80</f>
        <v>PS Network Asset Replacement</v>
      </c>
      <c r="E80" s="63" t="str">
        <f>'Input Data'!E80</f>
        <v>Input_Prog_Commit</v>
      </c>
      <c r="F80" s="66">
        <f>'Input Data'!F80</f>
        <v>0</v>
      </c>
      <c r="G80" s="52">
        <f>'Input Data'!G80</f>
        <v>2014</v>
      </c>
      <c r="H80" s="34">
        <f>'Input Data'!H80*IF($G80='Cost Escalators'!$B$4,'Cost Escalators'!$B$6,'Cost Escalators'!$C$6)</f>
        <v>0</v>
      </c>
      <c r="I80" s="34">
        <f>'Input Data'!I80*IF($G80='Cost Escalators'!$B$4,'Cost Escalators'!$B$6,'Cost Escalators'!$C$6)</f>
        <v>0</v>
      </c>
      <c r="J80" s="34">
        <f>'Input Data'!J80*IF($G80='Cost Escalators'!$B$4,'Cost Escalators'!$B$6,'Cost Escalators'!$C$6)</f>
        <v>0</v>
      </c>
      <c r="K80" s="34">
        <f>'Input Data'!K80*IF($G80='Cost Escalators'!$B$4,'Cost Escalators'!$B$6,'Cost Escalators'!$C$6)</f>
        <v>0</v>
      </c>
      <c r="L80" s="49">
        <f>'Input Data'!L80*IF($G80='Cost Escalators'!$B$4,'Cost Escalators'!$B$6,'Cost Escalators'!$C$6)</f>
        <v>30000</v>
      </c>
      <c r="M80" s="34">
        <f>'Input Data'!M80*IF($G80='Cost Escalators'!$B$4,'Cost Escalators'!$B$6,'Cost Escalators'!$C$6)</f>
        <v>155947.69665020978</v>
      </c>
      <c r="N80" s="34">
        <f>'Input Data'!N80*IF($G80='Cost Escalators'!$B$4,'Cost Escalators'!$B$6,'Cost Escalators'!$C$6)</f>
        <v>488786.58788624912</v>
      </c>
      <c r="O80" s="34">
        <f>'Input Data'!O80*IF($G80='Cost Escalators'!$B$4,'Cost Escalators'!$B$6,'Cost Escalators'!$C$6)</f>
        <v>107333.55577438198</v>
      </c>
      <c r="P80" s="49">
        <f>'Input Data'!P80*IF($G80='Cost Escalators'!$B$4,'Cost Escalators'!$B$6,'Cost Escalators'!$C$6)</f>
        <v>1144801.9839589549</v>
      </c>
      <c r="R80" s="102">
        <f t="shared" si="6"/>
        <v>155947.69665020978</v>
      </c>
      <c r="S80" s="34">
        <f t="shared" si="7"/>
        <v>488786.58788624912</v>
      </c>
      <c r="T80" s="34">
        <f t="shared" si="8"/>
        <v>107333.55577438198</v>
      </c>
      <c r="U80" s="49">
        <f t="shared" si="9"/>
        <v>1144801.9839589549</v>
      </c>
      <c r="W80" s="255">
        <f>IF(OR(A80='Cost Escalators'!A$68,A80='Cost Escalators'!A$69,A80='Cost Escalators'!A$70,A80='Cost Escalators'!A$71),SUM(H80:L80),0)</f>
        <v>0</v>
      </c>
    </row>
    <row r="81" spans="1:23" x14ac:dyDescent="0.2">
      <c r="A81" s="33">
        <f>'Input Data'!A81</f>
        <v>6866</v>
      </c>
      <c r="B81" s="33" t="str">
        <f>'Input Data'!B81</f>
        <v>Protection</v>
      </c>
      <c r="C81" s="33" t="str">
        <f>'Input Data'!C81</f>
        <v>Replacement of 7SA513 Relays</v>
      </c>
      <c r="D81" s="35" t="str">
        <f>'Input Data'!D81</f>
        <v>PS Network Asset Replacement</v>
      </c>
      <c r="E81" s="63" t="str">
        <f>'Input Data'!E81</f>
        <v>Input_Prog_Commit</v>
      </c>
      <c r="F81" s="66">
        <f>'Input Data'!F81</f>
        <v>0</v>
      </c>
      <c r="G81" s="52">
        <f>'Input Data'!G81</f>
        <v>2014</v>
      </c>
      <c r="H81" s="34">
        <f>'Input Data'!H81*IF($G81='Cost Escalators'!$B$4,'Cost Escalators'!$B$6,'Cost Escalators'!$C$6)</f>
        <v>0</v>
      </c>
      <c r="I81" s="34">
        <f>'Input Data'!I81*IF($G81='Cost Escalators'!$B$4,'Cost Escalators'!$B$6,'Cost Escalators'!$C$6)</f>
        <v>0</v>
      </c>
      <c r="J81" s="34">
        <f>'Input Data'!J81*IF($G81='Cost Escalators'!$B$4,'Cost Escalators'!$B$6,'Cost Escalators'!$C$6)</f>
        <v>0</v>
      </c>
      <c r="K81" s="34">
        <f>'Input Data'!K81*IF($G81='Cost Escalators'!$B$4,'Cost Escalators'!$B$6,'Cost Escalators'!$C$6)</f>
        <v>0</v>
      </c>
      <c r="L81" s="49">
        <f>'Input Data'!L81*IF($G81='Cost Escalators'!$B$4,'Cost Escalators'!$B$6,'Cost Escalators'!$C$6)</f>
        <v>28683.24</v>
      </c>
      <c r="M81" s="34">
        <f>'Input Data'!M81*IF($G81='Cost Escalators'!$B$4,'Cost Escalators'!$B$6,'Cost Escalators'!$C$6)</f>
        <v>270667.11154876469</v>
      </c>
      <c r="N81" s="34">
        <f>'Input Data'!N81*IF($G81='Cost Escalators'!$B$4,'Cost Escalators'!$B$6,'Cost Escalators'!$C$6)</f>
        <v>0</v>
      </c>
      <c r="O81" s="34">
        <f>'Input Data'!O81*IF($G81='Cost Escalators'!$B$4,'Cost Escalators'!$B$6,'Cost Escalators'!$C$6)</f>
        <v>0</v>
      </c>
      <c r="P81" s="49">
        <f>'Input Data'!P81*IF($G81='Cost Escalators'!$B$4,'Cost Escalators'!$B$6,'Cost Escalators'!$C$6)</f>
        <v>380470.34981093323</v>
      </c>
      <c r="R81" s="102">
        <f t="shared" si="6"/>
        <v>270667.11154876469</v>
      </c>
      <c r="S81" s="34">
        <f t="shared" si="7"/>
        <v>0</v>
      </c>
      <c r="T81" s="34">
        <f t="shared" si="8"/>
        <v>0</v>
      </c>
      <c r="U81" s="49">
        <f t="shared" si="9"/>
        <v>380470.34981093323</v>
      </c>
      <c r="W81" s="255">
        <f>IF(OR(A81='Cost Escalators'!A$68,A81='Cost Escalators'!A$69,A81='Cost Escalators'!A$70,A81='Cost Escalators'!A$71),SUM(H81:L81),0)</f>
        <v>0</v>
      </c>
    </row>
    <row r="82" spans="1:23" x14ac:dyDescent="0.2">
      <c r="A82" s="33">
        <f>'Input Data'!A82</f>
        <v>7576</v>
      </c>
      <c r="B82" s="33" t="str">
        <f>'Input Data'!B82</f>
        <v>Protection</v>
      </c>
      <c r="C82" s="33" t="str">
        <f>'Input Data'!C82</f>
        <v>Remote Interrogation of Protection Relays</v>
      </c>
      <c r="D82" s="35" t="str">
        <f>'Input Data'!D82</f>
        <v>PS Network Asset Replacement</v>
      </c>
      <c r="E82" s="63" t="str">
        <f>'Input Data'!E82</f>
        <v>Input_Prog_Commit</v>
      </c>
      <c r="F82" s="66">
        <f>'Input Data'!F82</f>
        <v>0</v>
      </c>
      <c r="G82" s="52">
        <f>'Input Data'!G82</f>
        <v>2014</v>
      </c>
      <c r="H82" s="34">
        <f>'Input Data'!H82*IF($G82='Cost Escalators'!$B$4,'Cost Escalators'!$B$6,'Cost Escalators'!$C$6)</f>
        <v>0</v>
      </c>
      <c r="I82" s="34">
        <f>'Input Data'!I82*IF($G82='Cost Escalators'!$B$4,'Cost Escalators'!$B$6,'Cost Escalators'!$C$6)</f>
        <v>0</v>
      </c>
      <c r="J82" s="34">
        <f>'Input Data'!J82*IF($G82='Cost Escalators'!$B$4,'Cost Escalators'!$B$6,'Cost Escalators'!$C$6)</f>
        <v>0</v>
      </c>
      <c r="K82" s="34">
        <f>'Input Data'!K82*IF($G82='Cost Escalators'!$B$4,'Cost Escalators'!$B$6,'Cost Escalators'!$C$6)</f>
        <v>0</v>
      </c>
      <c r="L82" s="49">
        <f>'Input Data'!L82*IF($G82='Cost Escalators'!$B$4,'Cost Escalators'!$B$6,'Cost Escalators'!$C$6)</f>
        <v>86468.15</v>
      </c>
      <c r="M82" s="34">
        <f>'Input Data'!M82*IF($G82='Cost Escalators'!$B$4,'Cost Escalators'!$B$6,'Cost Escalators'!$C$6)</f>
        <v>0</v>
      </c>
      <c r="N82" s="34">
        <f>'Input Data'!N82*IF($G82='Cost Escalators'!$B$4,'Cost Escalators'!$B$6,'Cost Escalators'!$C$6)</f>
        <v>0</v>
      </c>
      <c r="O82" s="34">
        <f>'Input Data'!O82*IF($G82='Cost Escalators'!$B$4,'Cost Escalators'!$B$6,'Cost Escalators'!$C$6)</f>
        <v>0</v>
      </c>
      <c r="P82" s="49">
        <f>'Input Data'!P82*IF($G82='Cost Escalators'!$B$4,'Cost Escalators'!$B$6,'Cost Escalators'!$C$6)</f>
        <v>0</v>
      </c>
      <c r="R82" s="102">
        <f t="shared" si="6"/>
        <v>0</v>
      </c>
      <c r="S82" s="34">
        <f t="shared" si="7"/>
        <v>0</v>
      </c>
      <c r="T82" s="34">
        <f t="shared" si="8"/>
        <v>0</v>
      </c>
      <c r="U82" s="49">
        <f t="shared" si="9"/>
        <v>0</v>
      </c>
      <c r="W82" s="255">
        <f>IF(OR(A82='Cost Escalators'!A$68,A82='Cost Escalators'!A$69,A82='Cost Escalators'!A$70,A82='Cost Escalators'!A$71),SUM(H82:L82),0)</f>
        <v>0</v>
      </c>
    </row>
    <row r="83" spans="1:23" x14ac:dyDescent="0.2">
      <c r="A83" s="33">
        <f>'Input Data'!A83</f>
        <v>7746</v>
      </c>
      <c r="B83" s="33" t="str">
        <f>'Input Data'!B83</f>
        <v>Protection</v>
      </c>
      <c r="C83" s="33" t="str">
        <f>'Input Data'!C83</f>
        <v>Replacement of EDMI Fault Recorders</v>
      </c>
      <c r="D83" s="35" t="str">
        <f>'Input Data'!D83</f>
        <v>PS Network Asset Replacement</v>
      </c>
      <c r="E83" s="63" t="str">
        <f>'Input Data'!E83</f>
        <v>Input_Prog_Commit</v>
      </c>
      <c r="F83" s="66">
        <f>'Input Data'!F83</f>
        <v>0</v>
      </c>
      <c r="G83" s="52">
        <f>'Input Data'!G83</f>
        <v>2014</v>
      </c>
      <c r="H83" s="34">
        <f>'Input Data'!H83*IF($G83='Cost Escalators'!$B$4,'Cost Escalators'!$B$6,'Cost Escalators'!$C$6)</f>
        <v>0</v>
      </c>
      <c r="I83" s="34">
        <f>'Input Data'!I83*IF($G83='Cost Escalators'!$B$4,'Cost Escalators'!$B$6,'Cost Escalators'!$C$6)</f>
        <v>0</v>
      </c>
      <c r="J83" s="34">
        <f>'Input Data'!J83*IF($G83='Cost Escalators'!$B$4,'Cost Escalators'!$B$6,'Cost Escalators'!$C$6)</f>
        <v>0</v>
      </c>
      <c r="K83" s="34">
        <f>'Input Data'!K83*IF($G83='Cost Escalators'!$B$4,'Cost Escalators'!$B$6,'Cost Escalators'!$C$6)</f>
        <v>0</v>
      </c>
      <c r="L83" s="49">
        <f>'Input Data'!L83*IF($G83='Cost Escalators'!$B$4,'Cost Escalators'!$B$6,'Cost Escalators'!$C$6)</f>
        <v>29534.54</v>
      </c>
      <c r="M83" s="34">
        <f>'Input Data'!M83*IF($G83='Cost Escalators'!$B$4,'Cost Escalators'!$B$6,'Cost Escalators'!$C$6)</f>
        <v>0</v>
      </c>
      <c r="N83" s="34">
        <f>'Input Data'!N83*IF($G83='Cost Escalators'!$B$4,'Cost Escalators'!$B$6,'Cost Escalators'!$C$6)</f>
        <v>0</v>
      </c>
      <c r="O83" s="34">
        <f>'Input Data'!O83*IF($G83='Cost Escalators'!$B$4,'Cost Escalators'!$B$6,'Cost Escalators'!$C$6)</f>
        <v>0</v>
      </c>
      <c r="P83" s="49">
        <f>'Input Data'!P83*IF($G83='Cost Escalators'!$B$4,'Cost Escalators'!$B$6,'Cost Escalators'!$C$6)</f>
        <v>0</v>
      </c>
      <c r="R83" s="102">
        <f t="shared" si="6"/>
        <v>0</v>
      </c>
      <c r="S83" s="34">
        <f t="shared" si="7"/>
        <v>0</v>
      </c>
      <c r="T83" s="34">
        <f t="shared" si="8"/>
        <v>0</v>
      </c>
      <c r="U83" s="49">
        <f t="shared" si="9"/>
        <v>0</v>
      </c>
      <c r="W83" s="255">
        <f>IF(OR(A83='Cost Escalators'!A$68,A83='Cost Escalators'!A$69,A83='Cost Escalators'!A$70,A83='Cost Escalators'!A$71),SUM(H83:L83),0)</f>
        <v>0</v>
      </c>
    </row>
    <row r="84" spans="1:23" x14ac:dyDescent="0.2">
      <c r="A84" s="33">
        <f>'Input Data'!A84</f>
        <v>7747</v>
      </c>
      <c r="B84" s="33" t="str">
        <f>'Input Data'!B84</f>
        <v>Protection</v>
      </c>
      <c r="C84" s="33" t="str">
        <f>'Input Data'!C84</f>
        <v>Install Fault Recorders</v>
      </c>
      <c r="D84" s="35" t="str">
        <f>'Input Data'!D84</f>
        <v>PS Network Asset Replacement</v>
      </c>
      <c r="E84" s="63" t="str">
        <f>'Input Data'!E84</f>
        <v>Input_Prog_Commit</v>
      </c>
      <c r="F84" s="66">
        <f>'Input Data'!F84</f>
        <v>0</v>
      </c>
      <c r="G84" s="52">
        <f>'Input Data'!G84</f>
        <v>2014</v>
      </c>
      <c r="H84" s="34">
        <f>'Input Data'!H84*IF($G84='Cost Escalators'!$B$4,'Cost Escalators'!$B$6,'Cost Escalators'!$C$6)</f>
        <v>0</v>
      </c>
      <c r="I84" s="34">
        <f>'Input Data'!I84*IF($G84='Cost Escalators'!$B$4,'Cost Escalators'!$B$6,'Cost Escalators'!$C$6)</f>
        <v>0</v>
      </c>
      <c r="J84" s="34">
        <f>'Input Data'!J84*IF($G84='Cost Escalators'!$B$4,'Cost Escalators'!$B$6,'Cost Escalators'!$C$6)</f>
        <v>0</v>
      </c>
      <c r="K84" s="34">
        <f>'Input Data'!K84*IF($G84='Cost Escalators'!$B$4,'Cost Escalators'!$B$6,'Cost Escalators'!$C$6)</f>
        <v>0</v>
      </c>
      <c r="L84" s="49">
        <f>'Input Data'!L84*IF($G84='Cost Escalators'!$B$4,'Cost Escalators'!$B$6,'Cost Escalators'!$C$6)</f>
        <v>315833.55</v>
      </c>
      <c r="M84" s="34">
        <f>'Input Data'!M84*IF($G84='Cost Escalators'!$B$4,'Cost Escalators'!$B$6,'Cost Escalators'!$C$6)</f>
        <v>475511.40016445093</v>
      </c>
      <c r="N84" s="34">
        <f>'Input Data'!N84*IF($G84='Cost Escalators'!$B$4,'Cost Escalators'!$B$6,'Cost Escalators'!$C$6)</f>
        <v>0</v>
      </c>
      <c r="O84" s="34">
        <f>'Input Data'!O84*IF($G84='Cost Escalators'!$B$4,'Cost Escalators'!$B$6,'Cost Escalators'!$C$6)</f>
        <v>0</v>
      </c>
      <c r="P84" s="49">
        <f>'Input Data'!P84*IF($G84='Cost Escalators'!$B$4,'Cost Escalators'!$B$6,'Cost Escalators'!$C$6)</f>
        <v>75548.33539426529</v>
      </c>
      <c r="R84" s="102">
        <f t="shared" si="6"/>
        <v>475511.40016445093</v>
      </c>
      <c r="S84" s="34">
        <f t="shared" si="7"/>
        <v>0</v>
      </c>
      <c r="T84" s="34">
        <f t="shared" si="8"/>
        <v>0</v>
      </c>
      <c r="U84" s="49">
        <f t="shared" si="9"/>
        <v>75548.33539426529</v>
      </c>
      <c r="W84" s="255">
        <f>IF(OR(A84='Cost Escalators'!A$68,A84='Cost Escalators'!A$69,A84='Cost Escalators'!A$70,A84='Cost Escalators'!A$71),SUM(H84:L84),0)</f>
        <v>0</v>
      </c>
    </row>
    <row r="85" spans="1:23" x14ac:dyDescent="0.2">
      <c r="A85" s="33">
        <f>'Input Data'!A85</f>
        <v>7750</v>
      </c>
      <c r="B85" s="33" t="str">
        <f>'Input Data'!B85</f>
        <v>Protection</v>
      </c>
      <c r="C85" s="33" t="str">
        <f>'Input Data'!C85</f>
        <v>Replacement of 7SD511 Relays</v>
      </c>
      <c r="D85" s="35" t="str">
        <f>'Input Data'!D85</f>
        <v>PS Network Asset Replacement</v>
      </c>
      <c r="E85" s="63" t="str">
        <f>'Input Data'!E85</f>
        <v>Input_Prog_Commit</v>
      </c>
      <c r="F85" s="66">
        <f>'Input Data'!F85</f>
        <v>0</v>
      </c>
      <c r="G85" s="52">
        <f>'Input Data'!G85</f>
        <v>2014</v>
      </c>
      <c r="H85" s="34">
        <f>'Input Data'!H85*IF($G85='Cost Escalators'!$B$4,'Cost Escalators'!$B$6,'Cost Escalators'!$C$6)</f>
        <v>0</v>
      </c>
      <c r="I85" s="34">
        <f>'Input Data'!I85*IF($G85='Cost Escalators'!$B$4,'Cost Escalators'!$B$6,'Cost Escalators'!$C$6)</f>
        <v>0</v>
      </c>
      <c r="J85" s="34">
        <f>'Input Data'!J85*IF($G85='Cost Escalators'!$B$4,'Cost Escalators'!$B$6,'Cost Escalators'!$C$6)</f>
        <v>0</v>
      </c>
      <c r="K85" s="34">
        <f>'Input Data'!K85*IF($G85='Cost Escalators'!$B$4,'Cost Escalators'!$B$6,'Cost Escalators'!$C$6)</f>
        <v>0</v>
      </c>
      <c r="L85" s="49">
        <f>'Input Data'!L85*IF($G85='Cost Escalators'!$B$4,'Cost Escalators'!$B$6,'Cost Escalators'!$C$6)</f>
        <v>207431.23</v>
      </c>
      <c r="M85" s="34">
        <f>'Input Data'!M85*IF($G85='Cost Escalators'!$B$4,'Cost Escalators'!$B$6,'Cost Escalators'!$C$6)</f>
        <v>169726.49400000001</v>
      </c>
      <c r="N85" s="34">
        <f>'Input Data'!N85*IF($G85='Cost Escalators'!$B$4,'Cost Escalators'!$B$6,'Cost Escalators'!$C$6)</f>
        <v>0</v>
      </c>
      <c r="O85" s="34">
        <f>'Input Data'!O85*IF($G85='Cost Escalators'!$B$4,'Cost Escalators'!$B$6,'Cost Escalators'!$C$6)</f>
        <v>107333.55577438198</v>
      </c>
      <c r="P85" s="49">
        <f>'Input Data'!P85*IF($G85='Cost Escalators'!$B$4,'Cost Escalators'!$B$6,'Cost Escalators'!$C$6)</f>
        <v>193316.15626990239</v>
      </c>
      <c r="R85" s="102">
        <f t="shared" si="6"/>
        <v>169726.49400000001</v>
      </c>
      <c r="S85" s="34">
        <f t="shared" si="7"/>
        <v>0</v>
      </c>
      <c r="T85" s="34">
        <f t="shared" si="8"/>
        <v>107333.55577438198</v>
      </c>
      <c r="U85" s="49">
        <f t="shared" si="9"/>
        <v>193316.15626990239</v>
      </c>
      <c r="W85" s="255">
        <f>IF(OR(A85='Cost Escalators'!A$68,A85='Cost Escalators'!A$69,A85='Cost Escalators'!A$70,A85='Cost Escalators'!A$71),SUM(H85:L85),0)</f>
        <v>0</v>
      </c>
    </row>
    <row r="86" spans="1:23" x14ac:dyDescent="0.2">
      <c r="A86" s="33">
        <f>'Input Data'!A86</f>
        <v>8266</v>
      </c>
      <c r="B86" s="33" t="str">
        <f>'Input Data'!B86</f>
        <v>Protection</v>
      </c>
      <c r="C86" s="33" t="str">
        <f>'Input Data'!C86</f>
        <v>Efficient Relay Replacements</v>
      </c>
      <c r="D86" s="35" t="str">
        <f>'Input Data'!D86</f>
        <v>PS Network Asset Replacement</v>
      </c>
      <c r="E86" s="63" t="str">
        <f>'Input Data'!E86</f>
        <v>Input_Prog_Commit</v>
      </c>
      <c r="F86" s="66">
        <f>'Input Data'!F86</f>
        <v>0</v>
      </c>
      <c r="G86" s="52">
        <f>'Input Data'!G86</f>
        <v>2014</v>
      </c>
      <c r="H86" s="34">
        <f>'Input Data'!H86*IF($G86='Cost Escalators'!$B$4,'Cost Escalators'!$B$6,'Cost Escalators'!$C$6)</f>
        <v>0</v>
      </c>
      <c r="I86" s="34">
        <f>'Input Data'!I86*IF($G86='Cost Escalators'!$B$4,'Cost Escalators'!$B$6,'Cost Escalators'!$C$6)</f>
        <v>0</v>
      </c>
      <c r="J86" s="34">
        <f>'Input Data'!J86*IF($G86='Cost Escalators'!$B$4,'Cost Escalators'!$B$6,'Cost Escalators'!$C$6)</f>
        <v>0</v>
      </c>
      <c r="K86" s="34">
        <f>'Input Data'!K86*IF($G86='Cost Escalators'!$B$4,'Cost Escalators'!$B$6,'Cost Escalators'!$C$6)</f>
        <v>0</v>
      </c>
      <c r="L86" s="49">
        <f>'Input Data'!L86*IF($G86='Cost Escalators'!$B$4,'Cost Escalators'!$B$6,'Cost Escalators'!$C$6)</f>
        <v>99286.81</v>
      </c>
      <c r="M86" s="34">
        <f>'Input Data'!M86*IF($G86='Cost Escalators'!$B$4,'Cost Escalators'!$B$6,'Cost Escalators'!$C$6)</f>
        <v>67608.703270414946</v>
      </c>
      <c r="N86" s="34">
        <f>'Input Data'!N86*IF($G86='Cost Escalators'!$B$4,'Cost Escalators'!$B$6,'Cost Escalators'!$C$6)</f>
        <v>0</v>
      </c>
      <c r="O86" s="34">
        <f>'Input Data'!O86*IF($G86='Cost Escalators'!$B$4,'Cost Escalators'!$B$6,'Cost Escalators'!$C$6)</f>
        <v>0</v>
      </c>
      <c r="P86" s="49">
        <f>'Input Data'!P86*IF($G86='Cost Escalators'!$B$4,'Cost Escalators'!$B$6,'Cost Escalators'!$C$6)</f>
        <v>0</v>
      </c>
      <c r="R86" s="102">
        <f t="shared" si="6"/>
        <v>67608.703270414946</v>
      </c>
      <c r="S86" s="34">
        <f t="shared" si="7"/>
        <v>0</v>
      </c>
      <c r="T86" s="34">
        <f t="shared" si="8"/>
        <v>0</v>
      </c>
      <c r="U86" s="49">
        <f t="shared" si="9"/>
        <v>0</v>
      </c>
      <c r="W86" s="255">
        <f>IF(OR(A86='Cost Escalators'!A$68,A86='Cost Escalators'!A$69,A86='Cost Escalators'!A$70,A86='Cost Escalators'!A$71),SUM(H86:L86),0)</f>
        <v>0</v>
      </c>
    </row>
    <row r="87" spans="1:23" x14ac:dyDescent="0.2">
      <c r="A87" s="33">
        <f>'Input Data'!A87</f>
        <v>0</v>
      </c>
      <c r="B87" s="33" t="str">
        <f>'Input Data'!B87</f>
        <v>Protection</v>
      </c>
      <c r="C87" s="33" t="str">
        <f>'Input Data'!C87</f>
        <v>Network Asset Replacement</v>
      </c>
      <c r="D87" s="35" t="str">
        <f>'Input Data'!D87</f>
        <v>PS Network Asset Replacement</v>
      </c>
      <c r="E87" s="63" t="str">
        <f>'Input Data'!E87</f>
        <v>Input_Prog_Commit</v>
      </c>
      <c r="F87" s="66">
        <f>'Input Data'!F87</f>
        <v>0</v>
      </c>
      <c r="G87" s="52">
        <f>'Input Data'!G87</f>
        <v>2013</v>
      </c>
      <c r="H87" s="34">
        <f>'Input Data'!H87*IF($G87='Cost Escalators'!$B$4,'Cost Escalators'!$B$6,'Cost Escalators'!$C$6)</f>
        <v>4050671.1331157973</v>
      </c>
      <c r="I87" s="34">
        <f>'Input Data'!I87*IF($G87='Cost Escalators'!$B$4,'Cost Escalators'!$B$6,'Cost Escalators'!$C$6)</f>
        <v>5456172.9233428976</v>
      </c>
      <c r="J87" s="34">
        <f>'Input Data'!J87*IF($G87='Cost Escalators'!$B$4,'Cost Escalators'!$B$6,'Cost Escalators'!$C$6)</f>
        <v>0</v>
      </c>
      <c r="K87" s="34">
        <f>'Input Data'!K87*IF($G87='Cost Escalators'!$B$4,'Cost Escalators'!$B$6,'Cost Escalators'!$C$6)</f>
        <v>0</v>
      </c>
      <c r="L87" s="49">
        <f>'Input Data'!L87*IF($G87='Cost Escalators'!$B$4,'Cost Escalators'!$B$6,'Cost Escalators'!$C$6)</f>
        <v>0</v>
      </c>
      <c r="M87" s="34">
        <f>'Input Data'!M87*IF($G87='Cost Escalators'!$B$4,'Cost Escalators'!$B$6,'Cost Escalators'!$C$6)</f>
        <v>0</v>
      </c>
      <c r="N87" s="34">
        <f>'Input Data'!N87*IF($G87='Cost Escalators'!$B$4,'Cost Escalators'!$B$6,'Cost Escalators'!$C$6)</f>
        <v>0</v>
      </c>
      <c r="O87" s="34">
        <f>'Input Data'!O87*IF($G87='Cost Escalators'!$B$4,'Cost Escalators'!$B$6,'Cost Escalators'!$C$6)</f>
        <v>0</v>
      </c>
      <c r="P87" s="49">
        <f>'Input Data'!P87*IF($G87='Cost Escalators'!$B$4,'Cost Escalators'!$B$6,'Cost Escalators'!$C$6)</f>
        <v>0</v>
      </c>
      <c r="R87" s="102">
        <f t="shared" si="6"/>
        <v>0</v>
      </c>
      <c r="S87" s="34">
        <f t="shared" si="7"/>
        <v>0</v>
      </c>
      <c r="T87" s="34">
        <f t="shared" si="8"/>
        <v>0</v>
      </c>
      <c r="U87" s="49">
        <f t="shared" si="9"/>
        <v>0</v>
      </c>
      <c r="W87" s="255">
        <f>IF(OR(A87='Cost Escalators'!A$68,A87='Cost Escalators'!A$69,A87='Cost Escalators'!A$70,A87='Cost Escalators'!A$71),SUM(H87:L87),0)</f>
        <v>0</v>
      </c>
    </row>
    <row r="88" spans="1:23" x14ac:dyDescent="0.2">
      <c r="A88" s="33">
        <f>'Input Data'!A88</f>
        <v>0</v>
      </c>
      <c r="B88" s="33" t="str">
        <f>'Input Data'!B88</f>
        <v>Protection</v>
      </c>
      <c r="C88" s="33" t="str">
        <f>'Input Data'!C88</f>
        <v>Network Asset Replacement</v>
      </c>
      <c r="D88" s="35" t="str">
        <f>'Input Data'!D88</f>
        <v>PS Network Asset Replacement</v>
      </c>
      <c r="E88" s="63" t="str">
        <f>'Input Data'!E88</f>
        <v>Input_Prog_Commit</v>
      </c>
      <c r="F88" s="66">
        <f>'Input Data'!F88</f>
        <v>0</v>
      </c>
      <c r="G88" s="52">
        <f>'Input Data'!G88</f>
        <v>2013</v>
      </c>
      <c r="H88" s="34">
        <f>'Input Data'!H88*IF($G88='Cost Escalators'!$B$4,'Cost Escalators'!$B$6,'Cost Escalators'!$C$6)</f>
        <v>0</v>
      </c>
      <c r="I88" s="34">
        <f>'Input Data'!I88*IF($G88='Cost Escalators'!$B$4,'Cost Escalators'!$B$6,'Cost Escalators'!$C$6)</f>
        <v>0</v>
      </c>
      <c r="J88" s="34">
        <f>'Input Data'!J88*IF($G88='Cost Escalators'!$B$4,'Cost Escalators'!$B$6,'Cost Escalators'!$C$6)</f>
        <v>7094083.4051355366</v>
      </c>
      <c r="K88" s="34">
        <f>'Input Data'!K88*IF($G88='Cost Escalators'!$B$4,'Cost Escalators'!$B$6,'Cost Escalators'!$C$6)</f>
        <v>7215531.2632315429</v>
      </c>
      <c r="L88" s="49">
        <f>'Input Data'!L88*IF($G88='Cost Escalators'!$B$4,'Cost Escalators'!$B$6,'Cost Escalators'!$C$6)</f>
        <v>0</v>
      </c>
      <c r="M88" s="34">
        <f>'Input Data'!M88*IF($G88='Cost Escalators'!$B$4,'Cost Escalators'!$B$6,'Cost Escalators'!$C$6)</f>
        <v>0</v>
      </c>
      <c r="N88" s="34">
        <f>'Input Data'!N88*IF($G88='Cost Escalators'!$B$4,'Cost Escalators'!$B$6,'Cost Escalators'!$C$6)</f>
        <v>0</v>
      </c>
      <c r="O88" s="34">
        <f>'Input Data'!O88*IF($G88='Cost Escalators'!$B$4,'Cost Escalators'!$B$6,'Cost Escalators'!$C$6)</f>
        <v>0</v>
      </c>
      <c r="P88" s="49">
        <f>'Input Data'!P88*IF($G88='Cost Escalators'!$B$4,'Cost Escalators'!$B$6,'Cost Escalators'!$C$6)</f>
        <v>0</v>
      </c>
      <c r="R88" s="102">
        <f t="shared" si="6"/>
        <v>0</v>
      </c>
      <c r="S88" s="34">
        <f t="shared" si="7"/>
        <v>0</v>
      </c>
      <c r="T88" s="34">
        <f t="shared" si="8"/>
        <v>0</v>
      </c>
      <c r="U88" s="49">
        <f t="shared" si="9"/>
        <v>0</v>
      </c>
      <c r="W88" s="255">
        <f>IF(OR(A88='Cost Escalators'!A$68,A88='Cost Escalators'!A$69,A88='Cost Escalators'!A$70,A88='Cost Escalators'!A$71),SUM(H88:L88),0)</f>
        <v>0</v>
      </c>
    </row>
    <row r="89" spans="1:23" x14ac:dyDescent="0.2">
      <c r="A89" s="33">
        <f>'Input Data'!A89</f>
        <v>6702</v>
      </c>
      <c r="B89" s="33" t="str">
        <f>'Input Data'!B89</f>
        <v>SCADA</v>
      </c>
      <c r="C89" s="33" t="str">
        <f>'Input Data'!C89</f>
        <v>Data Centre Infrastructure</v>
      </c>
      <c r="D89" s="35" t="str">
        <f>'Input Data'!D89</f>
        <v>PS Network Asset Replacement</v>
      </c>
      <c r="E89" s="63" t="str">
        <f>'Input Data'!E89</f>
        <v>Input_Prog_Commit</v>
      </c>
      <c r="F89" s="66">
        <f>'Input Data'!F89</f>
        <v>0</v>
      </c>
      <c r="G89" s="52">
        <f>'Input Data'!G89</f>
        <v>2014</v>
      </c>
      <c r="H89" s="34">
        <f>'Input Data'!H89*IF($G89='Cost Escalators'!$B$4,'Cost Escalators'!$B$6,'Cost Escalators'!$C$6)</f>
        <v>0</v>
      </c>
      <c r="I89" s="34">
        <f>'Input Data'!I89*IF($G89='Cost Escalators'!$B$4,'Cost Escalators'!$B$6,'Cost Escalators'!$C$6)</f>
        <v>0</v>
      </c>
      <c r="J89" s="34">
        <f>'Input Data'!J89*IF($G89='Cost Escalators'!$B$4,'Cost Escalators'!$B$6,'Cost Escalators'!$C$6)</f>
        <v>0</v>
      </c>
      <c r="K89" s="34">
        <f>'Input Data'!K89*IF($G89='Cost Escalators'!$B$4,'Cost Escalators'!$B$6,'Cost Escalators'!$C$6)</f>
        <v>0</v>
      </c>
      <c r="L89" s="49">
        <f>'Input Data'!L89*IF($G89='Cost Escalators'!$B$4,'Cost Escalators'!$B$6,'Cost Escalators'!$C$6)</f>
        <v>63000</v>
      </c>
      <c r="M89" s="34">
        <f>'Input Data'!M89*IF($G89='Cost Escalators'!$B$4,'Cost Escalators'!$B$6,'Cost Escalators'!$C$6)</f>
        <v>0</v>
      </c>
      <c r="N89" s="34">
        <f>'Input Data'!N89*IF($G89='Cost Escalators'!$B$4,'Cost Escalators'!$B$6,'Cost Escalators'!$C$6)</f>
        <v>0</v>
      </c>
      <c r="O89" s="34">
        <f>'Input Data'!O89*IF($G89='Cost Escalators'!$B$4,'Cost Escalators'!$B$6,'Cost Escalators'!$C$6)</f>
        <v>0</v>
      </c>
      <c r="P89" s="49">
        <f>'Input Data'!P89*IF($G89='Cost Escalators'!$B$4,'Cost Escalators'!$B$6,'Cost Escalators'!$C$6)</f>
        <v>0</v>
      </c>
      <c r="R89" s="102">
        <f t="shared" si="6"/>
        <v>0</v>
      </c>
      <c r="S89" s="34">
        <f t="shared" si="7"/>
        <v>0</v>
      </c>
      <c r="T89" s="34">
        <f t="shared" si="8"/>
        <v>0</v>
      </c>
      <c r="U89" s="49">
        <f t="shared" si="9"/>
        <v>0</v>
      </c>
      <c r="W89" s="255">
        <f>IF(OR(A89='Cost Escalators'!A$68,A89='Cost Escalators'!A$69,A89='Cost Escalators'!A$70,A89='Cost Escalators'!A$71),SUM(H89:L89),0)</f>
        <v>0</v>
      </c>
    </row>
    <row r="90" spans="1:23" x14ac:dyDescent="0.2">
      <c r="A90" s="33">
        <f>'Input Data'!A90</f>
        <v>7910</v>
      </c>
      <c r="B90" s="33" t="str">
        <f>'Input Data'!B90</f>
        <v>SCADA</v>
      </c>
      <c r="C90" s="33" t="str">
        <f>'Input Data'!C90</f>
        <v>Sydney North SCADA Fibre Marshalling Kiosk</v>
      </c>
      <c r="D90" s="35" t="str">
        <f>'Input Data'!D90</f>
        <v>PS Network Asset Replacement</v>
      </c>
      <c r="E90" s="63" t="str">
        <f>'Input Data'!E90</f>
        <v>Input_Prog_Commit</v>
      </c>
      <c r="F90" s="66">
        <f>'Input Data'!F90</f>
        <v>0</v>
      </c>
      <c r="G90" s="52">
        <f>'Input Data'!G90</f>
        <v>2013</v>
      </c>
      <c r="H90" s="34">
        <f>'Input Data'!H90*IF($G90='Cost Escalators'!$B$4,'Cost Escalators'!$B$6,'Cost Escalators'!$C$6)</f>
        <v>0</v>
      </c>
      <c r="I90" s="34">
        <f>'Input Data'!I90*IF($G90='Cost Escalators'!$B$4,'Cost Escalators'!$B$6,'Cost Escalators'!$C$6)</f>
        <v>0</v>
      </c>
      <c r="J90" s="34">
        <f>'Input Data'!J90*IF($G90='Cost Escalators'!$B$4,'Cost Escalators'!$B$6,'Cost Escalators'!$C$6)</f>
        <v>0</v>
      </c>
      <c r="K90" s="34">
        <f>'Input Data'!K90*IF($G90='Cost Escalators'!$B$4,'Cost Escalators'!$B$6,'Cost Escalators'!$C$6)</f>
        <v>145579.90127461054</v>
      </c>
      <c r="L90" s="49">
        <f>'Input Data'!L90*IF($G90='Cost Escalators'!$B$4,'Cost Escalators'!$B$6,'Cost Escalators'!$C$6)</f>
        <v>0</v>
      </c>
      <c r="M90" s="34">
        <f>'Input Data'!M90*IF($G90='Cost Escalators'!$B$4,'Cost Escalators'!$B$6,'Cost Escalators'!$C$6)</f>
        <v>0</v>
      </c>
      <c r="N90" s="34">
        <f>'Input Data'!N90*IF($G90='Cost Escalators'!$B$4,'Cost Escalators'!$B$6,'Cost Escalators'!$C$6)</f>
        <v>0</v>
      </c>
      <c r="O90" s="34">
        <f>'Input Data'!O90*IF($G90='Cost Escalators'!$B$4,'Cost Escalators'!$B$6,'Cost Escalators'!$C$6)</f>
        <v>0</v>
      </c>
      <c r="P90" s="49">
        <f>'Input Data'!P90*IF($G90='Cost Escalators'!$B$4,'Cost Escalators'!$B$6,'Cost Escalators'!$C$6)</f>
        <v>0</v>
      </c>
      <c r="R90" s="102">
        <f t="shared" si="6"/>
        <v>0</v>
      </c>
      <c r="S90" s="34">
        <f t="shared" si="7"/>
        <v>0</v>
      </c>
      <c r="T90" s="34">
        <f t="shared" si="8"/>
        <v>0</v>
      </c>
      <c r="U90" s="49">
        <f t="shared" si="9"/>
        <v>0</v>
      </c>
      <c r="W90" s="255">
        <f>IF(OR(A90='Cost Escalators'!A$68,A90='Cost Escalators'!A$69,A90='Cost Escalators'!A$70,A90='Cost Escalators'!A$71),SUM(H90:L90),0)</f>
        <v>0</v>
      </c>
    </row>
    <row r="91" spans="1:23" x14ac:dyDescent="0.2">
      <c r="A91" s="33">
        <f>'Input Data'!A91</f>
        <v>0</v>
      </c>
      <c r="B91" s="33" t="str">
        <f>'Input Data'!B91</f>
        <v>SCADA</v>
      </c>
      <c r="C91" s="33" t="str">
        <f>'Input Data'!C91</f>
        <v>Network Asset Replacement</v>
      </c>
      <c r="D91" s="35" t="str">
        <f>'Input Data'!D91</f>
        <v>PS Network Asset Replacement</v>
      </c>
      <c r="E91" s="63" t="str">
        <f>'Input Data'!E91</f>
        <v>Input_Prog_Commit</v>
      </c>
      <c r="F91" s="66">
        <f>'Input Data'!F91</f>
        <v>0</v>
      </c>
      <c r="G91" s="52">
        <f>'Input Data'!G91</f>
        <v>2013</v>
      </c>
      <c r="H91" s="34">
        <f>'Input Data'!H91*IF($G91='Cost Escalators'!$B$4,'Cost Escalators'!$B$6,'Cost Escalators'!$C$6)</f>
        <v>1524412.6902472631</v>
      </c>
      <c r="I91" s="34">
        <f>'Input Data'!I91*IF($G91='Cost Escalators'!$B$4,'Cost Escalators'!$B$6,'Cost Escalators'!$C$6)</f>
        <v>1718729.7540953872</v>
      </c>
      <c r="J91" s="34">
        <f>'Input Data'!J91*IF($G91='Cost Escalators'!$B$4,'Cost Escalators'!$B$6,'Cost Escalators'!$C$6)</f>
        <v>1549481.7592072841</v>
      </c>
      <c r="K91" s="34">
        <f>'Input Data'!K91*IF($G91='Cost Escalators'!$B$4,'Cost Escalators'!$B$6,'Cost Escalators'!$C$6)</f>
        <v>900950.39899365441</v>
      </c>
      <c r="L91" s="49">
        <f>'Input Data'!L91*IF($G91='Cost Escalators'!$B$4,'Cost Escalators'!$B$6,'Cost Escalators'!$C$6)</f>
        <v>0</v>
      </c>
      <c r="M91" s="34">
        <f>'Input Data'!M91*IF($G91='Cost Escalators'!$B$4,'Cost Escalators'!$B$6,'Cost Escalators'!$C$6)</f>
        <v>0</v>
      </c>
      <c r="N91" s="34">
        <f>'Input Data'!N91*IF($G91='Cost Escalators'!$B$4,'Cost Escalators'!$B$6,'Cost Escalators'!$C$6)</f>
        <v>0</v>
      </c>
      <c r="O91" s="34">
        <f>'Input Data'!O91*IF($G91='Cost Escalators'!$B$4,'Cost Escalators'!$B$6,'Cost Escalators'!$C$6)</f>
        <v>0</v>
      </c>
      <c r="P91" s="49">
        <f>'Input Data'!P91*IF($G91='Cost Escalators'!$B$4,'Cost Escalators'!$B$6,'Cost Escalators'!$C$6)</f>
        <v>0</v>
      </c>
      <c r="R91" s="102">
        <f t="shared" si="6"/>
        <v>0</v>
      </c>
      <c r="S91" s="34">
        <f t="shared" si="7"/>
        <v>0</v>
      </c>
      <c r="T91" s="34">
        <f t="shared" si="8"/>
        <v>0</v>
      </c>
      <c r="U91" s="49">
        <f t="shared" si="9"/>
        <v>0</v>
      </c>
      <c r="W91" s="255">
        <f>IF(OR(A91='Cost Escalators'!A$68,A91='Cost Escalators'!A$69,A91='Cost Escalators'!A$70,A91='Cost Escalators'!A$71),SUM(H91:L91),0)</f>
        <v>0</v>
      </c>
    </row>
    <row r="92" spans="1:23" x14ac:dyDescent="0.2">
      <c r="A92" s="33">
        <f>'Input Data'!A92</f>
        <v>4882</v>
      </c>
      <c r="B92" s="33" t="str">
        <f>'Input Data'!B92</f>
        <v>Substations</v>
      </c>
      <c r="C92" s="33" t="str">
        <f>'Input Data'!C92</f>
        <v>Transformer and Reactor Life Extension</v>
      </c>
      <c r="D92" s="35" t="str">
        <f>'Input Data'!D92</f>
        <v>PS Network Asset Replacement</v>
      </c>
      <c r="E92" s="63" t="str">
        <f>'Input Data'!E92</f>
        <v>Input_Prog_Commit</v>
      </c>
      <c r="F92" s="66">
        <f>'Input Data'!F92</f>
        <v>0</v>
      </c>
      <c r="G92" s="52">
        <f>'Input Data'!G92</f>
        <v>2013</v>
      </c>
      <c r="H92" s="34">
        <f>'Input Data'!H92*IF($G92='Cost Escalators'!$B$4,'Cost Escalators'!$B$6,'Cost Escalators'!$C$6)</f>
        <v>0</v>
      </c>
      <c r="I92" s="34">
        <f>'Input Data'!I92*IF($G92='Cost Escalators'!$B$4,'Cost Escalators'!$B$6,'Cost Escalators'!$C$6)</f>
        <v>47253.470239186638</v>
      </c>
      <c r="J92" s="34">
        <f>'Input Data'!J92*IF($G92='Cost Escalators'!$B$4,'Cost Escalators'!$B$6,'Cost Escalators'!$C$6)</f>
        <v>0</v>
      </c>
      <c r="K92" s="34">
        <f>'Input Data'!K92*IF($G92='Cost Escalators'!$B$4,'Cost Escalators'!$B$6,'Cost Escalators'!$C$6)</f>
        <v>0</v>
      </c>
      <c r="L92" s="49">
        <f>'Input Data'!L92*IF($G92='Cost Escalators'!$B$4,'Cost Escalators'!$B$6,'Cost Escalators'!$C$6)</f>
        <v>0</v>
      </c>
      <c r="M92" s="34">
        <f>'Input Data'!M92*IF($G92='Cost Escalators'!$B$4,'Cost Escalators'!$B$6,'Cost Escalators'!$C$6)</f>
        <v>0</v>
      </c>
      <c r="N92" s="34">
        <f>'Input Data'!N92*IF($G92='Cost Escalators'!$B$4,'Cost Escalators'!$B$6,'Cost Escalators'!$C$6)</f>
        <v>0</v>
      </c>
      <c r="O92" s="34">
        <f>'Input Data'!O92*IF($G92='Cost Escalators'!$B$4,'Cost Escalators'!$B$6,'Cost Escalators'!$C$6)</f>
        <v>0</v>
      </c>
      <c r="P92" s="49">
        <f>'Input Data'!P92*IF($G92='Cost Escalators'!$B$4,'Cost Escalators'!$B$6,'Cost Escalators'!$C$6)</f>
        <v>0</v>
      </c>
      <c r="R92" s="102">
        <f t="shared" si="6"/>
        <v>0</v>
      </c>
      <c r="S92" s="34">
        <f t="shared" si="7"/>
        <v>0</v>
      </c>
      <c r="T92" s="34">
        <f t="shared" si="8"/>
        <v>0</v>
      </c>
      <c r="U92" s="49">
        <f t="shared" si="9"/>
        <v>0</v>
      </c>
      <c r="W92" s="255">
        <f>IF(OR(A92='Cost Escalators'!A$68,A92='Cost Escalators'!A$69,A92='Cost Escalators'!A$70,A92='Cost Escalators'!A$71),SUM(H92:L92),0)</f>
        <v>0</v>
      </c>
    </row>
    <row r="93" spans="1:23" x14ac:dyDescent="0.2">
      <c r="A93" s="33">
        <f>'Input Data'!A93</f>
        <v>4882</v>
      </c>
      <c r="B93" s="33" t="str">
        <f>'Input Data'!B93</f>
        <v>Substations</v>
      </c>
      <c r="C93" s="33" t="str">
        <f>'Input Data'!C93</f>
        <v>Transformer and Reactor Life Extension</v>
      </c>
      <c r="D93" s="35" t="str">
        <f>'Input Data'!D93</f>
        <v>PS Network Asset Replacement</v>
      </c>
      <c r="E93" s="63" t="str">
        <f>'Input Data'!E93</f>
        <v>Input_Prog_Commit</v>
      </c>
      <c r="F93" s="66">
        <f>'Input Data'!F93</f>
        <v>0</v>
      </c>
      <c r="G93" s="52">
        <f>'Input Data'!G93</f>
        <v>2014</v>
      </c>
      <c r="H93" s="34">
        <f>'Input Data'!H93*IF($G93='Cost Escalators'!$B$4,'Cost Escalators'!$B$6,'Cost Escalators'!$C$6)</f>
        <v>0</v>
      </c>
      <c r="I93" s="34">
        <f>'Input Data'!I93*IF($G93='Cost Escalators'!$B$4,'Cost Escalators'!$B$6,'Cost Escalators'!$C$6)</f>
        <v>0</v>
      </c>
      <c r="J93" s="34">
        <f>'Input Data'!J93*IF($G93='Cost Escalators'!$B$4,'Cost Escalators'!$B$6,'Cost Escalators'!$C$6)</f>
        <v>0</v>
      </c>
      <c r="K93" s="34">
        <f>'Input Data'!K93*IF($G93='Cost Escalators'!$B$4,'Cost Escalators'!$B$6,'Cost Escalators'!$C$6)</f>
        <v>0</v>
      </c>
      <c r="L93" s="49">
        <f>'Input Data'!L93*IF($G93='Cost Escalators'!$B$4,'Cost Escalators'!$B$6,'Cost Escalators'!$C$6)</f>
        <v>1229767.99</v>
      </c>
      <c r="M93" s="34">
        <f>'Input Data'!M93*IF($G93='Cost Escalators'!$B$4,'Cost Escalators'!$B$6,'Cost Escalators'!$C$6)</f>
        <v>1672635.403019686</v>
      </c>
      <c r="N93" s="34">
        <f>'Input Data'!N93*IF($G93='Cost Escalators'!$B$4,'Cost Escalators'!$B$6,'Cost Escalators'!$C$6)</f>
        <v>1357883.1597647681</v>
      </c>
      <c r="O93" s="34">
        <f>'Input Data'!O93*IF($G93='Cost Escalators'!$B$4,'Cost Escalators'!$B$6,'Cost Escalators'!$C$6)</f>
        <v>1937337.6462746109</v>
      </c>
      <c r="P93" s="49">
        <f>'Input Data'!P93*IF($G93='Cost Escalators'!$B$4,'Cost Escalators'!$B$6,'Cost Escalators'!$C$6)</f>
        <v>2096757.5095295359</v>
      </c>
      <c r="R93" s="102">
        <f t="shared" si="6"/>
        <v>1672635.403019686</v>
      </c>
      <c r="S93" s="34">
        <f t="shared" si="7"/>
        <v>1357883.1597647681</v>
      </c>
      <c r="T93" s="34">
        <f t="shared" si="8"/>
        <v>1937337.6462746109</v>
      </c>
      <c r="U93" s="49">
        <f t="shared" si="9"/>
        <v>2096757.5095295359</v>
      </c>
      <c r="W93" s="255">
        <f>IF(OR(A93='Cost Escalators'!A$68,A93='Cost Escalators'!A$69,A93='Cost Escalators'!A$70,A93='Cost Escalators'!A$71),SUM(H93:L93),0)</f>
        <v>0</v>
      </c>
    </row>
    <row r="94" spans="1:23" x14ac:dyDescent="0.2">
      <c r="A94" s="33">
        <f>'Input Data'!A94</f>
        <v>4884</v>
      </c>
      <c r="B94" s="33" t="str">
        <f>'Input Data'!B94</f>
        <v>Substations</v>
      </c>
      <c r="C94" s="33" t="str">
        <f>'Input Data'!C94</f>
        <v>Unplanned Transformer and Reactor Replacement</v>
      </c>
      <c r="D94" s="35" t="str">
        <f>'Input Data'!D94</f>
        <v>PS Network Asset Replacement</v>
      </c>
      <c r="E94" s="63" t="str">
        <f>'Input Data'!E94</f>
        <v>Input_Prog_Commit</v>
      </c>
      <c r="F94" s="66">
        <f>'Input Data'!F94</f>
        <v>0</v>
      </c>
      <c r="G94" s="52">
        <f>'Input Data'!G94</f>
        <v>2013</v>
      </c>
      <c r="H94" s="34">
        <f>'Input Data'!H94*IF($G94='Cost Escalators'!$B$4,'Cost Escalators'!$B$6,'Cost Escalators'!$C$6)</f>
        <v>0</v>
      </c>
      <c r="I94" s="34">
        <f>'Input Data'!I94*IF($G94='Cost Escalators'!$B$4,'Cost Escalators'!$B$6,'Cost Escalators'!$C$6)</f>
        <v>0</v>
      </c>
      <c r="J94" s="34">
        <f>'Input Data'!J94*IF($G94='Cost Escalators'!$B$4,'Cost Escalators'!$B$6,'Cost Escalators'!$C$6)</f>
        <v>0</v>
      </c>
      <c r="K94" s="34">
        <f>'Input Data'!K94*IF($G94='Cost Escalators'!$B$4,'Cost Escalators'!$B$6,'Cost Escalators'!$C$6)</f>
        <v>-4602.8907566756916</v>
      </c>
      <c r="L94" s="49">
        <f>'Input Data'!L94*IF($G94='Cost Escalators'!$B$4,'Cost Escalators'!$B$6,'Cost Escalators'!$C$6)</f>
        <v>0</v>
      </c>
      <c r="M94" s="34">
        <f>'Input Data'!M94*IF($G94='Cost Escalators'!$B$4,'Cost Escalators'!$B$6,'Cost Escalators'!$C$6)</f>
        <v>0</v>
      </c>
      <c r="N94" s="34">
        <f>'Input Data'!N94*IF($G94='Cost Escalators'!$B$4,'Cost Escalators'!$B$6,'Cost Escalators'!$C$6)</f>
        <v>0</v>
      </c>
      <c r="O94" s="34">
        <f>'Input Data'!O94*IF($G94='Cost Escalators'!$B$4,'Cost Escalators'!$B$6,'Cost Escalators'!$C$6)</f>
        <v>0</v>
      </c>
      <c r="P94" s="49">
        <f>'Input Data'!P94*IF($G94='Cost Escalators'!$B$4,'Cost Escalators'!$B$6,'Cost Escalators'!$C$6)</f>
        <v>0</v>
      </c>
      <c r="R94" s="102">
        <f t="shared" si="6"/>
        <v>0</v>
      </c>
      <c r="S94" s="34">
        <f t="shared" si="7"/>
        <v>0</v>
      </c>
      <c r="T94" s="34">
        <f t="shared" si="8"/>
        <v>0</v>
      </c>
      <c r="U94" s="49">
        <f t="shared" si="9"/>
        <v>0</v>
      </c>
      <c r="W94" s="255">
        <f>IF(OR(A94='Cost Escalators'!A$68,A94='Cost Escalators'!A$69,A94='Cost Escalators'!A$70,A94='Cost Escalators'!A$71),SUM(H94:L94),0)</f>
        <v>0</v>
      </c>
    </row>
    <row r="95" spans="1:23" x14ac:dyDescent="0.2">
      <c r="A95" s="33">
        <f>'Input Data'!A95</f>
        <v>4904</v>
      </c>
      <c r="B95" s="33" t="str">
        <f>'Input Data'!B95</f>
        <v>Substations</v>
      </c>
      <c r="C95" s="33" t="str">
        <f>'Input Data'!C95</f>
        <v>Replacement of ABB 132kV HLD CBs</v>
      </c>
      <c r="D95" s="35" t="str">
        <f>'Input Data'!D95</f>
        <v>PS Network Asset Replacement</v>
      </c>
      <c r="E95" s="63" t="str">
        <f>'Input Data'!E95</f>
        <v>Input_Prog_Commit</v>
      </c>
      <c r="F95" s="66">
        <f>'Input Data'!F95</f>
        <v>0</v>
      </c>
      <c r="G95" s="52">
        <f>'Input Data'!G95</f>
        <v>2014</v>
      </c>
      <c r="H95" s="34">
        <f>'Input Data'!H95*IF($G95='Cost Escalators'!$B$4,'Cost Escalators'!$B$6,'Cost Escalators'!$C$6)</f>
        <v>0</v>
      </c>
      <c r="I95" s="34">
        <f>'Input Data'!I95*IF($G95='Cost Escalators'!$B$4,'Cost Escalators'!$B$6,'Cost Escalators'!$C$6)</f>
        <v>0</v>
      </c>
      <c r="J95" s="34">
        <f>'Input Data'!J95*IF($G95='Cost Escalators'!$B$4,'Cost Escalators'!$B$6,'Cost Escalators'!$C$6)</f>
        <v>0</v>
      </c>
      <c r="K95" s="34">
        <f>'Input Data'!K95*IF($G95='Cost Escalators'!$B$4,'Cost Escalators'!$B$6,'Cost Escalators'!$C$6)</f>
        <v>0</v>
      </c>
      <c r="L95" s="49">
        <f>'Input Data'!L95*IF($G95='Cost Escalators'!$B$4,'Cost Escalators'!$B$6,'Cost Escalators'!$C$6)</f>
        <v>904575.79117990297</v>
      </c>
      <c r="M95" s="34">
        <f>'Input Data'!M95*IF($G95='Cost Escalators'!$B$4,'Cost Escalators'!$B$6,'Cost Escalators'!$C$6)</f>
        <v>328900.95782593207</v>
      </c>
      <c r="N95" s="34">
        <f>'Input Data'!N95*IF($G95='Cost Escalators'!$B$4,'Cost Escalators'!$B$6,'Cost Escalators'!$C$6)</f>
        <v>584375.43130372767</v>
      </c>
      <c r="O95" s="34">
        <f>'Input Data'!O95*IF($G95='Cost Escalators'!$B$4,'Cost Escalators'!$B$6,'Cost Escalators'!$C$6)</f>
        <v>876563.14695559395</v>
      </c>
      <c r="P95" s="49">
        <f>'Input Data'!P95*IF($G95='Cost Escalators'!$B$4,'Cost Escalators'!$B$6,'Cost Escalators'!$C$6)</f>
        <v>146093.85782593209</v>
      </c>
      <c r="R95" s="102">
        <f t="shared" si="6"/>
        <v>328900.95782593207</v>
      </c>
      <c r="S95" s="34">
        <f t="shared" si="7"/>
        <v>584375.43130372767</v>
      </c>
      <c r="T95" s="34">
        <f t="shared" si="8"/>
        <v>876563.14695559395</v>
      </c>
      <c r="U95" s="49">
        <f t="shared" si="9"/>
        <v>146093.85782593209</v>
      </c>
      <c r="W95" s="255">
        <f>IF(OR(A95='Cost Escalators'!A$68,A95='Cost Escalators'!A$69,A95='Cost Escalators'!A$70,A95='Cost Escalators'!A$71),SUM(H95:L95),0)</f>
        <v>0</v>
      </c>
    </row>
    <row r="96" spans="1:23" x14ac:dyDescent="0.2">
      <c r="A96" s="33">
        <f>'Input Data'!A96</f>
        <v>4905</v>
      </c>
      <c r="B96" s="33" t="str">
        <f>'Input Data'!B96</f>
        <v>Substations</v>
      </c>
      <c r="C96" s="33" t="str">
        <f>'Input Data'!C96</f>
        <v>Replacement of DELLE 66kV HPGE CBs</v>
      </c>
      <c r="D96" s="35" t="str">
        <f>'Input Data'!D96</f>
        <v>PS Network Asset Replacement</v>
      </c>
      <c r="E96" s="63" t="str">
        <f>'Input Data'!E96</f>
        <v>Input_Prog_Commit</v>
      </c>
      <c r="F96" s="66">
        <f>'Input Data'!F96</f>
        <v>0</v>
      </c>
      <c r="G96" s="52">
        <f>'Input Data'!G96</f>
        <v>2014</v>
      </c>
      <c r="H96" s="34">
        <f>'Input Data'!H96*IF($G96='Cost Escalators'!$B$4,'Cost Escalators'!$B$6,'Cost Escalators'!$C$6)</f>
        <v>0</v>
      </c>
      <c r="I96" s="34">
        <f>'Input Data'!I96*IF($G96='Cost Escalators'!$B$4,'Cost Escalators'!$B$6,'Cost Escalators'!$C$6)</f>
        <v>0</v>
      </c>
      <c r="J96" s="34">
        <f>'Input Data'!J96*IF($G96='Cost Escalators'!$B$4,'Cost Escalators'!$B$6,'Cost Escalators'!$C$6)</f>
        <v>0</v>
      </c>
      <c r="K96" s="34">
        <f>'Input Data'!K96*IF($G96='Cost Escalators'!$B$4,'Cost Escalators'!$B$6,'Cost Escalators'!$C$6)</f>
        <v>0</v>
      </c>
      <c r="L96" s="49">
        <f>'Input Data'!L96*IF($G96='Cost Escalators'!$B$4,'Cost Escalators'!$B$6,'Cost Escalators'!$C$6)</f>
        <v>4505.17</v>
      </c>
      <c r="M96" s="34">
        <f>'Input Data'!M96*IF($G96='Cost Escalators'!$B$4,'Cost Escalators'!$B$6,'Cost Escalators'!$C$6)</f>
        <v>42000</v>
      </c>
      <c r="N96" s="34">
        <f>'Input Data'!N96*IF($G96='Cost Escalators'!$B$4,'Cost Escalators'!$B$6,'Cost Escalators'!$C$6)</f>
        <v>0</v>
      </c>
      <c r="O96" s="34">
        <f>'Input Data'!O96*IF($G96='Cost Escalators'!$B$4,'Cost Escalators'!$B$6,'Cost Escalators'!$C$6)</f>
        <v>1199660</v>
      </c>
      <c r="P96" s="49">
        <f>'Input Data'!P96*IF($G96='Cost Escalators'!$B$4,'Cost Escalators'!$B$6,'Cost Escalators'!$C$6)</f>
        <v>218120</v>
      </c>
      <c r="R96" s="102">
        <f t="shared" si="6"/>
        <v>42000</v>
      </c>
      <c r="S96" s="34">
        <f t="shared" si="7"/>
        <v>0</v>
      </c>
      <c r="T96" s="34">
        <f t="shared" si="8"/>
        <v>1199660</v>
      </c>
      <c r="U96" s="49">
        <f t="shared" si="9"/>
        <v>218120</v>
      </c>
      <c r="W96" s="255">
        <f>IF(OR(A96='Cost Escalators'!A$68,A96='Cost Escalators'!A$69,A96='Cost Escalators'!A$70,A96='Cost Escalators'!A$71),SUM(H96:L96),0)</f>
        <v>0</v>
      </c>
    </row>
    <row r="97" spans="1:23" x14ac:dyDescent="0.2">
      <c r="A97" s="33">
        <f>'Input Data'!A97</f>
        <v>4906</v>
      </c>
      <c r="B97" s="33" t="str">
        <f>'Input Data'!B97</f>
        <v>Substations</v>
      </c>
      <c r="C97" s="33" t="str">
        <f>'Input Data'!C97</f>
        <v>Replacement of Instrument Transformers with No Sampling Point</v>
      </c>
      <c r="D97" s="35" t="str">
        <f>'Input Data'!D97</f>
        <v>PS Network Asset Replacement</v>
      </c>
      <c r="E97" s="63" t="str">
        <f>'Input Data'!E97</f>
        <v>Input_Prog_Commit</v>
      </c>
      <c r="F97" s="66">
        <f>'Input Data'!F97</f>
        <v>0</v>
      </c>
      <c r="G97" s="52">
        <f>'Input Data'!G97</f>
        <v>2014</v>
      </c>
      <c r="H97" s="34">
        <f>'Input Data'!H97*IF($G97='Cost Escalators'!$B$4,'Cost Escalators'!$B$6,'Cost Escalators'!$C$6)</f>
        <v>0</v>
      </c>
      <c r="I97" s="34">
        <f>'Input Data'!I97*IF($G97='Cost Escalators'!$B$4,'Cost Escalators'!$B$6,'Cost Escalators'!$C$6)</f>
        <v>0</v>
      </c>
      <c r="J97" s="34">
        <f>'Input Data'!J97*IF($G97='Cost Escalators'!$B$4,'Cost Escalators'!$B$6,'Cost Escalators'!$C$6)</f>
        <v>0</v>
      </c>
      <c r="K97" s="34">
        <f>'Input Data'!K97*IF($G97='Cost Escalators'!$B$4,'Cost Escalators'!$B$6,'Cost Escalators'!$C$6)</f>
        <v>0</v>
      </c>
      <c r="L97" s="49">
        <f>'Input Data'!L97*IF($G97='Cost Escalators'!$B$4,'Cost Escalators'!$B$6,'Cost Escalators'!$C$6)</f>
        <v>92539</v>
      </c>
      <c r="M97" s="34">
        <f>'Input Data'!M97*IF($G97='Cost Escalators'!$B$4,'Cost Escalators'!$B$6,'Cost Escalators'!$C$6)</f>
        <v>44058.573222106024</v>
      </c>
      <c r="N97" s="34">
        <f>'Input Data'!N97*IF($G97='Cost Escalators'!$B$4,'Cost Escalators'!$B$6,'Cost Escalators'!$C$6)</f>
        <v>264351.4393326359</v>
      </c>
      <c r="O97" s="34">
        <f>'Input Data'!O97*IF($G97='Cost Escalators'!$B$4,'Cost Escalators'!$B$6,'Cost Escalators'!$C$6)</f>
        <v>484645.0661105304</v>
      </c>
      <c r="P97" s="49">
        <f>'Input Data'!P97*IF($G97='Cost Escalators'!$B$4,'Cost Escalators'!$B$6,'Cost Escalators'!$C$6)</f>
        <v>176234.8</v>
      </c>
      <c r="R97" s="102">
        <f t="shared" si="6"/>
        <v>44058.573222106024</v>
      </c>
      <c r="S97" s="34">
        <f t="shared" si="7"/>
        <v>264351.4393326359</v>
      </c>
      <c r="T97" s="34">
        <f t="shared" si="8"/>
        <v>484645.0661105304</v>
      </c>
      <c r="U97" s="49">
        <f t="shared" si="9"/>
        <v>176234.8</v>
      </c>
      <c r="W97" s="255">
        <f>IF(OR(A97='Cost Escalators'!A$68,A97='Cost Escalators'!A$69,A97='Cost Escalators'!A$70,A97='Cost Escalators'!A$71),SUM(H97:L97),0)</f>
        <v>0</v>
      </c>
    </row>
    <row r="98" spans="1:23" x14ac:dyDescent="0.2">
      <c r="A98" s="33">
        <f>'Input Data'!A98</f>
        <v>4907</v>
      </c>
      <c r="B98" s="33" t="str">
        <f>'Input Data'!B98</f>
        <v>Substations</v>
      </c>
      <c r="C98" s="33" t="str">
        <f>'Input Data'!C98</f>
        <v>Replacement of Substation Batteries - 50V As Required</v>
      </c>
      <c r="D98" s="35" t="str">
        <f>'Input Data'!D98</f>
        <v>PS Network Asset Replacement</v>
      </c>
      <c r="E98" s="63" t="str">
        <f>'Input Data'!E98</f>
        <v>Input_Prog_Commit</v>
      </c>
      <c r="F98" s="66">
        <f>'Input Data'!F98</f>
        <v>0</v>
      </c>
      <c r="G98" s="52">
        <f>'Input Data'!G98</f>
        <v>2014</v>
      </c>
      <c r="H98" s="34">
        <f>'Input Data'!H98*IF($G98='Cost Escalators'!$B$4,'Cost Escalators'!$B$6,'Cost Escalators'!$C$6)</f>
        <v>0</v>
      </c>
      <c r="I98" s="34">
        <f>'Input Data'!I98*IF($G98='Cost Escalators'!$B$4,'Cost Escalators'!$B$6,'Cost Escalators'!$C$6)</f>
        <v>0</v>
      </c>
      <c r="J98" s="34">
        <f>'Input Data'!J98*IF($G98='Cost Escalators'!$B$4,'Cost Escalators'!$B$6,'Cost Escalators'!$C$6)</f>
        <v>0</v>
      </c>
      <c r="K98" s="34">
        <f>'Input Data'!K98*IF($G98='Cost Escalators'!$B$4,'Cost Escalators'!$B$6,'Cost Escalators'!$C$6)</f>
        <v>0</v>
      </c>
      <c r="L98" s="49">
        <f>'Input Data'!L98*IF($G98='Cost Escalators'!$B$4,'Cost Escalators'!$B$6,'Cost Escalators'!$C$6)</f>
        <v>176623</v>
      </c>
      <c r="M98" s="34">
        <f>'Input Data'!M98*IF($G98='Cost Escalators'!$B$4,'Cost Escalators'!$B$6,'Cost Escalators'!$C$6)</f>
        <v>115096.79999999999</v>
      </c>
      <c r="N98" s="34">
        <f>'Input Data'!N98*IF($G98='Cost Escalators'!$B$4,'Cost Escalators'!$B$6,'Cost Escalators'!$C$6)</f>
        <v>60468.1</v>
      </c>
      <c r="O98" s="34">
        <f>'Input Data'!O98*IF($G98='Cost Escalators'!$B$4,'Cost Escalators'!$B$6,'Cost Escalators'!$C$6)</f>
        <v>155608.09039855731</v>
      </c>
      <c r="P98" s="49">
        <f>'Input Data'!P98*IF($G98='Cost Escalators'!$B$4,'Cost Escalators'!$B$6,'Cost Escalators'!$C$6)</f>
        <v>100979.3903985573</v>
      </c>
      <c r="R98" s="102">
        <f t="shared" si="6"/>
        <v>115096.79999999999</v>
      </c>
      <c r="S98" s="34">
        <f t="shared" si="7"/>
        <v>60468.1</v>
      </c>
      <c r="T98" s="34">
        <f t="shared" si="8"/>
        <v>155608.09039855731</v>
      </c>
      <c r="U98" s="49">
        <f t="shared" si="9"/>
        <v>100979.3903985573</v>
      </c>
      <c r="W98" s="255">
        <f>IF(OR(A98='Cost Escalators'!A$68,A98='Cost Escalators'!A$69,A98='Cost Escalators'!A$70,A98='Cost Escalators'!A$71),SUM(H98:L98),0)</f>
        <v>0</v>
      </c>
    </row>
    <row r="99" spans="1:23" x14ac:dyDescent="0.2">
      <c r="A99" s="33">
        <f>'Input Data'!A99</f>
        <v>4908</v>
      </c>
      <c r="B99" s="33" t="str">
        <f>'Input Data'!B99</f>
        <v>Substations</v>
      </c>
      <c r="C99" s="33" t="str">
        <f>'Input Data'!C99</f>
        <v>Replacement of Substation Batteries - 110V As Required</v>
      </c>
      <c r="D99" s="35" t="str">
        <f>'Input Data'!D99</f>
        <v>PS Network Asset Replacement</v>
      </c>
      <c r="E99" s="63" t="str">
        <f>'Input Data'!E99</f>
        <v>Input_Prog_Commit</v>
      </c>
      <c r="F99" s="66">
        <f>'Input Data'!F99</f>
        <v>0</v>
      </c>
      <c r="G99" s="52">
        <f>'Input Data'!G99</f>
        <v>2014</v>
      </c>
      <c r="H99" s="34">
        <f>'Input Data'!H99*IF($G99='Cost Escalators'!$B$4,'Cost Escalators'!$B$6,'Cost Escalators'!$C$6)</f>
        <v>0</v>
      </c>
      <c r="I99" s="34">
        <f>'Input Data'!I99*IF($G99='Cost Escalators'!$B$4,'Cost Escalators'!$B$6,'Cost Escalators'!$C$6)</f>
        <v>0</v>
      </c>
      <c r="J99" s="34">
        <f>'Input Data'!J99*IF($G99='Cost Escalators'!$B$4,'Cost Escalators'!$B$6,'Cost Escalators'!$C$6)</f>
        <v>0</v>
      </c>
      <c r="K99" s="34">
        <f>'Input Data'!K99*IF($G99='Cost Escalators'!$B$4,'Cost Escalators'!$B$6,'Cost Escalators'!$C$6)</f>
        <v>0</v>
      </c>
      <c r="L99" s="49">
        <f>'Input Data'!L99*IF($G99='Cost Escalators'!$B$4,'Cost Escalators'!$B$6,'Cost Escalators'!$C$6)</f>
        <v>304594.40000000002</v>
      </c>
      <c r="M99" s="34">
        <f>'Input Data'!M99*IF($G99='Cost Escalators'!$B$4,'Cost Escalators'!$B$6,'Cost Escalators'!$C$6)</f>
        <v>127382.36699999998</v>
      </c>
      <c r="N99" s="34">
        <f>'Input Data'!N99*IF($G99='Cost Escalators'!$B$4,'Cost Escalators'!$B$6,'Cost Escalators'!$C$6)</f>
        <v>38891.710148807739</v>
      </c>
      <c r="O99" s="34">
        <f>'Input Data'!O99*IF($G99='Cost Escalators'!$B$4,'Cost Escalators'!$B$6,'Cost Escalators'!$C$6)</f>
        <v>122485.13044642349</v>
      </c>
      <c r="P99" s="49">
        <f>'Input Data'!P99*IF($G99='Cost Escalators'!$B$4,'Cost Escalators'!$B$6,'Cost Escalators'!$C$6)</f>
        <v>122485.13044642349</v>
      </c>
      <c r="R99" s="102">
        <f t="shared" si="6"/>
        <v>127382.36699999998</v>
      </c>
      <c r="S99" s="34">
        <f t="shared" si="7"/>
        <v>38891.710148807739</v>
      </c>
      <c r="T99" s="34">
        <f t="shared" si="8"/>
        <v>122485.13044642349</v>
      </c>
      <c r="U99" s="49">
        <f t="shared" si="9"/>
        <v>122485.13044642349</v>
      </c>
      <c r="W99" s="255">
        <f>IF(OR(A99='Cost Escalators'!A$68,A99='Cost Escalators'!A$69,A99='Cost Escalators'!A$70,A99='Cost Escalators'!A$71),SUM(H99:L99),0)</f>
        <v>0</v>
      </c>
    </row>
    <row r="100" spans="1:23" x14ac:dyDescent="0.2">
      <c r="A100" s="33">
        <f>'Input Data'!A100</f>
        <v>4909</v>
      </c>
      <c r="B100" s="33" t="str">
        <f>'Input Data'!B100</f>
        <v>Substations</v>
      </c>
      <c r="C100" s="33" t="str">
        <f>'Input Data'!C100</f>
        <v>Replacement of Substation Batteries - 240V As Required</v>
      </c>
      <c r="D100" s="35" t="str">
        <f>'Input Data'!D100</f>
        <v>PS Network Asset Replacement</v>
      </c>
      <c r="E100" s="63" t="str">
        <f>'Input Data'!E100</f>
        <v>Input_Prog_Commit</v>
      </c>
      <c r="F100" s="66">
        <f>'Input Data'!F100</f>
        <v>0</v>
      </c>
      <c r="G100" s="52">
        <f>'Input Data'!G100</f>
        <v>2014</v>
      </c>
      <c r="H100" s="34">
        <f>'Input Data'!H100*IF($G100='Cost Escalators'!$B$4,'Cost Escalators'!$B$6,'Cost Escalators'!$C$6)</f>
        <v>0</v>
      </c>
      <c r="I100" s="34">
        <f>'Input Data'!I100*IF($G100='Cost Escalators'!$B$4,'Cost Escalators'!$B$6,'Cost Escalators'!$C$6)</f>
        <v>0</v>
      </c>
      <c r="J100" s="34">
        <f>'Input Data'!J100*IF($G100='Cost Escalators'!$B$4,'Cost Escalators'!$B$6,'Cost Escalators'!$C$6)</f>
        <v>0</v>
      </c>
      <c r="K100" s="34">
        <f>'Input Data'!K100*IF($G100='Cost Escalators'!$B$4,'Cost Escalators'!$B$6,'Cost Escalators'!$C$6)</f>
        <v>0</v>
      </c>
      <c r="L100" s="49">
        <f>'Input Data'!L100*IF($G100='Cost Escalators'!$B$4,'Cost Escalators'!$B$6,'Cost Escalators'!$C$6)</f>
        <v>50122.29</v>
      </c>
      <c r="M100" s="34">
        <f>'Input Data'!M100*IF($G100='Cost Escalators'!$B$4,'Cost Escalators'!$B$6,'Cost Escalators'!$C$6)</f>
        <v>0</v>
      </c>
      <c r="N100" s="34">
        <f>'Input Data'!N100*IF($G100='Cost Escalators'!$B$4,'Cost Escalators'!$B$6,'Cost Escalators'!$C$6)</f>
        <v>0</v>
      </c>
      <c r="O100" s="34">
        <f>'Input Data'!O100*IF($G100='Cost Escalators'!$B$4,'Cost Escalators'!$B$6,'Cost Escalators'!$C$6)</f>
        <v>0</v>
      </c>
      <c r="P100" s="49">
        <f>'Input Data'!P100*IF($G100='Cost Escalators'!$B$4,'Cost Escalators'!$B$6,'Cost Escalators'!$C$6)</f>
        <v>0</v>
      </c>
      <c r="R100" s="102">
        <f t="shared" si="6"/>
        <v>0</v>
      </c>
      <c r="S100" s="34">
        <f t="shared" si="7"/>
        <v>0</v>
      </c>
      <c r="T100" s="34">
        <f t="shared" si="8"/>
        <v>0</v>
      </c>
      <c r="U100" s="49">
        <f t="shared" si="9"/>
        <v>0</v>
      </c>
      <c r="W100" s="255">
        <f>IF(OR(A100='Cost Escalators'!A$68,A100='Cost Escalators'!A$69,A100='Cost Escalators'!A$70,A100='Cost Escalators'!A$71),SUM(H100:L100),0)</f>
        <v>0</v>
      </c>
    </row>
    <row r="101" spans="1:23" x14ac:dyDescent="0.2">
      <c r="A101" s="33">
        <f>'Input Data'!A101</f>
        <v>4910</v>
      </c>
      <c r="B101" s="33" t="str">
        <f>'Input Data'!B101</f>
        <v>Substations</v>
      </c>
      <c r="C101" s="33" t="str">
        <f>'Input Data'!C101</f>
        <v>Replacement of High DGA Instrument Transformers 132kV As Required</v>
      </c>
      <c r="D101" s="35" t="str">
        <f>'Input Data'!D101</f>
        <v>PS Network Asset Replacement</v>
      </c>
      <c r="E101" s="63" t="str">
        <f>'Input Data'!E101</f>
        <v>Input_Prog_Commit</v>
      </c>
      <c r="F101" s="66">
        <f>'Input Data'!F101</f>
        <v>0</v>
      </c>
      <c r="G101" s="52">
        <f>'Input Data'!G101</f>
        <v>2014</v>
      </c>
      <c r="H101" s="34">
        <f>'Input Data'!H101*IF($G101='Cost Escalators'!$B$4,'Cost Escalators'!$B$6,'Cost Escalators'!$C$6)</f>
        <v>0</v>
      </c>
      <c r="I101" s="34">
        <f>'Input Data'!I101*IF($G101='Cost Escalators'!$B$4,'Cost Escalators'!$B$6,'Cost Escalators'!$C$6)</f>
        <v>0</v>
      </c>
      <c r="J101" s="34">
        <f>'Input Data'!J101*IF($G101='Cost Escalators'!$B$4,'Cost Escalators'!$B$6,'Cost Escalators'!$C$6)</f>
        <v>0</v>
      </c>
      <c r="K101" s="34">
        <f>'Input Data'!K101*IF($G101='Cost Escalators'!$B$4,'Cost Escalators'!$B$6,'Cost Escalators'!$C$6)</f>
        <v>0</v>
      </c>
      <c r="L101" s="49">
        <f>'Input Data'!L101*IF($G101='Cost Escalators'!$B$4,'Cost Escalators'!$B$6,'Cost Escalators'!$C$6)</f>
        <v>190208.27</v>
      </c>
      <c r="M101" s="34">
        <f>'Input Data'!M101*IF($G101='Cost Escalators'!$B$4,'Cost Escalators'!$B$6,'Cost Escalators'!$C$6)</f>
        <v>330671.48552550835</v>
      </c>
      <c r="N101" s="34">
        <f>'Input Data'!N101*IF($G101='Cost Escalators'!$B$4,'Cost Escalators'!$B$6,'Cost Escalators'!$C$6)</f>
        <v>1126394.8697295769</v>
      </c>
      <c r="O101" s="34">
        <f>'Input Data'!O101*IF($G101='Cost Escalators'!$B$4,'Cost Escalators'!$B$6,'Cost Escalators'!$C$6)</f>
        <v>206914.28552550837</v>
      </c>
      <c r="P101" s="49">
        <f>'Input Data'!P101*IF($G101='Cost Escalators'!$B$4,'Cost Escalators'!$B$6,'Cost Escalators'!$C$6)</f>
        <v>211114.4</v>
      </c>
      <c r="R101" s="102">
        <f t="shared" si="6"/>
        <v>330671.48552550835</v>
      </c>
      <c r="S101" s="34">
        <f t="shared" si="7"/>
        <v>1126394.8697295769</v>
      </c>
      <c r="T101" s="34">
        <f t="shared" si="8"/>
        <v>206914.28552550837</v>
      </c>
      <c r="U101" s="49">
        <f t="shared" si="9"/>
        <v>211114.4</v>
      </c>
      <c r="W101" s="255">
        <f>IF(OR(A101='Cost Escalators'!A$68,A101='Cost Escalators'!A$69,A101='Cost Escalators'!A$70,A101='Cost Escalators'!A$71),SUM(H101:L101),0)</f>
        <v>0</v>
      </c>
    </row>
    <row r="102" spans="1:23" x14ac:dyDescent="0.2">
      <c r="A102" s="33">
        <f>'Input Data'!A102</f>
        <v>4914</v>
      </c>
      <c r="B102" s="33" t="str">
        <f>'Input Data'!B102</f>
        <v>Substations</v>
      </c>
      <c r="C102" s="33" t="str">
        <f>'Input Data'!C102</f>
        <v>Replacement of Isolators &amp; Earth Switches &gt; 220kV</v>
      </c>
      <c r="D102" s="35" t="str">
        <f>'Input Data'!D102</f>
        <v>PS Network Asset Replacement</v>
      </c>
      <c r="E102" s="63" t="str">
        <f>'Input Data'!E102</f>
        <v>Input_Prog_Commit</v>
      </c>
      <c r="F102" s="66">
        <f>'Input Data'!F102</f>
        <v>0</v>
      </c>
      <c r="G102" s="52">
        <f>'Input Data'!G102</f>
        <v>2014</v>
      </c>
      <c r="H102" s="34">
        <f>'Input Data'!H102*IF($G102='Cost Escalators'!$B$4,'Cost Escalators'!$B$6,'Cost Escalators'!$C$6)</f>
        <v>0</v>
      </c>
      <c r="I102" s="34">
        <f>'Input Data'!I102*IF($G102='Cost Escalators'!$B$4,'Cost Escalators'!$B$6,'Cost Escalators'!$C$6)</f>
        <v>0</v>
      </c>
      <c r="J102" s="34">
        <f>'Input Data'!J102*IF($G102='Cost Escalators'!$B$4,'Cost Escalators'!$B$6,'Cost Escalators'!$C$6)</f>
        <v>0</v>
      </c>
      <c r="K102" s="34">
        <f>'Input Data'!K102*IF($G102='Cost Escalators'!$B$4,'Cost Escalators'!$B$6,'Cost Escalators'!$C$6)</f>
        <v>0</v>
      </c>
      <c r="L102" s="49">
        <f>'Input Data'!L102*IF($G102='Cost Escalators'!$B$4,'Cost Escalators'!$B$6,'Cost Escalators'!$C$6)</f>
        <v>224045.88</v>
      </c>
      <c r="M102" s="34">
        <f>'Input Data'!M102*IF($G102='Cost Escalators'!$B$4,'Cost Escalators'!$B$6,'Cost Escalators'!$C$6)</f>
        <v>396893.17752653942</v>
      </c>
      <c r="N102" s="34">
        <f>'Input Data'!N102*IF($G102='Cost Escalators'!$B$4,'Cost Escalators'!$B$6,'Cost Escalators'!$C$6)</f>
        <v>396893.17752653942</v>
      </c>
      <c r="O102" s="34">
        <f>'Input Data'!O102*IF($G102='Cost Escalators'!$B$4,'Cost Escalators'!$B$6,'Cost Escalators'!$C$6)</f>
        <v>396893.17752653942</v>
      </c>
      <c r="P102" s="49">
        <f>'Input Data'!P102*IF($G102='Cost Escalators'!$B$4,'Cost Escalators'!$B$6,'Cost Escalators'!$C$6)</f>
        <v>396893.17752653942</v>
      </c>
      <c r="R102" s="102">
        <f t="shared" si="6"/>
        <v>396893.17752653942</v>
      </c>
      <c r="S102" s="34">
        <f t="shared" si="7"/>
        <v>396893.17752653942</v>
      </c>
      <c r="T102" s="34">
        <f t="shared" si="8"/>
        <v>396893.17752653942</v>
      </c>
      <c r="U102" s="49">
        <f t="shared" si="9"/>
        <v>396893.17752653942</v>
      </c>
      <c r="W102" s="255">
        <f>IF(OR(A102='Cost Escalators'!A$68,A102='Cost Escalators'!A$69,A102='Cost Escalators'!A$70,A102='Cost Escalators'!A$71),SUM(H102:L102),0)</f>
        <v>0</v>
      </c>
    </row>
    <row r="103" spans="1:23" x14ac:dyDescent="0.2">
      <c r="A103" s="33">
        <f>'Input Data'!A103</f>
        <v>4915</v>
      </c>
      <c r="B103" s="33" t="str">
        <f>'Input Data'!B103</f>
        <v>Substations</v>
      </c>
      <c r="C103" s="33" t="str">
        <f>'Input Data'!C103</f>
        <v>Replacement of Isolators &amp; Earth Switches 132kV</v>
      </c>
      <c r="D103" s="35" t="str">
        <f>'Input Data'!D103</f>
        <v>PS Network Asset Replacement</v>
      </c>
      <c r="E103" s="63" t="str">
        <f>'Input Data'!E103</f>
        <v>Input_Prog_Commit</v>
      </c>
      <c r="F103" s="66">
        <f>'Input Data'!F103</f>
        <v>0</v>
      </c>
      <c r="G103" s="52">
        <f>'Input Data'!G103</f>
        <v>2014</v>
      </c>
      <c r="H103" s="34">
        <f>'Input Data'!H103*IF($G103='Cost Escalators'!$B$4,'Cost Escalators'!$B$6,'Cost Escalators'!$C$6)</f>
        <v>0</v>
      </c>
      <c r="I103" s="34">
        <f>'Input Data'!I103*IF($G103='Cost Escalators'!$B$4,'Cost Escalators'!$B$6,'Cost Escalators'!$C$6)</f>
        <v>0</v>
      </c>
      <c r="J103" s="34">
        <f>'Input Data'!J103*IF($G103='Cost Escalators'!$B$4,'Cost Escalators'!$B$6,'Cost Escalators'!$C$6)</f>
        <v>0</v>
      </c>
      <c r="K103" s="34">
        <f>'Input Data'!K103*IF($G103='Cost Escalators'!$B$4,'Cost Escalators'!$B$6,'Cost Escalators'!$C$6)</f>
        <v>0</v>
      </c>
      <c r="L103" s="49">
        <f>'Input Data'!L103*IF($G103='Cost Escalators'!$B$4,'Cost Escalators'!$B$6,'Cost Escalators'!$C$6)</f>
        <v>350000</v>
      </c>
      <c r="M103" s="34">
        <f>'Input Data'!M103*IF($G103='Cost Escalators'!$B$4,'Cost Escalators'!$B$6,'Cost Escalators'!$C$6)</f>
        <v>119078.86301061588</v>
      </c>
      <c r="N103" s="34">
        <f>'Input Data'!N103*IF($G103='Cost Escalators'!$B$4,'Cost Escalators'!$B$6,'Cost Escalators'!$C$6)</f>
        <v>119078.86301061588</v>
      </c>
      <c r="O103" s="34">
        <f>'Input Data'!O103*IF($G103='Cost Escalators'!$B$4,'Cost Escalators'!$B$6,'Cost Escalators'!$C$6)</f>
        <v>119078.86301061588</v>
      </c>
      <c r="P103" s="49">
        <f>'Input Data'!P103*IF($G103='Cost Escalators'!$B$4,'Cost Escalators'!$B$6,'Cost Escalators'!$C$6)</f>
        <v>119078.86301061588</v>
      </c>
      <c r="R103" s="102">
        <f t="shared" si="6"/>
        <v>119078.86301061588</v>
      </c>
      <c r="S103" s="34">
        <f t="shared" si="7"/>
        <v>119078.86301061588</v>
      </c>
      <c r="T103" s="34">
        <f t="shared" si="8"/>
        <v>119078.86301061588</v>
      </c>
      <c r="U103" s="49">
        <f t="shared" si="9"/>
        <v>119078.86301061588</v>
      </c>
      <c r="W103" s="255">
        <f>IF(OR(A103='Cost Escalators'!A$68,A103='Cost Escalators'!A$69,A103='Cost Escalators'!A$70,A103='Cost Escalators'!A$71),SUM(H103:L103),0)</f>
        <v>0</v>
      </c>
    </row>
    <row r="104" spans="1:23" x14ac:dyDescent="0.2">
      <c r="A104" s="33">
        <f>'Input Data'!A104</f>
        <v>4920</v>
      </c>
      <c r="B104" s="33" t="str">
        <f>'Input Data'!B104</f>
        <v>Substations</v>
      </c>
      <c r="C104" s="33" t="str">
        <f>'Input Data'!C104</f>
        <v>Condition Monitoring DGA</v>
      </c>
      <c r="D104" s="35" t="str">
        <f>'Input Data'!D104</f>
        <v>PS Network Asset Replacement</v>
      </c>
      <c r="E104" s="63" t="str">
        <f>'Input Data'!E104</f>
        <v>Input_Prog_Commit</v>
      </c>
      <c r="F104" s="66">
        <f>'Input Data'!F104</f>
        <v>0</v>
      </c>
      <c r="G104" s="52">
        <f>'Input Data'!G104</f>
        <v>2014</v>
      </c>
      <c r="H104" s="34">
        <f>'Input Data'!H104*IF($G104='Cost Escalators'!$B$4,'Cost Escalators'!$B$6,'Cost Escalators'!$C$6)</f>
        <v>0</v>
      </c>
      <c r="I104" s="34">
        <f>'Input Data'!I104*IF($G104='Cost Escalators'!$B$4,'Cost Escalators'!$B$6,'Cost Escalators'!$C$6)</f>
        <v>0</v>
      </c>
      <c r="J104" s="34">
        <f>'Input Data'!J104*IF($G104='Cost Escalators'!$B$4,'Cost Escalators'!$B$6,'Cost Escalators'!$C$6)</f>
        <v>0</v>
      </c>
      <c r="K104" s="34">
        <f>'Input Data'!K104*IF($G104='Cost Escalators'!$B$4,'Cost Escalators'!$B$6,'Cost Escalators'!$C$6)</f>
        <v>0</v>
      </c>
      <c r="L104" s="49">
        <f>'Input Data'!L104*IF($G104='Cost Escalators'!$B$4,'Cost Escalators'!$B$6,'Cost Escalators'!$C$6)</f>
        <v>13555.63</v>
      </c>
      <c r="M104" s="34">
        <f>'Input Data'!M104*IF($G104='Cost Escalators'!$B$4,'Cost Escalators'!$B$6,'Cost Escalators'!$C$6)</f>
        <v>0</v>
      </c>
      <c r="N104" s="34">
        <f>'Input Data'!N104*IF($G104='Cost Escalators'!$B$4,'Cost Escalators'!$B$6,'Cost Escalators'!$C$6)</f>
        <v>0</v>
      </c>
      <c r="O104" s="34">
        <f>'Input Data'!O104*IF($G104='Cost Escalators'!$B$4,'Cost Escalators'!$B$6,'Cost Escalators'!$C$6)</f>
        <v>0</v>
      </c>
      <c r="P104" s="49">
        <f>'Input Data'!P104*IF($G104='Cost Escalators'!$B$4,'Cost Escalators'!$B$6,'Cost Escalators'!$C$6)</f>
        <v>0</v>
      </c>
      <c r="R104" s="102">
        <f t="shared" si="6"/>
        <v>0</v>
      </c>
      <c r="S104" s="34">
        <f t="shared" si="7"/>
        <v>0</v>
      </c>
      <c r="T104" s="34">
        <f t="shared" si="8"/>
        <v>0</v>
      </c>
      <c r="U104" s="49">
        <f t="shared" si="9"/>
        <v>0</v>
      </c>
      <c r="W104" s="255">
        <f>IF(OR(A104='Cost Escalators'!A$68,A104='Cost Escalators'!A$69,A104='Cost Escalators'!A$70,A104='Cost Escalators'!A$71),SUM(H104:L104),0)</f>
        <v>0</v>
      </c>
    </row>
    <row r="105" spans="1:23" x14ac:dyDescent="0.2">
      <c r="A105" s="33">
        <f>'Input Data'!A105</f>
        <v>4928</v>
      </c>
      <c r="B105" s="33" t="str">
        <f>'Input Data'!B105</f>
        <v>Substations</v>
      </c>
      <c r="C105" s="33" t="str">
        <f>'Input Data'!C105</f>
        <v>Replacement of Current Transformers</v>
      </c>
      <c r="D105" s="35" t="str">
        <f>'Input Data'!D105</f>
        <v>PS Network Asset Replacement</v>
      </c>
      <c r="E105" s="63" t="str">
        <f>'Input Data'!E105</f>
        <v>Input_Prog_Commit</v>
      </c>
      <c r="F105" s="66">
        <f>'Input Data'!F105</f>
        <v>0</v>
      </c>
      <c r="G105" s="52">
        <f>'Input Data'!G105</f>
        <v>2014</v>
      </c>
      <c r="H105" s="34">
        <f>'Input Data'!H105*IF($G105='Cost Escalators'!$B$4,'Cost Escalators'!$B$6,'Cost Escalators'!$C$6)</f>
        <v>0</v>
      </c>
      <c r="I105" s="34">
        <f>'Input Data'!I105*IF($G105='Cost Escalators'!$B$4,'Cost Escalators'!$B$6,'Cost Escalators'!$C$6)</f>
        <v>0</v>
      </c>
      <c r="J105" s="34">
        <f>'Input Data'!J105*IF($G105='Cost Escalators'!$B$4,'Cost Escalators'!$B$6,'Cost Escalators'!$C$6)</f>
        <v>0</v>
      </c>
      <c r="K105" s="34">
        <f>'Input Data'!K105*IF($G105='Cost Escalators'!$B$4,'Cost Escalators'!$B$6,'Cost Escalators'!$C$6)</f>
        <v>0</v>
      </c>
      <c r="L105" s="49">
        <f>'Input Data'!L105*IF($G105='Cost Escalators'!$B$4,'Cost Escalators'!$B$6,'Cost Escalators'!$C$6)</f>
        <v>147261.73000000001</v>
      </c>
      <c r="M105" s="34">
        <f>'Input Data'!M105*IF($G105='Cost Escalators'!$B$4,'Cost Escalators'!$B$6,'Cost Escalators'!$C$6)</f>
        <v>286443.54941561795</v>
      </c>
      <c r="N105" s="34">
        <f>'Input Data'!N105*IF($G105='Cost Escalators'!$B$4,'Cost Escalators'!$B$6,'Cost Escalators'!$C$6)</f>
        <v>81048.372891714185</v>
      </c>
      <c r="O105" s="34">
        <f>'Input Data'!O105*IF($G105='Cost Escalators'!$B$4,'Cost Escalators'!$B$6,'Cost Escalators'!$C$6)</f>
        <v>324193.4915668582</v>
      </c>
      <c r="P105" s="49">
        <f>'Input Data'!P105*IF($G105='Cost Escalators'!$B$4,'Cost Escalators'!$B$6,'Cost Escalators'!$C$6)</f>
        <v>132175.7196663183</v>
      </c>
      <c r="R105" s="102">
        <f t="shared" si="6"/>
        <v>286443.54941561795</v>
      </c>
      <c r="S105" s="34">
        <f t="shared" si="7"/>
        <v>81048.372891714185</v>
      </c>
      <c r="T105" s="34">
        <f t="shared" si="8"/>
        <v>324193.4915668582</v>
      </c>
      <c r="U105" s="49">
        <f t="shared" si="9"/>
        <v>132175.7196663183</v>
      </c>
      <c r="W105" s="255">
        <f>IF(OR(A105='Cost Escalators'!A$68,A105='Cost Escalators'!A$69,A105='Cost Escalators'!A$70,A105='Cost Escalators'!A$71),SUM(H105:L105),0)</f>
        <v>0</v>
      </c>
    </row>
    <row r="106" spans="1:23" x14ac:dyDescent="0.2">
      <c r="A106" s="33">
        <f>'Input Data'!A106</f>
        <v>4929</v>
      </c>
      <c r="B106" s="33" t="str">
        <f>'Input Data'!B106</f>
        <v>Substations</v>
      </c>
      <c r="C106" s="33" t="str">
        <f>'Input Data'!C106</f>
        <v>Replacement of Ducon CTs and CVTs</v>
      </c>
      <c r="D106" s="35" t="str">
        <f>'Input Data'!D106</f>
        <v>PS Network Asset Replacement</v>
      </c>
      <c r="E106" s="63" t="str">
        <f>'Input Data'!E106</f>
        <v>Input_Prog_Commit</v>
      </c>
      <c r="F106" s="66">
        <f>'Input Data'!F106</f>
        <v>0</v>
      </c>
      <c r="G106" s="52">
        <f>'Input Data'!G106</f>
        <v>2014</v>
      </c>
      <c r="H106" s="34">
        <f>'Input Data'!H106*IF($G106='Cost Escalators'!$B$4,'Cost Escalators'!$B$6,'Cost Escalators'!$C$6)</f>
        <v>0</v>
      </c>
      <c r="I106" s="34">
        <f>'Input Data'!I106*IF($G106='Cost Escalators'!$B$4,'Cost Escalators'!$B$6,'Cost Escalators'!$C$6)</f>
        <v>0</v>
      </c>
      <c r="J106" s="34">
        <f>'Input Data'!J106*IF($G106='Cost Escalators'!$B$4,'Cost Escalators'!$B$6,'Cost Escalators'!$C$6)</f>
        <v>0</v>
      </c>
      <c r="K106" s="34">
        <f>'Input Data'!K106*IF($G106='Cost Escalators'!$B$4,'Cost Escalators'!$B$6,'Cost Escalators'!$C$6)</f>
        <v>0</v>
      </c>
      <c r="L106" s="49">
        <f>'Input Data'!L106*IF($G106='Cost Escalators'!$B$4,'Cost Escalators'!$B$6,'Cost Escalators'!$C$6)</f>
        <v>856591.48</v>
      </c>
      <c r="M106" s="34">
        <f>'Input Data'!M106*IF($G106='Cost Escalators'!$B$4,'Cost Escalators'!$B$6,'Cost Escalators'!$C$6)</f>
        <v>370258.69999999995</v>
      </c>
      <c r="N106" s="34">
        <f>'Input Data'!N106*IF($G106='Cost Escalators'!$B$4,'Cost Escalators'!$B$6,'Cost Escalators'!$C$6)</f>
        <v>0</v>
      </c>
      <c r="O106" s="34">
        <f>'Input Data'!O106*IF($G106='Cost Escalators'!$B$4,'Cost Escalators'!$B$6,'Cost Escalators'!$C$6)</f>
        <v>0</v>
      </c>
      <c r="P106" s="49">
        <f>'Input Data'!P106*IF($G106='Cost Escalators'!$B$4,'Cost Escalators'!$B$6,'Cost Escalators'!$C$6)</f>
        <v>0</v>
      </c>
      <c r="R106" s="102">
        <f t="shared" si="6"/>
        <v>370258.69999999995</v>
      </c>
      <c r="S106" s="34">
        <f t="shared" si="7"/>
        <v>0</v>
      </c>
      <c r="T106" s="34">
        <f t="shared" si="8"/>
        <v>0</v>
      </c>
      <c r="U106" s="49">
        <f t="shared" si="9"/>
        <v>0</v>
      </c>
      <c r="W106" s="255">
        <f>IF(OR(A106='Cost Escalators'!A$68,A106='Cost Escalators'!A$69,A106='Cost Escalators'!A$70,A106='Cost Escalators'!A$71),SUM(H106:L106),0)</f>
        <v>0</v>
      </c>
    </row>
    <row r="107" spans="1:23" x14ac:dyDescent="0.2">
      <c r="A107" s="33">
        <f>'Input Data'!A107</f>
        <v>5085</v>
      </c>
      <c r="B107" s="33" t="str">
        <f>'Input Data'!B107</f>
        <v>Substations</v>
      </c>
      <c r="C107" s="33" t="str">
        <f>'Input Data'!C107</f>
        <v>Replacement of High DGA Instrument Transformers &gt; 220kV As Required</v>
      </c>
      <c r="D107" s="35" t="str">
        <f>'Input Data'!D107</f>
        <v>PS Network Asset Replacement</v>
      </c>
      <c r="E107" s="63" t="str">
        <f>'Input Data'!E107</f>
        <v>Input_Prog_Commit</v>
      </c>
      <c r="F107" s="66">
        <f>'Input Data'!F107</f>
        <v>0</v>
      </c>
      <c r="G107" s="52">
        <f>'Input Data'!G107</f>
        <v>2014</v>
      </c>
      <c r="H107" s="34">
        <f>'Input Data'!H107*IF($G107='Cost Escalators'!$B$4,'Cost Escalators'!$B$6,'Cost Escalators'!$C$6)</f>
        <v>0</v>
      </c>
      <c r="I107" s="34">
        <f>'Input Data'!I107*IF($G107='Cost Escalators'!$B$4,'Cost Escalators'!$B$6,'Cost Escalators'!$C$6)</f>
        <v>0</v>
      </c>
      <c r="J107" s="34">
        <f>'Input Data'!J107*IF($G107='Cost Escalators'!$B$4,'Cost Escalators'!$B$6,'Cost Escalators'!$C$6)</f>
        <v>0</v>
      </c>
      <c r="K107" s="34">
        <f>'Input Data'!K107*IF($G107='Cost Escalators'!$B$4,'Cost Escalators'!$B$6,'Cost Escalators'!$C$6)</f>
        <v>0</v>
      </c>
      <c r="L107" s="49">
        <f>'Input Data'!L107*IF($G107='Cost Escalators'!$B$4,'Cost Escalators'!$B$6,'Cost Escalators'!$C$6)</f>
        <v>839312.3</v>
      </c>
      <c r="M107" s="34">
        <f>'Input Data'!M107*IF($G107='Cost Escalators'!$B$4,'Cost Escalators'!$B$6,'Cost Escalators'!$C$6)</f>
        <v>702276.22597351798</v>
      </c>
      <c r="N107" s="34">
        <f>'Input Data'!N107*IF($G107='Cost Escalators'!$B$4,'Cost Escalators'!$B$6,'Cost Escalators'!$C$6)</f>
        <v>842730</v>
      </c>
      <c r="O107" s="34">
        <f>'Input Data'!O107*IF($G107='Cost Escalators'!$B$4,'Cost Escalators'!$B$6,'Cost Escalators'!$C$6)</f>
        <v>702275</v>
      </c>
      <c r="P107" s="49">
        <f>'Input Data'!P107*IF($G107='Cost Escalators'!$B$4,'Cost Escalators'!$B$6,'Cost Escalators'!$C$6)</f>
        <v>978985.61599999981</v>
      </c>
      <c r="R107" s="102">
        <f t="shared" si="6"/>
        <v>702276.22597351798</v>
      </c>
      <c r="S107" s="34">
        <f t="shared" si="7"/>
        <v>842730</v>
      </c>
      <c r="T107" s="34">
        <f t="shared" si="8"/>
        <v>702275</v>
      </c>
      <c r="U107" s="49">
        <f t="shared" si="9"/>
        <v>978985.61599999981</v>
      </c>
      <c r="W107" s="255">
        <f>IF(OR(A107='Cost Escalators'!A$68,A107='Cost Escalators'!A$69,A107='Cost Escalators'!A$70,A107='Cost Escalators'!A$71),SUM(H107:L107),0)</f>
        <v>0</v>
      </c>
    </row>
    <row r="108" spans="1:23" x14ac:dyDescent="0.2">
      <c r="A108" s="33">
        <f>'Input Data'!A108</f>
        <v>5087</v>
      </c>
      <c r="B108" s="33" t="str">
        <f>'Input Data'!B108</f>
        <v>Substations</v>
      </c>
      <c r="C108" s="33" t="str">
        <f>'Input Data'!C108</f>
        <v>Replacement of High DGA Instrument Transformers &lt; 66kV As Required</v>
      </c>
      <c r="D108" s="35" t="str">
        <f>'Input Data'!D108</f>
        <v>PS Network Asset Replacement</v>
      </c>
      <c r="E108" s="63" t="str">
        <f>'Input Data'!E108</f>
        <v>Input_Prog_Commit</v>
      </c>
      <c r="F108" s="66">
        <f>'Input Data'!F108</f>
        <v>0</v>
      </c>
      <c r="G108" s="52">
        <f>'Input Data'!G108</f>
        <v>2014</v>
      </c>
      <c r="H108" s="34">
        <f>'Input Data'!H108*IF($G108='Cost Escalators'!$B$4,'Cost Escalators'!$B$6,'Cost Escalators'!$C$6)</f>
        <v>0</v>
      </c>
      <c r="I108" s="34">
        <f>'Input Data'!I108*IF($G108='Cost Escalators'!$B$4,'Cost Escalators'!$B$6,'Cost Escalators'!$C$6)</f>
        <v>0</v>
      </c>
      <c r="J108" s="34">
        <f>'Input Data'!J108*IF($G108='Cost Escalators'!$B$4,'Cost Escalators'!$B$6,'Cost Escalators'!$C$6)</f>
        <v>0</v>
      </c>
      <c r="K108" s="34">
        <f>'Input Data'!K108*IF($G108='Cost Escalators'!$B$4,'Cost Escalators'!$B$6,'Cost Escalators'!$C$6)</f>
        <v>0</v>
      </c>
      <c r="L108" s="49">
        <f>'Input Data'!L108*IF($G108='Cost Escalators'!$B$4,'Cost Escalators'!$B$6,'Cost Escalators'!$C$6)</f>
        <v>-5656.2300000000096</v>
      </c>
      <c r="M108" s="34">
        <f>'Input Data'!M108*IF($G108='Cost Escalators'!$B$4,'Cost Escalators'!$B$6,'Cost Escalators'!$C$6)</f>
        <v>109117.4</v>
      </c>
      <c r="N108" s="34">
        <f>'Input Data'!N108*IF($G108='Cost Escalators'!$B$4,'Cost Escalators'!$B$6,'Cost Escalators'!$C$6)</f>
        <v>169308.3</v>
      </c>
      <c r="O108" s="34">
        <f>'Input Data'!O108*IF($G108='Cost Escalators'!$B$4,'Cost Escalators'!$B$6,'Cost Escalators'!$C$6)</f>
        <v>126719.59999999999</v>
      </c>
      <c r="P108" s="49">
        <f>'Input Data'!P108*IF($G108='Cost Escalators'!$B$4,'Cost Escalators'!$B$6,'Cost Escalators'!$C$6)</f>
        <v>128189.59999999999</v>
      </c>
      <c r="R108" s="102">
        <f t="shared" si="6"/>
        <v>109117.4</v>
      </c>
      <c r="S108" s="34">
        <f t="shared" si="7"/>
        <v>169308.3</v>
      </c>
      <c r="T108" s="34">
        <f t="shared" si="8"/>
        <v>126719.59999999999</v>
      </c>
      <c r="U108" s="49">
        <f t="shared" si="9"/>
        <v>128189.59999999999</v>
      </c>
      <c r="W108" s="255">
        <f>IF(OR(A108='Cost Escalators'!A$68,A108='Cost Escalators'!A$69,A108='Cost Escalators'!A$70,A108='Cost Escalators'!A$71),SUM(H108:L108),0)</f>
        <v>0</v>
      </c>
    </row>
    <row r="109" spans="1:23" x14ac:dyDescent="0.2">
      <c r="A109" s="33">
        <f>'Input Data'!A109</f>
        <v>5517</v>
      </c>
      <c r="B109" s="33" t="str">
        <f>'Input Data'!B109</f>
        <v>Substations</v>
      </c>
      <c r="C109" s="33" t="str">
        <f>'Input Data'!C109</f>
        <v>Replacement of Merlin Gerin FA2 CBs</v>
      </c>
      <c r="D109" s="35" t="str">
        <f>'Input Data'!D109</f>
        <v>PS Network Asset Replacement</v>
      </c>
      <c r="E109" s="63" t="str">
        <f>'Input Data'!E109</f>
        <v>Input_Prog_Commit</v>
      </c>
      <c r="F109" s="66">
        <f>'Input Data'!F109</f>
        <v>0</v>
      </c>
      <c r="G109" s="52">
        <f>'Input Data'!G109</f>
        <v>2014</v>
      </c>
      <c r="H109" s="34">
        <f>'Input Data'!H109*IF($G109='Cost Escalators'!$B$4,'Cost Escalators'!$B$6,'Cost Escalators'!$C$6)</f>
        <v>0</v>
      </c>
      <c r="I109" s="34">
        <f>'Input Data'!I109*IF($G109='Cost Escalators'!$B$4,'Cost Escalators'!$B$6,'Cost Escalators'!$C$6)</f>
        <v>0</v>
      </c>
      <c r="J109" s="34">
        <f>'Input Data'!J109*IF($G109='Cost Escalators'!$B$4,'Cost Escalators'!$B$6,'Cost Escalators'!$C$6)</f>
        <v>0</v>
      </c>
      <c r="K109" s="34">
        <f>'Input Data'!K109*IF($G109='Cost Escalators'!$B$4,'Cost Escalators'!$B$6,'Cost Escalators'!$C$6)</f>
        <v>0</v>
      </c>
      <c r="L109" s="49">
        <f>'Input Data'!L109*IF($G109='Cost Escalators'!$B$4,'Cost Escalators'!$B$6,'Cost Escalators'!$C$6)</f>
        <v>3244920.67</v>
      </c>
      <c r="M109" s="34">
        <f>'Input Data'!M109*IF($G109='Cost Escalators'!$B$4,'Cost Escalators'!$B$6,'Cost Escalators'!$C$6)</f>
        <v>1964249.1353035879</v>
      </c>
      <c r="N109" s="34">
        <f>'Input Data'!N109*IF($G109='Cost Escalators'!$B$4,'Cost Escalators'!$B$6,'Cost Escalators'!$C$6)</f>
        <v>1415207.5451011958</v>
      </c>
      <c r="O109" s="34">
        <f>'Input Data'!O109*IF($G109='Cost Escalators'!$B$4,'Cost Escalators'!$B$6,'Cost Escalators'!$C$6)</f>
        <v>283041.54510119668</v>
      </c>
      <c r="P109" s="49">
        <f>'Input Data'!P109*IF($G109='Cost Escalators'!$B$4,'Cost Escalators'!$B$6,'Cost Escalators'!$C$6)</f>
        <v>1415207.5902023918</v>
      </c>
      <c r="R109" s="102">
        <f t="shared" si="6"/>
        <v>1964249.1353035879</v>
      </c>
      <c r="S109" s="34">
        <f t="shared" si="7"/>
        <v>1415207.5451011958</v>
      </c>
      <c r="T109" s="34">
        <f t="shared" si="8"/>
        <v>283041.54510119668</v>
      </c>
      <c r="U109" s="49">
        <f t="shared" si="9"/>
        <v>1415207.5902023918</v>
      </c>
      <c r="W109" s="255">
        <f>IF(OR(A109='Cost Escalators'!A$68,A109='Cost Escalators'!A$69,A109='Cost Escalators'!A$70,A109='Cost Escalators'!A$71),SUM(H109:L109),0)</f>
        <v>0</v>
      </c>
    </row>
    <row r="110" spans="1:23" x14ac:dyDescent="0.2">
      <c r="A110" s="33">
        <f>'Input Data'!A110</f>
        <v>5519</v>
      </c>
      <c r="B110" s="33" t="str">
        <f>'Input Data'!B110</f>
        <v>Substations</v>
      </c>
      <c r="C110" s="33" t="str">
        <f>'Input Data'!C110</f>
        <v>Replacement of Sprecher &amp; Schuh CBs</v>
      </c>
      <c r="D110" s="35" t="str">
        <f>'Input Data'!D110</f>
        <v>PS Network Asset Replacement</v>
      </c>
      <c r="E110" s="63" t="str">
        <f>'Input Data'!E110</f>
        <v>Input_Prog_Commit</v>
      </c>
      <c r="F110" s="66">
        <f>'Input Data'!F110</f>
        <v>0</v>
      </c>
      <c r="G110" s="52">
        <f>'Input Data'!G110</f>
        <v>2014</v>
      </c>
      <c r="H110" s="34">
        <f>'Input Data'!H110*IF($G110='Cost Escalators'!$B$4,'Cost Escalators'!$B$6,'Cost Escalators'!$C$6)</f>
        <v>0</v>
      </c>
      <c r="I110" s="34">
        <f>'Input Data'!I110*IF($G110='Cost Escalators'!$B$4,'Cost Escalators'!$B$6,'Cost Escalators'!$C$6)</f>
        <v>0</v>
      </c>
      <c r="J110" s="34">
        <f>'Input Data'!J110*IF($G110='Cost Escalators'!$B$4,'Cost Escalators'!$B$6,'Cost Escalators'!$C$6)</f>
        <v>0</v>
      </c>
      <c r="K110" s="34">
        <f>'Input Data'!K110*IF($G110='Cost Escalators'!$B$4,'Cost Escalators'!$B$6,'Cost Escalators'!$C$6)</f>
        <v>0</v>
      </c>
      <c r="L110" s="49">
        <f>'Input Data'!L110*IF($G110='Cost Escalators'!$B$4,'Cost Escalators'!$B$6,'Cost Escalators'!$C$6)</f>
        <v>253771.94</v>
      </c>
      <c r="M110" s="34">
        <f>'Input Data'!M110*IF($G110='Cost Escalators'!$B$4,'Cost Escalators'!$B$6,'Cost Escalators'!$C$6)</f>
        <v>0</v>
      </c>
      <c r="N110" s="34">
        <f>'Input Data'!N110*IF($G110='Cost Escalators'!$B$4,'Cost Escalators'!$B$6,'Cost Escalators'!$C$6)</f>
        <v>0</v>
      </c>
      <c r="O110" s="34">
        <f>'Input Data'!O110*IF($G110='Cost Escalators'!$B$4,'Cost Escalators'!$B$6,'Cost Escalators'!$C$6)</f>
        <v>0</v>
      </c>
      <c r="P110" s="49">
        <f>'Input Data'!P110*IF($G110='Cost Escalators'!$B$4,'Cost Escalators'!$B$6,'Cost Escalators'!$C$6)</f>
        <v>0</v>
      </c>
      <c r="R110" s="102">
        <f t="shared" si="6"/>
        <v>0</v>
      </c>
      <c r="S110" s="34">
        <f t="shared" si="7"/>
        <v>0</v>
      </c>
      <c r="T110" s="34">
        <f t="shared" si="8"/>
        <v>0</v>
      </c>
      <c r="U110" s="49">
        <f t="shared" si="9"/>
        <v>0</v>
      </c>
      <c r="W110" s="255">
        <f>IF(OR(A110='Cost Escalators'!A$68,A110='Cost Escalators'!A$69,A110='Cost Escalators'!A$70,A110='Cost Escalators'!A$71),SUM(H110:L110),0)</f>
        <v>0</v>
      </c>
    </row>
    <row r="111" spans="1:23" x14ac:dyDescent="0.2">
      <c r="A111" s="33">
        <f>'Input Data'!A111</f>
        <v>5916</v>
      </c>
      <c r="B111" s="33" t="str">
        <f>'Input Data'!B111</f>
        <v>Substations</v>
      </c>
      <c r="C111" s="33" t="str">
        <f>'Input Data'!C111</f>
        <v>Replacement of CBs Approaching Rated Operations</v>
      </c>
      <c r="D111" s="35" t="str">
        <f>'Input Data'!D111</f>
        <v>PS Network Asset Replacement</v>
      </c>
      <c r="E111" s="63" t="str">
        <f>'Input Data'!E111</f>
        <v>Input_Prog_Commit</v>
      </c>
      <c r="F111" s="66">
        <f>'Input Data'!F111</f>
        <v>0</v>
      </c>
      <c r="G111" s="52">
        <f>'Input Data'!G111</f>
        <v>2014</v>
      </c>
      <c r="H111" s="34">
        <f>'Input Data'!H111*IF($G111='Cost Escalators'!$B$4,'Cost Escalators'!$B$6,'Cost Escalators'!$C$6)</f>
        <v>0</v>
      </c>
      <c r="I111" s="34">
        <f>'Input Data'!I111*IF($G111='Cost Escalators'!$B$4,'Cost Escalators'!$B$6,'Cost Escalators'!$C$6)</f>
        <v>0</v>
      </c>
      <c r="J111" s="34">
        <f>'Input Data'!J111*IF($G111='Cost Escalators'!$B$4,'Cost Escalators'!$B$6,'Cost Escalators'!$C$6)</f>
        <v>0</v>
      </c>
      <c r="K111" s="34">
        <f>'Input Data'!K111*IF($G111='Cost Escalators'!$B$4,'Cost Escalators'!$B$6,'Cost Escalators'!$C$6)</f>
        <v>0</v>
      </c>
      <c r="L111" s="49">
        <f>'Input Data'!L111*IF($G111='Cost Escalators'!$B$4,'Cost Escalators'!$B$6,'Cost Escalators'!$C$6)</f>
        <v>1080000</v>
      </c>
      <c r="M111" s="34">
        <f>'Input Data'!M111*IF($G111='Cost Escalators'!$B$4,'Cost Escalators'!$B$6,'Cost Escalators'!$C$6)</f>
        <v>0</v>
      </c>
      <c r="N111" s="34">
        <f>'Input Data'!N111*IF($G111='Cost Escalators'!$B$4,'Cost Escalators'!$B$6,'Cost Escalators'!$C$6)</f>
        <v>0</v>
      </c>
      <c r="O111" s="34">
        <f>'Input Data'!O111*IF($G111='Cost Escalators'!$B$4,'Cost Escalators'!$B$6,'Cost Escalators'!$C$6)</f>
        <v>0</v>
      </c>
      <c r="P111" s="49">
        <f>'Input Data'!P111*IF($G111='Cost Escalators'!$B$4,'Cost Escalators'!$B$6,'Cost Escalators'!$C$6)</f>
        <v>0</v>
      </c>
      <c r="R111" s="102">
        <f t="shared" si="6"/>
        <v>0</v>
      </c>
      <c r="S111" s="34">
        <f t="shared" si="7"/>
        <v>0</v>
      </c>
      <c r="T111" s="34">
        <f t="shared" si="8"/>
        <v>0</v>
      </c>
      <c r="U111" s="49">
        <f t="shared" si="9"/>
        <v>0</v>
      </c>
      <c r="W111" s="255">
        <f>IF(OR(A111='Cost Escalators'!A$68,A111='Cost Escalators'!A$69,A111='Cost Escalators'!A$70,A111='Cost Escalators'!A$71),SUM(H111:L111),0)</f>
        <v>0</v>
      </c>
    </row>
    <row r="112" spans="1:23" x14ac:dyDescent="0.2">
      <c r="A112" s="33">
        <f>'Input Data'!A112</f>
        <v>6103</v>
      </c>
      <c r="B112" s="33" t="str">
        <f>'Input Data'!B112</f>
        <v>Substations</v>
      </c>
      <c r="C112" s="33" t="str">
        <f>'Input Data'!C112</f>
        <v>Sydney South Substation 330kV Bus Coupling</v>
      </c>
      <c r="D112" s="35" t="str">
        <f>'Input Data'!D112</f>
        <v>PS Network Asset Replacement</v>
      </c>
      <c r="E112" s="63" t="str">
        <f>'Input Data'!E112</f>
        <v>Input_Prog_Commit</v>
      </c>
      <c r="F112" s="66">
        <f>'Input Data'!F112</f>
        <v>0</v>
      </c>
      <c r="G112" s="52">
        <f>'Input Data'!G112</f>
        <v>2013</v>
      </c>
      <c r="H112" s="34">
        <f>'Input Data'!H112*IF($G112='Cost Escalators'!$B$4,'Cost Escalators'!$B$6,'Cost Escalators'!$C$6)</f>
        <v>3510.5110760337475</v>
      </c>
      <c r="I112" s="34">
        <f>'Input Data'!I112*IF($G112='Cost Escalators'!$B$4,'Cost Escalators'!$B$6,'Cost Escalators'!$C$6)</f>
        <v>0</v>
      </c>
      <c r="J112" s="34">
        <f>'Input Data'!J112*IF($G112='Cost Escalators'!$B$4,'Cost Escalators'!$B$6,'Cost Escalators'!$C$6)</f>
        <v>0</v>
      </c>
      <c r="K112" s="34">
        <f>'Input Data'!K112*IF($G112='Cost Escalators'!$B$4,'Cost Escalators'!$B$6,'Cost Escalators'!$C$6)</f>
        <v>0</v>
      </c>
      <c r="L112" s="49">
        <f>'Input Data'!L112*IF($G112='Cost Escalators'!$B$4,'Cost Escalators'!$B$6,'Cost Escalators'!$C$6)</f>
        <v>0</v>
      </c>
      <c r="M112" s="34">
        <f>'Input Data'!M112*IF($G112='Cost Escalators'!$B$4,'Cost Escalators'!$B$6,'Cost Escalators'!$C$6)</f>
        <v>0</v>
      </c>
      <c r="N112" s="34">
        <f>'Input Data'!N112*IF($G112='Cost Escalators'!$B$4,'Cost Escalators'!$B$6,'Cost Escalators'!$C$6)</f>
        <v>0</v>
      </c>
      <c r="O112" s="34">
        <f>'Input Data'!O112*IF($G112='Cost Escalators'!$B$4,'Cost Escalators'!$B$6,'Cost Escalators'!$C$6)</f>
        <v>0</v>
      </c>
      <c r="P112" s="49">
        <f>'Input Data'!P112*IF($G112='Cost Escalators'!$B$4,'Cost Escalators'!$B$6,'Cost Escalators'!$C$6)</f>
        <v>0</v>
      </c>
      <c r="R112" s="102">
        <f t="shared" si="6"/>
        <v>0</v>
      </c>
      <c r="S112" s="34">
        <f t="shared" si="7"/>
        <v>0</v>
      </c>
      <c r="T112" s="34">
        <f t="shared" si="8"/>
        <v>0</v>
      </c>
      <c r="U112" s="49">
        <f t="shared" si="9"/>
        <v>0</v>
      </c>
      <c r="W112" s="255">
        <f>IF(OR(A112='Cost Escalators'!A$68,A112='Cost Escalators'!A$69,A112='Cost Escalators'!A$70,A112='Cost Escalators'!A$71),SUM(H112:L112),0)</f>
        <v>0</v>
      </c>
    </row>
    <row r="113" spans="1:23" x14ac:dyDescent="0.2">
      <c r="A113" s="33">
        <f>'Input Data'!A113</f>
        <v>6338</v>
      </c>
      <c r="B113" s="33" t="str">
        <f>'Input Data'!B113</f>
        <v>Substations</v>
      </c>
      <c r="C113" s="33" t="str">
        <f>'Input Data'!C113</f>
        <v>Security Fence Disturbance Detection</v>
      </c>
      <c r="D113" s="35" t="str">
        <f>'Input Data'!D113</f>
        <v>PS Network Asset Replacement</v>
      </c>
      <c r="E113" s="63" t="str">
        <f>'Input Data'!E113</f>
        <v>Input_Prog_Commit</v>
      </c>
      <c r="F113" s="66">
        <f>'Input Data'!F113</f>
        <v>0</v>
      </c>
      <c r="G113" s="52">
        <f>'Input Data'!G113</f>
        <v>2014</v>
      </c>
      <c r="H113" s="34">
        <f>'Input Data'!H113*IF($G113='Cost Escalators'!$B$4,'Cost Escalators'!$B$6,'Cost Escalators'!$C$6)</f>
        <v>0</v>
      </c>
      <c r="I113" s="34">
        <f>'Input Data'!I113*IF($G113='Cost Escalators'!$B$4,'Cost Escalators'!$B$6,'Cost Escalators'!$C$6)</f>
        <v>0</v>
      </c>
      <c r="J113" s="34">
        <f>'Input Data'!J113*IF($G113='Cost Escalators'!$B$4,'Cost Escalators'!$B$6,'Cost Escalators'!$C$6)</f>
        <v>0</v>
      </c>
      <c r="K113" s="34">
        <f>'Input Data'!K113*IF($G113='Cost Escalators'!$B$4,'Cost Escalators'!$B$6,'Cost Escalators'!$C$6)</f>
        <v>0</v>
      </c>
      <c r="L113" s="49">
        <f>'Input Data'!L113*IF($G113='Cost Escalators'!$B$4,'Cost Escalators'!$B$6,'Cost Escalators'!$C$6)</f>
        <v>20589.439999999999</v>
      </c>
      <c r="M113" s="34">
        <f>'Input Data'!M113*IF($G113='Cost Escalators'!$B$4,'Cost Escalators'!$B$6,'Cost Escalators'!$C$6)</f>
        <v>0</v>
      </c>
      <c r="N113" s="34">
        <f>'Input Data'!N113*IF($G113='Cost Escalators'!$B$4,'Cost Escalators'!$B$6,'Cost Escalators'!$C$6)</f>
        <v>70000</v>
      </c>
      <c r="O113" s="34">
        <f>'Input Data'!O113*IF($G113='Cost Escalators'!$B$4,'Cost Escalators'!$B$6,'Cost Escalators'!$C$6)</f>
        <v>0</v>
      </c>
      <c r="P113" s="49">
        <f>'Input Data'!P113*IF($G113='Cost Escalators'!$B$4,'Cost Escalators'!$B$6,'Cost Escalators'!$C$6)</f>
        <v>0</v>
      </c>
      <c r="R113" s="102">
        <f t="shared" si="6"/>
        <v>0</v>
      </c>
      <c r="S113" s="34">
        <f t="shared" si="7"/>
        <v>70000</v>
      </c>
      <c r="T113" s="34">
        <f t="shared" si="8"/>
        <v>0</v>
      </c>
      <c r="U113" s="49">
        <f t="shared" si="9"/>
        <v>0</v>
      </c>
      <c r="W113" s="255">
        <f>IF(OR(A113='Cost Escalators'!A$68,A113='Cost Escalators'!A$69,A113='Cost Escalators'!A$70,A113='Cost Escalators'!A$71),SUM(H113:L113),0)</f>
        <v>0</v>
      </c>
    </row>
    <row r="114" spans="1:23" x14ac:dyDescent="0.2">
      <c r="A114" s="33">
        <f>'Input Data'!A114</f>
        <v>6340</v>
      </c>
      <c r="B114" s="33" t="str">
        <f>'Input Data'!B114</f>
        <v>Substations</v>
      </c>
      <c r="C114" s="33" t="str">
        <f>'Input Data'!C114</f>
        <v>Security Lighting Upgrade</v>
      </c>
      <c r="D114" s="35" t="str">
        <f>'Input Data'!D114</f>
        <v>PS Network Asset Replacement</v>
      </c>
      <c r="E114" s="63" t="str">
        <f>'Input Data'!E114</f>
        <v>Input_Prog_Commit</v>
      </c>
      <c r="F114" s="66">
        <f>'Input Data'!F114</f>
        <v>0</v>
      </c>
      <c r="G114" s="52">
        <f>'Input Data'!G114</f>
        <v>2014</v>
      </c>
      <c r="H114" s="34">
        <f>'Input Data'!H114*IF($G114='Cost Escalators'!$B$4,'Cost Escalators'!$B$6,'Cost Escalators'!$C$6)</f>
        <v>0</v>
      </c>
      <c r="I114" s="34">
        <f>'Input Data'!I114*IF($G114='Cost Escalators'!$B$4,'Cost Escalators'!$B$6,'Cost Escalators'!$C$6)</f>
        <v>0</v>
      </c>
      <c r="J114" s="34">
        <f>'Input Data'!J114*IF($G114='Cost Escalators'!$B$4,'Cost Escalators'!$B$6,'Cost Escalators'!$C$6)</f>
        <v>0</v>
      </c>
      <c r="K114" s="34">
        <f>'Input Data'!K114*IF($G114='Cost Escalators'!$B$4,'Cost Escalators'!$B$6,'Cost Escalators'!$C$6)</f>
        <v>0</v>
      </c>
      <c r="L114" s="49">
        <f>'Input Data'!L114*IF($G114='Cost Escalators'!$B$4,'Cost Escalators'!$B$6,'Cost Escalators'!$C$6)</f>
        <v>63189.1</v>
      </c>
      <c r="M114" s="34">
        <f>'Input Data'!M114*IF($G114='Cost Escalators'!$B$4,'Cost Escalators'!$B$6,'Cost Escalators'!$C$6)</f>
        <v>87500</v>
      </c>
      <c r="N114" s="34">
        <f>'Input Data'!N114*IF($G114='Cost Escalators'!$B$4,'Cost Escalators'!$B$6,'Cost Escalators'!$C$6)</f>
        <v>748330.1</v>
      </c>
      <c r="O114" s="34">
        <f>'Input Data'!O114*IF($G114='Cost Escalators'!$B$4,'Cost Escalators'!$B$6,'Cost Escalators'!$C$6)</f>
        <v>417601.8</v>
      </c>
      <c r="P114" s="49">
        <f>'Input Data'!P114*IF($G114='Cost Escalators'!$B$4,'Cost Escalators'!$B$6,'Cost Escalators'!$C$6)</f>
        <v>877265.89999999991</v>
      </c>
      <c r="R114" s="102">
        <f t="shared" si="6"/>
        <v>87500</v>
      </c>
      <c r="S114" s="34">
        <f t="shared" si="7"/>
        <v>748330.1</v>
      </c>
      <c r="T114" s="34">
        <f t="shared" si="8"/>
        <v>417601.8</v>
      </c>
      <c r="U114" s="49">
        <f t="shared" si="9"/>
        <v>877265.89999999991</v>
      </c>
      <c r="W114" s="255">
        <f>IF(OR(A114='Cost Escalators'!A$68,A114='Cost Escalators'!A$69,A114='Cost Escalators'!A$70,A114='Cost Escalators'!A$71),SUM(H114:L114),0)</f>
        <v>0</v>
      </c>
    </row>
    <row r="115" spans="1:23" x14ac:dyDescent="0.2">
      <c r="A115" s="33">
        <f>'Input Data'!A115</f>
        <v>7308</v>
      </c>
      <c r="B115" s="33" t="str">
        <f>'Input Data'!B115</f>
        <v>Substations</v>
      </c>
      <c r="C115" s="33" t="str">
        <f>'Input Data'!C115</f>
        <v>Replacment of Capacitor CBs</v>
      </c>
      <c r="D115" s="35" t="str">
        <f>'Input Data'!D115</f>
        <v>PS Network Asset Replacement</v>
      </c>
      <c r="E115" s="63" t="str">
        <f>'Input Data'!E115</f>
        <v>Input_Prog_Commit</v>
      </c>
      <c r="F115" s="66">
        <f>'Input Data'!F115</f>
        <v>0</v>
      </c>
      <c r="G115" s="52">
        <f>'Input Data'!G115</f>
        <v>2013</v>
      </c>
      <c r="H115" s="34">
        <f>'Input Data'!H115*IF($G115='Cost Escalators'!$B$4,'Cost Escalators'!$B$6,'Cost Escalators'!$C$6)</f>
        <v>273.14603615972561</v>
      </c>
      <c r="I115" s="34">
        <f>'Input Data'!I115*IF($G115='Cost Escalators'!$B$4,'Cost Escalators'!$B$6,'Cost Escalators'!$C$6)</f>
        <v>-184.03942513424099</v>
      </c>
      <c r="J115" s="34">
        <f>'Input Data'!J115*IF($G115='Cost Escalators'!$B$4,'Cost Escalators'!$B$6,'Cost Escalators'!$C$6)</f>
        <v>0</v>
      </c>
      <c r="K115" s="34">
        <f>'Input Data'!K115*IF($G115='Cost Escalators'!$B$4,'Cost Escalators'!$B$6,'Cost Escalators'!$C$6)</f>
        <v>-8931.9405093119931</v>
      </c>
      <c r="L115" s="49">
        <f>'Input Data'!L115*IF($G115='Cost Escalators'!$B$4,'Cost Escalators'!$B$6,'Cost Escalators'!$C$6)</f>
        <v>0</v>
      </c>
      <c r="M115" s="34">
        <f>'Input Data'!M115*IF($G115='Cost Escalators'!$B$4,'Cost Escalators'!$B$6,'Cost Escalators'!$C$6)</f>
        <v>0</v>
      </c>
      <c r="N115" s="34">
        <f>'Input Data'!N115*IF($G115='Cost Escalators'!$B$4,'Cost Escalators'!$B$6,'Cost Escalators'!$C$6)</f>
        <v>0</v>
      </c>
      <c r="O115" s="34">
        <f>'Input Data'!O115*IF($G115='Cost Escalators'!$B$4,'Cost Escalators'!$B$6,'Cost Escalators'!$C$6)</f>
        <v>0</v>
      </c>
      <c r="P115" s="49">
        <f>'Input Data'!P115*IF($G115='Cost Escalators'!$B$4,'Cost Escalators'!$B$6,'Cost Escalators'!$C$6)</f>
        <v>0</v>
      </c>
      <c r="R115" s="102">
        <f t="shared" si="6"/>
        <v>0</v>
      </c>
      <c r="S115" s="34">
        <f t="shared" si="7"/>
        <v>0</v>
      </c>
      <c r="T115" s="34">
        <f t="shared" si="8"/>
        <v>0</v>
      </c>
      <c r="U115" s="49">
        <f t="shared" si="9"/>
        <v>0</v>
      </c>
      <c r="W115" s="255">
        <f>IF(OR(A115='Cost Escalators'!A$68,A115='Cost Escalators'!A$69,A115='Cost Escalators'!A$70,A115='Cost Escalators'!A$71),SUM(H115:L115),0)</f>
        <v>0</v>
      </c>
    </row>
    <row r="116" spans="1:23" x14ac:dyDescent="0.2">
      <c r="A116" s="33">
        <f>'Input Data'!A116</f>
        <v>7469</v>
      </c>
      <c r="B116" s="33" t="str">
        <f>'Input Data'!B116</f>
        <v>Substations</v>
      </c>
      <c r="C116" s="33" t="str">
        <f>'Input Data'!C116</f>
        <v>Liddell 330kV 84 Line Connection</v>
      </c>
      <c r="D116" s="35" t="str">
        <f>'Input Data'!D116</f>
        <v>PS Network Asset Replacement</v>
      </c>
      <c r="E116" s="63" t="str">
        <f>'Input Data'!E116</f>
        <v>Input_Prog_Commit</v>
      </c>
      <c r="F116" s="66">
        <f>'Input Data'!F116</f>
        <v>0</v>
      </c>
      <c r="G116" s="52">
        <f>'Input Data'!G116</f>
        <v>2014</v>
      </c>
      <c r="H116" s="34">
        <f>'Input Data'!H116*IF($G116='Cost Escalators'!$B$4,'Cost Escalators'!$B$6,'Cost Escalators'!$C$6)</f>
        <v>0</v>
      </c>
      <c r="I116" s="34">
        <f>'Input Data'!I116*IF($G116='Cost Escalators'!$B$4,'Cost Escalators'!$B$6,'Cost Escalators'!$C$6)</f>
        <v>0</v>
      </c>
      <c r="J116" s="34">
        <f>'Input Data'!J116*IF($G116='Cost Escalators'!$B$4,'Cost Escalators'!$B$6,'Cost Escalators'!$C$6)</f>
        <v>0</v>
      </c>
      <c r="K116" s="34">
        <f>'Input Data'!K116*IF($G116='Cost Escalators'!$B$4,'Cost Escalators'!$B$6,'Cost Escalators'!$C$6)</f>
        <v>0</v>
      </c>
      <c r="L116" s="49">
        <f>'Input Data'!L116*IF($G116='Cost Escalators'!$B$4,'Cost Escalators'!$B$6,'Cost Escalators'!$C$6)</f>
        <v>23136.18</v>
      </c>
      <c r="M116" s="34">
        <f>'Input Data'!M116*IF($G116='Cost Escalators'!$B$4,'Cost Escalators'!$B$6,'Cost Escalators'!$C$6)</f>
        <v>0</v>
      </c>
      <c r="N116" s="34">
        <f>'Input Data'!N116*IF($G116='Cost Escalators'!$B$4,'Cost Escalators'!$B$6,'Cost Escalators'!$C$6)</f>
        <v>0</v>
      </c>
      <c r="O116" s="34">
        <f>'Input Data'!O116*IF($G116='Cost Escalators'!$B$4,'Cost Escalators'!$B$6,'Cost Escalators'!$C$6)</f>
        <v>0</v>
      </c>
      <c r="P116" s="49">
        <f>'Input Data'!P116*IF($G116='Cost Escalators'!$B$4,'Cost Escalators'!$B$6,'Cost Escalators'!$C$6)</f>
        <v>0</v>
      </c>
      <c r="R116" s="102">
        <f t="shared" si="6"/>
        <v>0</v>
      </c>
      <c r="S116" s="34">
        <f t="shared" si="7"/>
        <v>0</v>
      </c>
      <c r="T116" s="34">
        <f t="shared" si="8"/>
        <v>0</v>
      </c>
      <c r="U116" s="49">
        <f t="shared" si="9"/>
        <v>0</v>
      </c>
      <c r="W116" s="255">
        <f>IF(OR(A116='Cost Escalators'!A$68,A116='Cost Escalators'!A$69,A116='Cost Escalators'!A$70,A116='Cost Escalators'!A$71),SUM(H116:L116),0)</f>
        <v>0</v>
      </c>
    </row>
    <row r="117" spans="1:23" x14ac:dyDescent="0.2">
      <c r="A117" s="33">
        <f>'Input Data'!A117</f>
        <v>7753</v>
      </c>
      <c r="B117" s="33" t="str">
        <f>'Input Data'!B117</f>
        <v>Substations</v>
      </c>
      <c r="C117" s="33" t="str">
        <f>'Input Data'!C117</f>
        <v>SF6 CT Monitoring</v>
      </c>
      <c r="D117" s="35" t="str">
        <f>'Input Data'!D117</f>
        <v>PS Network Asset Replacement</v>
      </c>
      <c r="E117" s="63" t="str">
        <f>'Input Data'!E117</f>
        <v>Input_Prog_Commit</v>
      </c>
      <c r="F117" s="66">
        <f>'Input Data'!F117</f>
        <v>0</v>
      </c>
      <c r="G117" s="52">
        <f>'Input Data'!G117</f>
        <v>2014</v>
      </c>
      <c r="H117" s="34">
        <f>'Input Data'!H117*IF($G117='Cost Escalators'!$B$4,'Cost Escalators'!$B$6,'Cost Escalators'!$C$6)</f>
        <v>0</v>
      </c>
      <c r="I117" s="34">
        <f>'Input Data'!I117*IF($G117='Cost Escalators'!$B$4,'Cost Escalators'!$B$6,'Cost Escalators'!$C$6)</f>
        <v>0</v>
      </c>
      <c r="J117" s="34">
        <f>'Input Data'!J117*IF($G117='Cost Escalators'!$B$4,'Cost Escalators'!$B$6,'Cost Escalators'!$C$6)</f>
        <v>0</v>
      </c>
      <c r="K117" s="34">
        <f>'Input Data'!K117*IF($G117='Cost Escalators'!$B$4,'Cost Escalators'!$B$6,'Cost Escalators'!$C$6)</f>
        <v>0</v>
      </c>
      <c r="L117" s="49">
        <f>'Input Data'!L117*IF($G117='Cost Escalators'!$B$4,'Cost Escalators'!$B$6,'Cost Escalators'!$C$6)</f>
        <v>29321.77</v>
      </c>
      <c r="M117" s="34">
        <f>'Input Data'!M117*IF($G117='Cost Escalators'!$B$4,'Cost Escalators'!$B$6,'Cost Escalators'!$C$6)</f>
        <v>0</v>
      </c>
      <c r="N117" s="34">
        <f>'Input Data'!N117*IF($G117='Cost Escalators'!$B$4,'Cost Escalators'!$B$6,'Cost Escalators'!$C$6)</f>
        <v>0</v>
      </c>
      <c r="O117" s="34">
        <f>'Input Data'!O117*IF($G117='Cost Escalators'!$B$4,'Cost Escalators'!$B$6,'Cost Escalators'!$C$6)</f>
        <v>0</v>
      </c>
      <c r="P117" s="49">
        <f>'Input Data'!P117*IF($G117='Cost Escalators'!$B$4,'Cost Escalators'!$B$6,'Cost Escalators'!$C$6)</f>
        <v>0</v>
      </c>
      <c r="R117" s="102">
        <f t="shared" si="6"/>
        <v>0</v>
      </c>
      <c r="S117" s="34">
        <f t="shared" si="7"/>
        <v>0</v>
      </c>
      <c r="T117" s="34">
        <f t="shared" si="8"/>
        <v>0</v>
      </c>
      <c r="U117" s="49">
        <f t="shared" si="9"/>
        <v>0</v>
      </c>
      <c r="W117" s="255">
        <f>IF(OR(A117='Cost Escalators'!A$68,A117='Cost Escalators'!A$69,A117='Cost Escalators'!A$70,A117='Cost Escalators'!A$71),SUM(H117:L117),0)</f>
        <v>0</v>
      </c>
    </row>
    <row r="118" spans="1:23" x14ac:dyDescent="0.2">
      <c r="A118" s="33">
        <f>'Input Data'!A118</f>
        <v>8273</v>
      </c>
      <c r="B118" s="33" t="str">
        <f>'Input Data'!B118</f>
        <v>Substations</v>
      </c>
      <c r="C118" s="33" t="str">
        <f>'Input Data'!C118</f>
        <v>Online Condition Monitoring</v>
      </c>
      <c r="D118" s="35" t="str">
        <f>'Input Data'!D118</f>
        <v>PS Network Asset Replacement</v>
      </c>
      <c r="E118" s="63" t="str">
        <f>'Input Data'!E118</f>
        <v>Input_Prog_Commit</v>
      </c>
      <c r="F118" s="66">
        <f>'Input Data'!F118</f>
        <v>0</v>
      </c>
      <c r="G118" s="52">
        <f>'Input Data'!G118</f>
        <v>2014</v>
      </c>
      <c r="H118" s="34">
        <f>'Input Data'!H118*IF($G118='Cost Escalators'!$B$4,'Cost Escalators'!$B$6,'Cost Escalators'!$C$6)</f>
        <v>0</v>
      </c>
      <c r="I118" s="34">
        <f>'Input Data'!I118*IF($G118='Cost Escalators'!$B$4,'Cost Escalators'!$B$6,'Cost Escalators'!$C$6)</f>
        <v>0</v>
      </c>
      <c r="J118" s="34">
        <f>'Input Data'!J118*IF($G118='Cost Escalators'!$B$4,'Cost Escalators'!$B$6,'Cost Escalators'!$C$6)</f>
        <v>0</v>
      </c>
      <c r="K118" s="34">
        <f>'Input Data'!K118*IF($G118='Cost Escalators'!$B$4,'Cost Escalators'!$B$6,'Cost Escalators'!$C$6)</f>
        <v>0</v>
      </c>
      <c r="L118" s="49">
        <f>'Input Data'!L118*IF($G118='Cost Escalators'!$B$4,'Cost Escalators'!$B$6,'Cost Escalators'!$C$6)</f>
        <v>126699</v>
      </c>
      <c r="M118" s="34">
        <f>'Input Data'!M118*IF($G118='Cost Escalators'!$B$4,'Cost Escalators'!$B$6,'Cost Escalators'!$C$6)</f>
        <v>42155.405904528765</v>
      </c>
      <c r="N118" s="34">
        <f>'Input Data'!N118*IF($G118='Cost Escalators'!$B$4,'Cost Escalators'!$B$6,'Cost Escalators'!$C$6)</f>
        <v>179055.83085429759</v>
      </c>
      <c r="O118" s="34">
        <f>'Input Data'!O118*IF($G118='Cost Escalators'!$B$4,'Cost Escalators'!$B$6,'Cost Escalators'!$C$6)</f>
        <v>370242.56777151069</v>
      </c>
      <c r="P118" s="49">
        <f>'Input Data'!P118*IF($G118='Cost Escalators'!$B$4,'Cost Escalators'!$B$6,'Cost Escalators'!$C$6)</f>
        <v>88252.996196225693</v>
      </c>
      <c r="R118" s="102">
        <f t="shared" si="6"/>
        <v>42155.405904528765</v>
      </c>
      <c r="S118" s="34">
        <f t="shared" si="7"/>
        <v>179055.83085429759</v>
      </c>
      <c r="T118" s="34">
        <f t="shared" si="8"/>
        <v>370242.56777151069</v>
      </c>
      <c r="U118" s="49">
        <f t="shared" si="9"/>
        <v>88252.996196225693</v>
      </c>
      <c r="W118" s="255">
        <f>IF(OR(A118='Cost Escalators'!A$68,A118='Cost Escalators'!A$69,A118='Cost Escalators'!A$70,A118='Cost Escalators'!A$71),SUM(H118:L118),0)</f>
        <v>0</v>
      </c>
    </row>
    <row r="119" spans="1:23" x14ac:dyDescent="0.2">
      <c r="A119" s="33">
        <f>'Input Data'!A119</f>
        <v>0</v>
      </c>
      <c r="B119" s="33" t="str">
        <f>'Input Data'!B119</f>
        <v>Substations</v>
      </c>
      <c r="C119" s="33" t="str">
        <f>'Input Data'!C119</f>
        <v>Network Asset Replacement</v>
      </c>
      <c r="D119" s="35" t="str">
        <f>'Input Data'!D119</f>
        <v>PS Network Asset Replacement</v>
      </c>
      <c r="E119" s="63" t="str">
        <f>'Input Data'!E119</f>
        <v>Input_Prog_Commit</v>
      </c>
      <c r="F119" s="66">
        <f>'Input Data'!F119</f>
        <v>0</v>
      </c>
      <c r="G119" s="52">
        <f>'Input Data'!G119</f>
        <v>2013</v>
      </c>
      <c r="H119" s="34">
        <f>'Input Data'!H119*IF($G119='Cost Escalators'!$B$4,'Cost Escalators'!$B$6,'Cost Escalators'!$C$6)</f>
        <v>-6.2122817154124306</v>
      </c>
      <c r="I119" s="34">
        <f>'Input Data'!I119*IF($G119='Cost Escalators'!$B$4,'Cost Escalators'!$B$6,'Cost Escalators'!$C$6)</f>
        <v>32684.699791758441</v>
      </c>
      <c r="J119" s="34">
        <f>'Input Data'!J119*IF($G119='Cost Escalators'!$B$4,'Cost Escalators'!$B$6,'Cost Escalators'!$C$6)</f>
        <v>0</v>
      </c>
      <c r="K119" s="34">
        <f>'Input Data'!K119*IF($G119='Cost Escalators'!$B$4,'Cost Escalators'!$B$6,'Cost Escalators'!$C$6)</f>
        <v>2996.2355199317863</v>
      </c>
      <c r="L119" s="49">
        <f>'Input Data'!L119*IF($G119='Cost Escalators'!$B$4,'Cost Escalators'!$B$6,'Cost Escalators'!$C$6)</f>
        <v>0</v>
      </c>
      <c r="M119" s="34">
        <f>'Input Data'!M119*IF($G119='Cost Escalators'!$B$4,'Cost Escalators'!$B$6,'Cost Escalators'!$C$6)</f>
        <v>0</v>
      </c>
      <c r="N119" s="34">
        <f>'Input Data'!N119*IF($G119='Cost Escalators'!$B$4,'Cost Escalators'!$B$6,'Cost Escalators'!$C$6)</f>
        <v>0</v>
      </c>
      <c r="O119" s="34">
        <f>'Input Data'!O119*IF($G119='Cost Escalators'!$B$4,'Cost Escalators'!$B$6,'Cost Escalators'!$C$6)</f>
        <v>0</v>
      </c>
      <c r="P119" s="49">
        <f>'Input Data'!P119*IF($G119='Cost Escalators'!$B$4,'Cost Escalators'!$B$6,'Cost Escalators'!$C$6)</f>
        <v>0</v>
      </c>
      <c r="R119" s="102">
        <f t="shared" si="6"/>
        <v>0</v>
      </c>
      <c r="S119" s="34">
        <f t="shared" si="7"/>
        <v>0</v>
      </c>
      <c r="T119" s="34">
        <f t="shared" si="8"/>
        <v>0</v>
      </c>
      <c r="U119" s="49">
        <f t="shared" si="9"/>
        <v>0</v>
      </c>
      <c r="W119" s="255">
        <f>IF(OR(A119='Cost Escalators'!A$68,A119='Cost Escalators'!A$69,A119='Cost Escalators'!A$70,A119='Cost Escalators'!A$71),SUM(H119:L119),0)</f>
        <v>0</v>
      </c>
    </row>
    <row r="120" spans="1:23" x14ac:dyDescent="0.2">
      <c r="A120" s="33">
        <f>'Input Data'!A120</f>
        <v>0</v>
      </c>
      <c r="B120" s="33" t="str">
        <f>'Input Data'!B120</f>
        <v>Substations</v>
      </c>
      <c r="C120" s="33" t="str">
        <f>'Input Data'!C120</f>
        <v>Network Asset Replacement</v>
      </c>
      <c r="D120" s="35" t="str">
        <f>'Input Data'!D120</f>
        <v>PS Network Asset Replacement</v>
      </c>
      <c r="E120" s="63" t="str">
        <f>'Input Data'!E120</f>
        <v>Input_Prog_Commit</v>
      </c>
      <c r="F120" s="66">
        <f>'Input Data'!F120</f>
        <v>0</v>
      </c>
      <c r="G120" s="52">
        <f>'Input Data'!G120</f>
        <v>2013</v>
      </c>
      <c r="H120" s="34">
        <f>'Input Data'!H120*IF($G120='Cost Escalators'!$B$4,'Cost Escalators'!$B$6,'Cost Escalators'!$C$6)</f>
        <v>5012978.4424276054</v>
      </c>
      <c r="I120" s="34">
        <f>'Input Data'!I120*IF($G120='Cost Escalators'!$B$4,'Cost Escalators'!$B$6,'Cost Escalators'!$C$6)</f>
        <v>3968740.8488634606</v>
      </c>
      <c r="J120" s="34">
        <f>'Input Data'!J120*IF($G120='Cost Escalators'!$B$4,'Cost Escalators'!$B$6,'Cost Escalators'!$C$6)</f>
        <v>5769012.3047462311</v>
      </c>
      <c r="K120" s="34">
        <f>'Input Data'!K120*IF($G120='Cost Escalators'!$B$4,'Cost Escalators'!$B$6,'Cost Escalators'!$C$6)</f>
        <v>5976048.9243324744</v>
      </c>
      <c r="L120" s="49">
        <f>'Input Data'!L120*IF($G120='Cost Escalators'!$B$4,'Cost Escalators'!$B$6,'Cost Escalators'!$C$6)</f>
        <v>0</v>
      </c>
      <c r="M120" s="34">
        <f>'Input Data'!M120*IF($G120='Cost Escalators'!$B$4,'Cost Escalators'!$B$6,'Cost Escalators'!$C$6)</f>
        <v>0</v>
      </c>
      <c r="N120" s="34">
        <f>'Input Data'!N120*IF($G120='Cost Escalators'!$B$4,'Cost Escalators'!$B$6,'Cost Escalators'!$C$6)</f>
        <v>0</v>
      </c>
      <c r="O120" s="34">
        <f>'Input Data'!O120*IF($G120='Cost Escalators'!$B$4,'Cost Escalators'!$B$6,'Cost Escalators'!$C$6)</f>
        <v>0</v>
      </c>
      <c r="P120" s="49">
        <f>'Input Data'!P120*IF($G120='Cost Escalators'!$B$4,'Cost Escalators'!$B$6,'Cost Escalators'!$C$6)</f>
        <v>0</v>
      </c>
      <c r="R120" s="102">
        <f t="shared" si="6"/>
        <v>0</v>
      </c>
      <c r="S120" s="34">
        <f t="shared" si="7"/>
        <v>0</v>
      </c>
      <c r="T120" s="34">
        <f t="shared" si="8"/>
        <v>0</v>
      </c>
      <c r="U120" s="49">
        <f t="shared" si="9"/>
        <v>0</v>
      </c>
      <c r="W120" s="255">
        <f>IF(OR(A120='Cost Escalators'!A$68,A120='Cost Escalators'!A$69,A120='Cost Escalators'!A$70,A120='Cost Escalators'!A$71),SUM(H120:L120),0)</f>
        <v>0</v>
      </c>
    </row>
    <row r="121" spans="1:23" x14ac:dyDescent="0.2">
      <c r="A121" s="33">
        <f>'Input Data'!A121</f>
        <v>0</v>
      </c>
      <c r="B121" s="33" t="str">
        <f>'Input Data'!B121</f>
        <v>Substations</v>
      </c>
      <c r="C121" s="33" t="str">
        <f>'Input Data'!C121</f>
        <v>Network Asset Replacement</v>
      </c>
      <c r="D121" s="35" t="str">
        <f>'Input Data'!D121</f>
        <v>PS Network Asset Replacement</v>
      </c>
      <c r="E121" s="63" t="str">
        <f>'Input Data'!E121</f>
        <v>Input_Prog_Commit</v>
      </c>
      <c r="F121" s="66">
        <f>'Input Data'!F121</f>
        <v>0</v>
      </c>
      <c r="G121" s="52">
        <f>'Input Data'!G121</f>
        <v>2013</v>
      </c>
      <c r="H121" s="34">
        <f>'Input Data'!H121*IF($G121='Cost Escalators'!$B$4,'Cost Escalators'!$B$6,'Cost Escalators'!$C$6)</f>
        <v>9798924.2190390062</v>
      </c>
      <c r="I121" s="34">
        <f>'Input Data'!I121*IF($G121='Cost Escalators'!$B$4,'Cost Escalators'!$B$6,'Cost Escalators'!$C$6)</f>
        <v>8218731.6001428217</v>
      </c>
      <c r="J121" s="34">
        <f>'Input Data'!J121*IF($G121='Cost Escalators'!$B$4,'Cost Escalators'!$B$6,'Cost Escalators'!$C$6)</f>
        <v>8912663.832516484</v>
      </c>
      <c r="K121" s="34">
        <f>'Input Data'!K121*IF($G121='Cost Escalators'!$B$4,'Cost Escalators'!$B$6,'Cost Escalators'!$C$6)</f>
        <v>5018483.388000505</v>
      </c>
      <c r="L121" s="49">
        <f>'Input Data'!L121*IF($G121='Cost Escalators'!$B$4,'Cost Escalators'!$B$6,'Cost Escalators'!$C$6)</f>
        <v>0</v>
      </c>
      <c r="M121" s="34">
        <f>'Input Data'!M121*IF($G121='Cost Escalators'!$B$4,'Cost Escalators'!$B$6,'Cost Escalators'!$C$6)</f>
        <v>0</v>
      </c>
      <c r="N121" s="34">
        <f>'Input Data'!N121*IF($G121='Cost Escalators'!$B$4,'Cost Escalators'!$B$6,'Cost Escalators'!$C$6)</f>
        <v>0</v>
      </c>
      <c r="O121" s="34">
        <f>'Input Data'!O121*IF($G121='Cost Escalators'!$B$4,'Cost Escalators'!$B$6,'Cost Escalators'!$C$6)</f>
        <v>0</v>
      </c>
      <c r="P121" s="49">
        <f>'Input Data'!P121*IF($G121='Cost Escalators'!$B$4,'Cost Escalators'!$B$6,'Cost Escalators'!$C$6)</f>
        <v>0</v>
      </c>
      <c r="R121" s="102">
        <f t="shared" si="6"/>
        <v>0</v>
      </c>
      <c r="S121" s="34">
        <f t="shared" si="7"/>
        <v>0</v>
      </c>
      <c r="T121" s="34">
        <f t="shared" si="8"/>
        <v>0</v>
      </c>
      <c r="U121" s="49">
        <f t="shared" si="9"/>
        <v>0</v>
      </c>
      <c r="W121" s="255">
        <f>IF(OR(A121='Cost Escalators'!A$68,A121='Cost Escalators'!A$69,A121='Cost Escalators'!A$70,A121='Cost Escalators'!A$71),SUM(H121:L121),0)</f>
        <v>0</v>
      </c>
    </row>
    <row r="122" spans="1:23" x14ac:dyDescent="0.2">
      <c r="A122" s="33">
        <f>'Input Data'!A122</f>
        <v>0</v>
      </c>
      <c r="B122" s="33" t="str">
        <f>'Input Data'!B122</f>
        <v>Substations</v>
      </c>
      <c r="C122" s="33" t="str">
        <f>'Input Data'!C122</f>
        <v>Network Asset Replacement</v>
      </c>
      <c r="D122" s="35" t="str">
        <f>'Input Data'!D122</f>
        <v>PS Network Asset Replacement</v>
      </c>
      <c r="E122" s="63" t="str">
        <f>'Input Data'!E122</f>
        <v>Input_Prog_Commit</v>
      </c>
      <c r="F122" s="66">
        <f>'Input Data'!F122</f>
        <v>0</v>
      </c>
      <c r="G122" s="52">
        <f>'Input Data'!G122</f>
        <v>2013</v>
      </c>
      <c r="H122" s="34">
        <f>'Input Data'!H122*IF($G122='Cost Escalators'!$B$4,'Cost Escalators'!$B$6,'Cost Escalators'!$C$6)</f>
        <v>3301500.4130213782</v>
      </c>
      <c r="I122" s="34">
        <f>'Input Data'!I122*IF($G122='Cost Escalators'!$B$4,'Cost Escalators'!$B$6,'Cost Escalators'!$C$6)</f>
        <v>2952074.6766596697</v>
      </c>
      <c r="J122" s="34">
        <f>'Input Data'!J122*IF($G122='Cost Escalators'!$B$4,'Cost Escalators'!$B$6,'Cost Escalators'!$C$6)</f>
        <v>3018495.7437396492</v>
      </c>
      <c r="K122" s="34">
        <f>'Input Data'!K122*IF($G122='Cost Escalators'!$B$4,'Cost Escalators'!$B$6,'Cost Escalators'!$C$6)</f>
        <v>11497307.760516793</v>
      </c>
      <c r="L122" s="49">
        <f>'Input Data'!L122*IF($G122='Cost Escalators'!$B$4,'Cost Escalators'!$B$6,'Cost Escalators'!$C$6)</f>
        <v>0</v>
      </c>
      <c r="M122" s="34">
        <f>'Input Data'!M122*IF($G122='Cost Escalators'!$B$4,'Cost Escalators'!$B$6,'Cost Escalators'!$C$6)</f>
        <v>0</v>
      </c>
      <c r="N122" s="34">
        <f>'Input Data'!N122*IF($G122='Cost Escalators'!$B$4,'Cost Escalators'!$B$6,'Cost Escalators'!$C$6)</f>
        <v>0</v>
      </c>
      <c r="O122" s="34">
        <f>'Input Data'!O122*IF($G122='Cost Escalators'!$B$4,'Cost Escalators'!$B$6,'Cost Escalators'!$C$6)</f>
        <v>0</v>
      </c>
      <c r="P122" s="49">
        <f>'Input Data'!P122*IF($G122='Cost Escalators'!$B$4,'Cost Escalators'!$B$6,'Cost Escalators'!$C$6)</f>
        <v>0</v>
      </c>
      <c r="R122" s="102">
        <f t="shared" si="6"/>
        <v>0</v>
      </c>
      <c r="S122" s="34">
        <f t="shared" si="7"/>
        <v>0</v>
      </c>
      <c r="T122" s="34">
        <f t="shared" si="8"/>
        <v>0</v>
      </c>
      <c r="U122" s="49">
        <f t="shared" si="9"/>
        <v>0</v>
      </c>
      <c r="W122" s="255">
        <f>IF(OR(A122='Cost Escalators'!A$68,A122='Cost Escalators'!A$69,A122='Cost Escalators'!A$70,A122='Cost Escalators'!A$71),SUM(H122:L122),0)</f>
        <v>0</v>
      </c>
    </row>
    <row r="123" spans="1:23" x14ac:dyDescent="0.2">
      <c r="A123" s="33">
        <f>'Input Data'!A123</f>
        <v>0</v>
      </c>
      <c r="B123" s="33" t="str">
        <f>'Input Data'!B123</f>
        <v>Substations</v>
      </c>
      <c r="C123" s="33" t="str">
        <f>'Input Data'!C123</f>
        <v>Network Asset Replacement</v>
      </c>
      <c r="D123" s="35" t="str">
        <f>'Input Data'!D123</f>
        <v>PS Network Asset Replacement</v>
      </c>
      <c r="E123" s="63" t="str">
        <f>'Input Data'!E123</f>
        <v>Input_Prog_Commit</v>
      </c>
      <c r="F123" s="66">
        <f>'Input Data'!F123</f>
        <v>0</v>
      </c>
      <c r="G123" s="52">
        <f>'Input Data'!G123</f>
        <v>2013</v>
      </c>
      <c r="H123" s="34">
        <f>'Input Data'!H123*IF($G123='Cost Escalators'!$B$4,'Cost Escalators'!$B$6,'Cost Escalators'!$C$6)</f>
        <v>188847.53381542704</v>
      </c>
      <c r="I123" s="34">
        <f>'Input Data'!I123*IF($G123='Cost Escalators'!$B$4,'Cost Escalators'!$B$6,'Cost Escalators'!$C$6)</f>
        <v>393329.05005141237</v>
      </c>
      <c r="J123" s="34">
        <f>'Input Data'!J123*IF($G123='Cost Escalators'!$B$4,'Cost Escalators'!$B$6,'Cost Escalators'!$C$6)</f>
        <v>188800.92819036654</v>
      </c>
      <c r="K123" s="34">
        <f>'Input Data'!K123*IF($G123='Cost Escalators'!$B$4,'Cost Escalators'!$B$6,'Cost Escalators'!$C$6)</f>
        <v>102442.06566198383</v>
      </c>
      <c r="L123" s="49">
        <f>'Input Data'!L123*IF($G123='Cost Escalators'!$B$4,'Cost Escalators'!$B$6,'Cost Escalators'!$C$6)</f>
        <v>0</v>
      </c>
      <c r="M123" s="34">
        <f>'Input Data'!M123*IF($G123='Cost Escalators'!$B$4,'Cost Escalators'!$B$6,'Cost Escalators'!$C$6)</f>
        <v>0</v>
      </c>
      <c r="N123" s="34">
        <f>'Input Data'!N123*IF($G123='Cost Escalators'!$B$4,'Cost Escalators'!$B$6,'Cost Escalators'!$C$6)</f>
        <v>0</v>
      </c>
      <c r="O123" s="34">
        <f>'Input Data'!O123*IF($G123='Cost Escalators'!$B$4,'Cost Escalators'!$B$6,'Cost Escalators'!$C$6)</f>
        <v>0</v>
      </c>
      <c r="P123" s="49">
        <f>'Input Data'!P123*IF($G123='Cost Escalators'!$B$4,'Cost Escalators'!$B$6,'Cost Escalators'!$C$6)</f>
        <v>0</v>
      </c>
      <c r="R123" s="102">
        <f t="shared" si="6"/>
        <v>0</v>
      </c>
      <c r="S123" s="34">
        <f t="shared" si="7"/>
        <v>0</v>
      </c>
      <c r="T123" s="34">
        <f t="shared" si="8"/>
        <v>0</v>
      </c>
      <c r="U123" s="49">
        <f t="shared" si="9"/>
        <v>0</v>
      </c>
      <c r="W123" s="255">
        <f>IF(OR(A123='Cost Escalators'!A$68,A123='Cost Escalators'!A$69,A123='Cost Escalators'!A$70,A123='Cost Escalators'!A$71),SUM(H123:L123),0)</f>
        <v>0</v>
      </c>
    </row>
    <row r="124" spans="1:23" x14ac:dyDescent="0.2">
      <c r="A124" s="33">
        <f>'Input Data'!A124</f>
        <v>0</v>
      </c>
      <c r="B124" s="33" t="str">
        <f>'Input Data'!B124</f>
        <v>Substations</v>
      </c>
      <c r="C124" s="33" t="str">
        <f>'Input Data'!C124</f>
        <v>Network Asset Replacement</v>
      </c>
      <c r="D124" s="35" t="str">
        <f>'Input Data'!D124</f>
        <v>PS Network Asset Replacement</v>
      </c>
      <c r="E124" s="63" t="str">
        <f>'Input Data'!E124</f>
        <v>Input_Prog_Commit</v>
      </c>
      <c r="F124" s="66">
        <f>'Input Data'!F124</f>
        <v>0</v>
      </c>
      <c r="G124" s="52">
        <f>'Input Data'!G124</f>
        <v>2013</v>
      </c>
      <c r="H124" s="34">
        <f>'Input Data'!H124*IF($G124='Cost Escalators'!$B$4,'Cost Escalators'!$B$6,'Cost Escalators'!$C$6)</f>
        <v>6382940.6657042066</v>
      </c>
      <c r="I124" s="34">
        <f>'Input Data'!I124*IF($G124='Cost Escalators'!$B$4,'Cost Escalators'!$B$6,'Cost Escalators'!$C$6)</f>
        <v>1707825.2666528616</v>
      </c>
      <c r="J124" s="34">
        <f>'Input Data'!J124*IF($G124='Cost Escalators'!$B$4,'Cost Escalators'!$B$6,'Cost Escalators'!$C$6)</f>
        <v>159492.78531887167</v>
      </c>
      <c r="K124" s="34">
        <f>'Input Data'!K124*IF($G124='Cost Escalators'!$B$4,'Cost Escalators'!$B$6,'Cost Escalators'!$C$6)</f>
        <v>2006169.1441376943</v>
      </c>
      <c r="L124" s="49">
        <f>'Input Data'!L124*IF($G124='Cost Escalators'!$B$4,'Cost Escalators'!$B$6,'Cost Escalators'!$C$6)</f>
        <v>0</v>
      </c>
      <c r="M124" s="34">
        <f>'Input Data'!M124*IF($G124='Cost Escalators'!$B$4,'Cost Escalators'!$B$6,'Cost Escalators'!$C$6)</f>
        <v>0</v>
      </c>
      <c r="N124" s="34">
        <f>'Input Data'!N124*IF($G124='Cost Escalators'!$B$4,'Cost Escalators'!$B$6,'Cost Escalators'!$C$6)</f>
        <v>0</v>
      </c>
      <c r="O124" s="34">
        <f>'Input Data'!O124*IF($G124='Cost Escalators'!$B$4,'Cost Escalators'!$B$6,'Cost Escalators'!$C$6)</f>
        <v>0</v>
      </c>
      <c r="P124" s="49">
        <f>'Input Data'!P124*IF($G124='Cost Escalators'!$B$4,'Cost Escalators'!$B$6,'Cost Escalators'!$C$6)</f>
        <v>0</v>
      </c>
      <c r="R124" s="102">
        <f t="shared" si="6"/>
        <v>0</v>
      </c>
      <c r="S124" s="34">
        <f t="shared" si="7"/>
        <v>0</v>
      </c>
      <c r="T124" s="34">
        <f t="shared" si="8"/>
        <v>0</v>
      </c>
      <c r="U124" s="49">
        <f t="shared" si="9"/>
        <v>0</v>
      </c>
      <c r="W124" s="255">
        <f>IF(OR(A124='Cost Escalators'!A$68,A124='Cost Escalators'!A$69,A124='Cost Escalators'!A$70,A124='Cost Escalators'!A$71),SUM(H124:L124),0)</f>
        <v>0</v>
      </c>
    </row>
    <row r="125" spans="1:23" x14ac:dyDescent="0.2">
      <c r="A125" s="33">
        <f>'Input Data'!A125</f>
        <v>4939</v>
      </c>
      <c r="B125" s="33" t="str">
        <f>'Input Data'!B125</f>
        <v>Transmission Lines</v>
      </c>
      <c r="C125" s="33" t="str">
        <f>'Input Data'!C125</f>
        <v>Aging Wood Poles</v>
      </c>
      <c r="D125" s="35" t="str">
        <f>'Input Data'!D125</f>
        <v>PS Network Asset Replacement</v>
      </c>
      <c r="E125" s="63" t="str">
        <f>'Input Data'!E125</f>
        <v>Input_Prog_Commit</v>
      </c>
      <c r="F125" s="66">
        <f>'Input Data'!F125</f>
        <v>0</v>
      </c>
      <c r="G125" s="52">
        <f>'Input Data'!G125</f>
        <v>2014</v>
      </c>
      <c r="H125" s="34">
        <f>'Input Data'!H125*IF($G125='Cost Escalators'!$B$4,'Cost Escalators'!$B$6,'Cost Escalators'!$C$6)</f>
        <v>0</v>
      </c>
      <c r="I125" s="34">
        <f>'Input Data'!I125*IF($G125='Cost Escalators'!$B$4,'Cost Escalators'!$B$6,'Cost Escalators'!$C$6)</f>
        <v>0</v>
      </c>
      <c r="J125" s="34">
        <f>'Input Data'!J125*IF($G125='Cost Escalators'!$B$4,'Cost Escalators'!$B$6,'Cost Escalators'!$C$6)</f>
        <v>0</v>
      </c>
      <c r="K125" s="34">
        <f>'Input Data'!K125*IF($G125='Cost Escalators'!$B$4,'Cost Escalators'!$B$6,'Cost Escalators'!$C$6)</f>
        <v>0</v>
      </c>
      <c r="L125" s="49">
        <f>'Input Data'!L125*IF($G125='Cost Escalators'!$B$4,'Cost Escalators'!$B$6,'Cost Escalators'!$C$6)</f>
        <v>3080503.11</v>
      </c>
      <c r="M125" s="34">
        <f>'Input Data'!M125*IF($G125='Cost Escalators'!$B$4,'Cost Escalators'!$B$6,'Cost Escalators'!$C$6)</f>
        <v>1050000</v>
      </c>
      <c r="N125" s="34">
        <f>'Input Data'!N125*IF($G125='Cost Escalators'!$B$4,'Cost Escalators'!$B$6,'Cost Escalators'!$C$6)</f>
        <v>0</v>
      </c>
      <c r="O125" s="34">
        <f>'Input Data'!O125*IF($G125='Cost Escalators'!$B$4,'Cost Escalators'!$B$6,'Cost Escalators'!$C$6)</f>
        <v>0</v>
      </c>
      <c r="P125" s="49">
        <f>'Input Data'!P125*IF($G125='Cost Escalators'!$B$4,'Cost Escalators'!$B$6,'Cost Escalators'!$C$6)</f>
        <v>0</v>
      </c>
      <c r="R125" s="102">
        <f t="shared" si="6"/>
        <v>1050000</v>
      </c>
      <c r="S125" s="34">
        <f t="shared" si="7"/>
        <v>0</v>
      </c>
      <c r="T125" s="34">
        <f t="shared" si="8"/>
        <v>0</v>
      </c>
      <c r="U125" s="49">
        <f t="shared" si="9"/>
        <v>0</v>
      </c>
      <c r="W125" s="255">
        <f>IF(OR(A125='Cost Escalators'!A$68,A125='Cost Escalators'!A$69,A125='Cost Escalators'!A$70,A125='Cost Escalators'!A$71),SUM(H125:L125),0)</f>
        <v>0</v>
      </c>
    </row>
    <row r="126" spans="1:23" x14ac:dyDescent="0.2">
      <c r="A126" s="33">
        <f>'Input Data'!A126</f>
        <v>4943</v>
      </c>
      <c r="B126" s="33" t="str">
        <f>'Input Data'!B126</f>
        <v>Transmission Lines</v>
      </c>
      <c r="C126" s="33" t="str">
        <f>'Input Data'!C126</f>
        <v>Emergency Structures (Guyed Masts)</v>
      </c>
      <c r="D126" s="35" t="str">
        <f>'Input Data'!D126</f>
        <v>PS Network Asset Replacement</v>
      </c>
      <c r="E126" s="63" t="str">
        <f>'Input Data'!E126</f>
        <v>Input_Prog_Commit</v>
      </c>
      <c r="F126" s="66">
        <f>'Input Data'!F126</f>
        <v>0</v>
      </c>
      <c r="G126" s="52">
        <f>'Input Data'!G126</f>
        <v>2013</v>
      </c>
      <c r="H126" s="34">
        <f>'Input Data'!H126*IF($G126='Cost Escalators'!$B$4,'Cost Escalators'!$B$6,'Cost Escalators'!$C$6)</f>
        <v>122414.53998016991</v>
      </c>
      <c r="I126" s="34">
        <f>'Input Data'!I126*IF($G126='Cost Escalators'!$B$4,'Cost Escalators'!$B$6,'Cost Escalators'!$C$6)</f>
        <v>62959.092992491212</v>
      </c>
      <c r="J126" s="34">
        <f>'Input Data'!J126*IF($G126='Cost Escalators'!$B$4,'Cost Escalators'!$B$6,'Cost Escalators'!$C$6)</f>
        <v>0</v>
      </c>
      <c r="K126" s="34">
        <f>'Input Data'!K126*IF($G126='Cost Escalators'!$B$4,'Cost Escalators'!$B$6,'Cost Escalators'!$C$6)</f>
        <v>0</v>
      </c>
      <c r="L126" s="49">
        <f>'Input Data'!L126*IF($G126='Cost Escalators'!$B$4,'Cost Escalators'!$B$6,'Cost Escalators'!$C$6)</f>
        <v>0</v>
      </c>
      <c r="M126" s="34">
        <f>'Input Data'!M126*IF($G126='Cost Escalators'!$B$4,'Cost Escalators'!$B$6,'Cost Escalators'!$C$6)</f>
        <v>0</v>
      </c>
      <c r="N126" s="34">
        <f>'Input Data'!N126*IF($G126='Cost Escalators'!$B$4,'Cost Escalators'!$B$6,'Cost Escalators'!$C$6)</f>
        <v>0</v>
      </c>
      <c r="O126" s="34">
        <f>'Input Data'!O126*IF($G126='Cost Escalators'!$B$4,'Cost Escalators'!$B$6,'Cost Escalators'!$C$6)</f>
        <v>0</v>
      </c>
      <c r="P126" s="49">
        <f>'Input Data'!P126*IF($G126='Cost Escalators'!$B$4,'Cost Escalators'!$B$6,'Cost Escalators'!$C$6)</f>
        <v>0</v>
      </c>
      <c r="R126" s="102">
        <f t="shared" si="6"/>
        <v>0</v>
      </c>
      <c r="S126" s="34">
        <f t="shared" si="7"/>
        <v>0</v>
      </c>
      <c r="T126" s="34">
        <f t="shared" si="8"/>
        <v>0</v>
      </c>
      <c r="U126" s="49">
        <f t="shared" si="9"/>
        <v>0</v>
      </c>
      <c r="W126" s="255">
        <f>IF(OR(A126='Cost Escalators'!A$68,A126='Cost Escalators'!A$69,A126='Cost Escalators'!A$70,A126='Cost Escalators'!A$71),SUM(H126:L126),0)</f>
        <v>0</v>
      </c>
    </row>
    <row r="127" spans="1:23" x14ac:dyDescent="0.2">
      <c r="A127" s="33">
        <f>'Input Data'!A127</f>
        <v>0</v>
      </c>
      <c r="B127" s="33" t="str">
        <f>'Input Data'!B127</f>
        <v>Transmission Lines</v>
      </c>
      <c r="C127" s="33" t="str">
        <f>'Input Data'!C127</f>
        <v>Transmission Line Minor Upgrades</v>
      </c>
      <c r="D127" s="35" t="str">
        <f>'Input Data'!D127</f>
        <v>PS Network Asset Replacement</v>
      </c>
      <c r="E127" s="63" t="str">
        <f>'Input Data'!E127</f>
        <v>Input_Prog_Commit</v>
      </c>
      <c r="F127" s="66">
        <f>'Input Data'!F127</f>
        <v>0</v>
      </c>
      <c r="G127" s="52">
        <f>'Input Data'!G127</f>
        <v>2013</v>
      </c>
      <c r="H127" s="34">
        <f>'Input Data'!H127*IF($G127='Cost Escalators'!$B$4,'Cost Escalators'!$B$6,'Cost Escalators'!$C$6)</f>
        <v>973420.72181964584</v>
      </c>
      <c r="I127" s="34">
        <f>'Input Data'!I127*IF($G127='Cost Escalators'!$B$4,'Cost Escalators'!$B$6,'Cost Escalators'!$C$6)</f>
        <v>786320.61968257464</v>
      </c>
      <c r="J127" s="34">
        <f>'Input Data'!J127*IF($G127='Cost Escalators'!$B$4,'Cost Escalators'!$B$6,'Cost Escalators'!$C$6)</f>
        <v>949754.44008079253</v>
      </c>
      <c r="K127" s="34">
        <f>'Input Data'!K127*IF($G127='Cost Escalators'!$B$4,'Cost Escalators'!$B$6,'Cost Escalators'!$C$6)</f>
        <v>235012.78426405851</v>
      </c>
      <c r="L127" s="49">
        <f>'Input Data'!L127*IF($G127='Cost Escalators'!$B$4,'Cost Escalators'!$B$6,'Cost Escalators'!$C$6)</f>
        <v>0</v>
      </c>
      <c r="M127" s="34">
        <f>'Input Data'!M127*IF($G127='Cost Escalators'!$B$4,'Cost Escalators'!$B$6,'Cost Escalators'!$C$6)</f>
        <v>0</v>
      </c>
      <c r="N127" s="34">
        <f>'Input Data'!N127*IF($G127='Cost Escalators'!$B$4,'Cost Escalators'!$B$6,'Cost Escalators'!$C$6)</f>
        <v>0</v>
      </c>
      <c r="O127" s="34">
        <f>'Input Data'!O127*IF($G127='Cost Escalators'!$B$4,'Cost Escalators'!$B$6,'Cost Escalators'!$C$6)</f>
        <v>0</v>
      </c>
      <c r="P127" s="49">
        <f>'Input Data'!P127*IF($G127='Cost Escalators'!$B$4,'Cost Escalators'!$B$6,'Cost Escalators'!$C$6)</f>
        <v>0</v>
      </c>
      <c r="R127" s="102">
        <f t="shared" si="6"/>
        <v>0</v>
      </c>
      <c r="S127" s="34">
        <f t="shared" si="7"/>
        <v>0</v>
      </c>
      <c r="T127" s="34">
        <f t="shared" si="8"/>
        <v>0</v>
      </c>
      <c r="U127" s="49">
        <f t="shared" si="9"/>
        <v>0</v>
      </c>
      <c r="W127" s="255">
        <f>IF(OR(A127='Cost Escalators'!A$68,A127='Cost Escalators'!A$69,A127='Cost Escalators'!A$70,A127='Cost Escalators'!A$71),SUM(H127:L127),0)</f>
        <v>0</v>
      </c>
    </row>
    <row r="128" spans="1:23" x14ac:dyDescent="0.2">
      <c r="A128" s="33">
        <f>'Input Data'!A128</f>
        <v>0</v>
      </c>
      <c r="B128" s="33" t="str">
        <f>'Input Data'!B128</f>
        <v>Transmission Lines</v>
      </c>
      <c r="C128" s="33" t="str">
        <f>'Input Data'!C128</f>
        <v>Network Asset Replacement</v>
      </c>
      <c r="D128" s="35" t="str">
        <f>'Input Data'!D128</f>
        <v>PS Network Asset Replacement</v>
      </c>
      <c r="E128" s="63" t="str">
        <f>'Input Data'!E128</f>
        <v>Input_Prog_Commit</v>
      </c>
      <c r="F128" s="66">
        <f>'Input Data'!F128</f>
        <v>0</v>
      </c>
      <c r="G128" s="52">
        <f>'Input Data'!G128</f>
        <v>2013</v>
      </c>
      <c r="H128" s="34">
        <f>'Input Data'!H128*IF($G128='Cost Escalators'!$B$4,'Cost Escalators'!$B$6,'Cost Escalators'!$C$6)</f>
        <v>7670814.0006014323</v>
      </c>
      <c r="I128" s="34">
        <f>'Input Data'!I128*IF($G128='Cost Escalators'!$B$4,'Cost Escalators'!$B$6,'Cost Escalators'!$C$6)</f>
        <v>3440202.9747320949</v>
      </c>
      <c r="J128" s="34">
        <f>'Input Data'!J128*IF($G128='Cost Escalators'!$B$4,'Cost Escalators'!$B$6,'Cost Escalators'!$C$6)</f>
        <v>2306788.9042521096</v>
      </c>
      <c r="K128" s="34">
        <f>'Input Data'!K128*IF($G128='Cost Escalators'!$B$4,'Cost Escalators'!$B$6,'Cost Escalators'!$C$6)</f>
        <v>2632685.3052219278</v>
      </c>
      <c r="L128" s="49">
        <f>'Input Data'!L128*IF($G128='Cost Escalators'!$B$4,'Cost Escalators'!$B$6,'Cost Escalators'!$C$6)</f>
        <v>0</v>
      </c>
      <c r="M128" s="34">
        <f>'Input Data'!M128*IF($G128='Cost Escalators'!$B$4,'Cost Escalators'!$B$6,'Cost Escalators'!$C$6)</f>
        <v>0</v>
      </c>
      <c r="N128" s="34">
        <f>'Input Data'!N128*IF($G128='Cost Escalators'!$B$4,'Cost Escalators'!$B$6,'Cost Escalators'!$C$6)</f>
        <v>0</v>
      </c>
      <c r="O128" s="34">
        <f>'Input Data'!O128*IF($G128='Cost Escalators'!$B$4,'Cost Escalators'!$B$6,'Cost Escalators'!$C$6)</f>
        <v>0</v>
      </c>
      <c r="P128" s="49">
        <f>'Input Data'!P128*IF($G128='Cost Escalators'!$B$4,'Cost Escalators'!$B$6,'Cost Escalators'!$C$6)</f>
        <v>0</v>
      </c>
      <c r="R128" s="102">
        <f t="shared" si="6"/>
        <v>0</v>
      </c>
      <c r="S128" s="34">
        <f t="shared" si="7"/>
        <v>0</v>
      </c>
      <c r="T128" s="34">
        <f t="shared" si="8"/>
        <v>0</v>
      </c>
      <c r="U128" s="49">
        <f t="shared" si="9"/>
        <v>0</v>
      </c>
      <c r="W128" s="255">
        <f>IF(OR(A128='Cost Escalators'!A$68,A128='Cost Escalators'!A$69,A128='Cost Escalators'!A$70,A128='Cost Escalators'!A$71),SUM(H128:L128),0)</f>
        <v>0</v>
      </c>
    </row>
    <row r="129" spans="1:23" x14ac:dyDescent="0.2">
      <c r="A129" s="33">
        <f>'Input Data'!A129</f>
        <v>8165</v>
      </c>
      <c r="B129" s="33" t="str">
        <f>'Input Data'!B129</f>
        <v>Misc Assets &amp; Office Equipment</v>
      </c>
      <c r="C129" s="33" t="str">
        <f>'Input Data'!C129</f>
        <v>Misc Assets &amp; Office Equipment</v>
      </c>
      <c r="D129" s="35" t="str">
        <f>'Input Data'!D129</f>
        <v>PS Network-Other</v>
      </c>
      <c r="E129" s="63" t="str">
        <f>'Input Data'!E129</f>
        <v>Input_Prog_Commit</v>
      </c>
      <c r="F129" s="66">
        <f>'Input Data'!F129</f>
        <v>0</v>
      </c>
      <c r="G129" s="52">
        <f>'Input Data'!G129</f>
        <v>2014</v>
      </c>
      <c r="H129" s="34">
        <f>'Input Data'!H129*IF($G129='Cost Escalators'!$B$4,'Cost Escalators'!$B$6,'Cost Escalators'!$C$6)</f>
        <v>0</v>
      </c>
      <c r="I129" s="34">
        <f>'Input Data'!I129*IF($G129='Cost Escalators'!$B$4,'Cost Escalators'!$B$6,'Cost Escalators'!$C$6)</f>
        <v>0</v>
      </c>
      <c r="J129" s="34">
        <f>'Input Data'!J129*IF($G129='Cost Escalators'!$B$4,'Cost Escalators'!$B$6,'Cost Escalators'!$C$6)</f>
        <v>0</v>
      </c>
      <c r="K129" s="34">
        <f>'Input Data'!K129*IF($G129='Cost Escalators'!$B$4,'Cost Escalators'!$B$6,'Cost Escalators'!$C$6)</f>
        <v>0</v>
      </c>
      <c r="L129" s="49">
        <f>'Input Data'!L129*IF($G129='Cost Escalators'!$B$4,'Cost Escalators'!$B$6,'Cost Escalators'!$C$6)</f>
        <v>2070254</v>
      </c>
      <c r="M129" s="34">
        <f>'Input Data'!M129*IF($G129='Cost Escalators'!$B$4,'Cost Escalators'!$B$6,'Cost Escalators'!$C$6)</f>
        <v>2502731</v>
      </c>
      <c r="N129" s="34">
        <f>'Input Data'!N129*IF($G129='Cost Escalators'!$B$4,'Cost Escalators'!$B$6,'Cost Escalators'!$C$6)</f>
        <v>1445000</v>
      </c>
      <c r="O129" s="34">
        <f>'Input Data'!O129*IF($G129='Cost Escalators'!$B$4,'Cost Escalators'!$B$6,'Cost Escalators'!$C$6)</f>
        <v>1511000</v>
      </c>
      <c r="P129" s="49">
        <f>'Input Data'!P129*IF($G129='Cost Escalators'!$B$4,'Cost Escalators'!$B$6,'Cost Escalators'!$C$6)</f>
        <v>1165000</v>
      </c>
      <c r="R129" s="102">
        <f t="shared" si="6"/>
        <v>2502731</v>
      </c>
      <c r="S129" s="34">
        <f t="shared" si="7"/>
        <v>1445000</v>
      </c>
      <c r="T129" s="34">
        <f t="shared" si="8"/>
        <v>1511000</v>
      </c>
      <c r="U129" s="49">
        <f t="shared" si="9"/>
        <v>1165000</v>
      </c>
      <c r="W129" s="255">
        <f>IF(OR(A129='Cost Escalators'!A$68,A129='Cost Escalators'!A$69,A129='Cost Escalators'!A$70,A129='Cost Escalators'!A$71),SUM(H129:L129),0)</f>
        <v>0</v>
      </c>
    </row>
    <row r="130" spans="1:23" x14ac:dyDescent="0.2">
      <c r="A130" s="33">
        <f>'Input Data'!A130</f>
        <v>4931</v>
      </c>
      <c r="B130" s="33" t="str">
        <f>'Input Data'!B130</f>
        <v>Substations</v>
      </c>
      <c r="C130" s="33" t="str">
        <f>'Input Data'!C130</f>
        <v>CCTV</v>
      </c>
      <c r="D130" s="35" t="str">
        <f>'Input Data'!D130</f>
        <v>PS Security/Compliance</v>
      </c>
      <c r="E130" s="63" t="str">
        <f>'Input Data'!E130</f>
        <v>Input_Prog_Commit</v>
      </c>
      <c r="F130" s="66">
        <f>'Input Data'!F130</f>
        <v>0</v>
      </c>
      <c r="G130" s="52">
        <f>'Input Data'!G130</f>
        <v>2013</v>
      </c>
      <c r="H130" s="34">
        <f>'Input Data'!H130*IF($G130='Cost Escalators'!$B$4,'Cost Escalators'!$B$6,'Cost Escalators'!$C$6)</f>
        <v>1066846.8895242582</v>
      </c>
      <c r="I130" s="34">
        <f>'Input Data'!I130*IF($G130='Cost Escalators'!$B$4,'Cost Escalators'!$B$6,'Cost Escalators'!$C$6)</f>
        <v>81925.583680333701</v>
      </c>
      <c r="J130" s="34">
        <f>'Input Data'!J130*IF($G130='Cost Escalators'!$B$4,'Cost Escalators'!$B$6,'Cost Escalators'!$C$6)</f>
        <v>87753.50068245655</v>
      </c>
      <c r="K130" s="34">
        <f>'Input Data'!K130*IF($G130='Cost Escalators'!$B$4,'Cost Escalators'!$B$6,'Cost Escalators'!$C$6)</f>
        <v>0</v>
      </c>
      <c r="L130" s="49">
        <f>'Input Data'!L130*IF($G130='Cost Escalators'!$B$4,'Cost Escalators'!$B$6,'Cost Escalators'!$C$6)</f>
        <v>0</v>
      </c>
      <c r="M130" s="34">
        <f>'Input Data'!M130*IF($G130='Cost Escalators'!$B$4,'Cost Escalators'!$B$6,'Cost Escalators'!$C$6)</f>
        <v>0</v>
      </c>
      <c r="N130" s="34">
        <f>'Input Data'!N130*IF($G130='Cost Escalators'!$B$4,'Cost Escalators'!$B$6,'Cost Escalators'!$C$6)</f>
        <v>0</v>
      </c>
      <c r="O130" s="34">
        <f>'Input Data'!O130*IF($G130='Cost Escalators'!$B$4,'Cost Escalators'!$B$6,'Cost Escalators'!$C$6)</f>
        <v>0</v>
      </c>
      <c r="P130" s="49">
        <f>'Input Data'!P130*IF($G130='Cost Escalators'!$B$4,'Cost Escalators'!$B$6,'Cost Escalators'!$C$6)</f>
        <v>0</v>
      </c>
      <c r="R130" s="102">
        <f t="shared" si="6"/>
        <v>0</v>
      </c>
      <c r="S130" s="34">
        <f t="shared" si="7"/>
        <v>0</v>
      </c>
      <c r="T130" s="34">
        <f t="shared" si="8"/>
        <v>0</v>
      </c>
      <c r="U130" s="49">
        <f t="shared" si="9"/>
        <v>0</v>
      </c>
      <c r="W130" s="255">
        <f>IF(OR(A130='Cost Escalators'!A$68,A130='Cost Escalators'!A$69,A130='Cost Escalators'!A$70,A130='Cost Escalators'!A$71),SUM(H130:L130),0)</f>
        <v>0</v>
      </c>
    </row>
    <row r="131" spans="1:23" x14ac:dyDescent="0.2">
      <c r="A131" s="33">
        <f>'Input Data'!A131</f>
        <v>4979</v>
      </c>
      <c r="B131" s="33" t="str">
        <f>'Input Data'!B131</f>
        <v>Substations</v>
      </c>
      <c r="C131" s="33" t="str">
        <f>'Input Data'!C131</f>
        <v>RRS Security</v>
      </c>
      <c r="D131" s="35" t="str">
        <f>'Input Data'!D131</f>
        <v>PS Security/Compliance</v>
      </c>
      <c r="E131" s="63" t="str">
        <f>'Input Data'!E131</f>
        <v>Input_Prog_Commit</v>
      </c>
      <c r="F131" s="66">
        <f>'Input Data'!F131</f>
        <v>0</v>
      </c>
      <c r="G131" s="52">
        <f>'Input Data'!G131</f>
        <v>2013</v>
      </c>
      <c r="H131" s="34">
        <f>'Input Data'!H131*IF($G131='Cost Escalators'!$B$4,'Cost Escalators'!$B$6,'Cost Escalators'!$C$6)</f>
        <v>301586.12387749151</v>
      </c>
      <c r="I131" s="34">
        <f>'Input Data'!I131*IF($G131='Cost Escalators'!$B$4,'Cost Escalators'!$B$6,'Cost Escalators'!$C$6)</f>
        <v>115541.74294165762</v>
      </c>
      <c r="J131" s="34">
        <f>'Input Data'!J131*IF($G131='Cost Escalators'!$B$4,'Cost Escalators'!$B$6,'Cost Escalators'!$C$6)</f>
        <v>0</v>
      </c>
      <c r="K131" s="34">
        <f>'Input Data'!K131*IF($G131='Cost Escalators'!$B$4,'Cost Escalators'!$B$6,'Cost Escalators'!$C$6)</f>
        <v>0</v>
      </c>
      <c r="L131" s="49">
        <f>'Input Data'!L131*IF($G131='Cost Escalators'!$B$4,'Cost Escalators'!$B$6,'Cost Escalators'!$C$6)</f>
        <v>0</v>
      </c>
      <c r="M131" s="34">
        <f>'Input Data'!M131*IF($G131='Cost Escalators'!$B$4,'Cost Escalators'!$B$6,'Cost Escalators'!$C$6)</f>
        <v>0</v>
      </c>
      <c r="N131" s="34">
        <f>'Input Data'!N131*IF($G131='Cost Escalators'!$B$4,'Cost Escalators'!$B$6,'Cost Escalators'!$C$6)</f>
        <v>0</v>
      </c>
      <c r="O131" s="34">
        <f>'Input Data'!O131*IF($G131='Cost Escalators'!$B$4,'Cost Escalators'!$B$6,'Cost Escalators'!$C$6)</f>
        <v>0</v>
      </c>
      <c r="P131" s="49">
        <f>'Input Data'!P131*IF($G131='Cost Escalators'!$B$4,'Cost Escalators'!$B$6,'Cost Escalators'!$C$6)</f>
        <v>0</v>
      </c>
      <c r="R131" s="102">
        <f t="shared" si="6"/>
        <v>0</v>
      </c>
      <c r="S131" s="34">
        <f t="shared" si="7"/>
        <v>0</v>
      </c>
      <c r="T131" s="34">
        <f t="shared" si="8"/>
        <v>0</v>
      </c>
      <c r="U131" s="49">
        <f t="shared" si="9"/>
        <v>0</v>
      </c>
      <c r="W131" s="255">
        <f>IF(OR(A131='Cost Escalators'!A$68,A131='Cost Escalators'!A$69,A131='Cost Escalators'!A$70,A131='Cost Escalators'!A$71),SUM(H131:L131),0)</f>
        <v>0</v>
      </c>
    </row>
    <row r="132" spans="1:23" x14ac:dyDescent="0.2">
      <c r="A132" s="33">
        <f>'Input Data'!A132</f>
        <v>5071</v>
      </c>
      <c r="B132" s="33" t="str">
        <f>'Input Data'!B132</f>
        <v>Substations</v>
      </c>
      <c r="C132" s="33" t="str">
        <f>'Input Data'!C132</f>
        <v>Security Perimeter Fence</v>
      </c>
      <c r="D132" s="35" t="str">
        <f>'Input Data'!D132</f>
        <v>PS Security/Compliance</v>
      </c>
      <c r="E132" s="63" t="str">
        <f>'Input Data'!E132</f>
        <v>Input_Prog_Commit</v>
      </c>
      <c r="F132" s="66">
        <f>'Input Data'!F132</f>
        <v>0</v>
      </c>
      <c r="G132" s="52">
        <f>'Input Data'!G132</f>
        <v>2013</v>
      </c>
      <c r="H132" s="34">
        <f>'Input Data'!H132*IF($G132='Cost Escalators'!$B$4,'Cost Escalators'!$B$6,'Cost Escalators'!$C$6)</f>
        <v>2580981.4663943048</v>
      </c>
      <c r="I132" s="34">
        <f>'Input Data'!I132*IF($G132='Cost Escalators'!$B$4,'Cost Escalators'!$B$6,'Cost Escalators'!$C$6)</f>
        <v>1234912.4589764958</v>
      </c>
      <c r="J132" s="34">
        <f>'Input Data'!J132*IF($G132='Cost Escalators'!$B$4,'Cost Escalators'!$B$6,'Cost Escalators'!$C$6)</f>
        <v>1118170.4312129202</v>
      </c>
      <c r="K132" s="34">
        <f>'Input Data'!K132*IF($G132='Cost Escalators'!$B$4,'Cost Escalators'!$B$6,'Cost Escalators'!$C$6)</f>
        <v>388717.44677126373</v>
      </c>
      <c r="L132" s="49">
        <f>'Input Data'!L132*IF($G132='Cost Escalators'!$B$4,'Cost Escalators'!$B$6,'Cost Escalators'!$C$6)</f>
        <v>0</v>
      </c>
      <c r="M132" s="34">
        <f>'Input Data'!M132*IF($G132='Cost Escalators'!$B$4,'Cost Escalators'!$B$6,'Cost Escalators'!$C$6)</f>
        <v>0</v>
      </c>
      <c r="N132" s="34">
        <f>'Input Data'!N132*IF($G132='Cost Escalators'!$B$4,'Cost Escalators'!$B$6,'Cost Escalators'!$C$6)</f>
        <v>0</v>
      </c>
      <c r="O132" s="34">
        <f>'Input Data'!O132*IF($G132='Cost Escalators'!$B$4,'Cost Escalators'!$B$6,'Cost Escalators'!$C$6)</f>
        <v>0</v>
      </c>
      <c r="P132" s="49">
        <f>'Input Data'!P132*IF($G132='Cost Escalators'!$B$4,'Cost Escalators'!$B$6,'Cost Escalators'!$C$6)</f>
        <v>0</v>
      </c>
      <c r="R132" s="102">
        <f t="shared" si="6"/>
        <v>0</v>
      </c>
      <c r="S132" s="34">
        <f t="shared" si="7"/>
        <v>0</v>
      </c>
      <c r="T132" s="34">
        <f t="shared" si="8"/>
        <v>0</v>
      </c>
      <c r="U132" s="49">
        <f t="shared" si="9"/>
        <v>0</v>
      </c>
      <c r="W132" s="255">
        <f>IF(OR(A132='Cost Escalators'!A$68,A132='Cost Escalators'!A$69,A132='Cost Escalators'!A$70,A132='Cost Escalators'!A$71),SUM(H132:L132),0)</f>
        <v>0</v>
      </c>
    </row>
    <row r="133" spans="1:23" x14ac:dyDescent="0.2">
      <c r="A133" s="33">
        <f>'Input Data'!A133</f>
        <v>5073</v>
      </c>
      <c r="B133" s="33" t="str">
        <f>'Input Data'!B133</f>
        <v>Substations</v>
      </c>
      <c r="C133" s="33" t="str">
        <f>'Input Data'!C133</f>
        <v>Replace Lock &amp; Key System</v>
      </c>
      <c r="D133" s="35" t="str">
        <f>'Input Data'!D133</f>
        <v>PS Security/Compliance</v>
      </c>
      <c r="E133" s="63" t="str">
        <f>'Input Data'!E133</f>
        <v>Input_Prog_Commit</v>
      </c>
      <c r="F133" s="66">
        <f>'Input Data'!F133</f>
        <v>0</v>
      </c>
      <c r="G133" s="52">
        <f>'Input Data'!G133</f>
        <v>2013</v>
      </c>
      <c r="H133" s="34">
        <f>'Input Data'!H133*IF($G133='Cost Escalators'!$B$4,'Cost Escalators'!$B$6,'Cost Escalators'!$C$6)</f>
        <v>90793.91272734612</v>
      </c>
      <c r="I133" s="34">
        <f>'Input Data'!I133*IF($G133='Cost Escalators'!$B$4,'Cost Escalators'!$B$6,'Cost Escalators'!$C$6)</f>
        <v>51088.985763800614</v>
      </c>
      <c r="J133" s="34">
        <f>'Input Data'!J133*IF($G133='Cost Escalators'!$B$4,'Cost Escalators'!$B$6,'Cost Escalators'!$C$6)</f>
        <v>3906.3317052674374</v>
      </c>
      <c r="K133" s="34">
        <f>'Input Data'!K133*IF($G133='Cost Escalators'!$B$4,'Cost Escalators'!$B$6,'Cost Escalators'!$C$6)</f>
        <v>-17439.482966770462</v>
      </c>
      <c r="L133" s="49">
        <f>'Input Data'!L133*IF($G133='Cost Escalators'!$B$4,'Cost Escalators'!$B$6,'Cost Escalators'!$C$6)</f>
        <v>0</v>
      </c>
      <c r="M133" s="34">
        <f>'Input Data'!M133*IF($G133='Cost Escalators'!$B$4,'Cost Escalators'!$B$6,'Cost Escalators'!$C$6)</f>
        <v>0</v>
      </c>
      <c r="N133" s="34">
        <f>'Input Data'!N133*IF($G133='Cost Escalators'!$B$4,'Cost Escalators'!$B$6,'Cost Escalators'!$C$6)</f>
        <v>0</v>
      </c>
      <c r="O133" s="34">
        <f>'Input Data'!O133*IF($G133='Cost Escalators'!$B$4,'Cost Escalators'!$B$6,'Cost Escalators'!$C$6)</f>
        <v>0</v>
      </c>
      <c r="P133" s="49">
        <f>'Input Data'!P133*IF($G133='Cost Escalators'!$B$4,'Cost Escalators'!$B$6,'Cost Escalators'!$C$6)</f>
        <v>0</v>
      </c>
      <c r="R133" s="102">
        <f t="shared" ref="R133:R196" si="10">IF($F133=0,M133,IF($F133=R$4,SUM($H133:$P133),0))</f>
        <v>0</v>
      </c>
      <c r="S133" s="34">
        <f t="shared" ref="S133:S196" si="11">IF($F133=0,N133,IF($F133=S$4,SUM($H133:$P133),0))</f>
        <v>0</v>
      </c>
      <c r="T133" s="34">
        <f t="shared" ref="T133:T196" si="12">IF($F133=0,O133,IF($F133=T$4,SUM($H133:$P133),0))</f>
        <v>0</v>
      </c>
      <c r="U133" s="49">
        <f t="shared" ref="U133:U196" si="13">IF($F133=0,P133,IF($F133=U$4,SUM($H133:$P133),0))</f>
        <v>0</v>
      </c>
      <c r="W133" s="255">
        <f>IF(OR(A133='Cost Escalators'!A$68,A133='Cost Escalators'!A$69,A133='Cost Escalators'!A$70,A133='Cost Escalators'!A$71),SUM(H133:L133),0)</f>
        <v>0</v>
      </c>
    </row>
    <row r="134" spans="1:23" x14ac:dyDescent="0.2">
      <c r="A134" s="33">
        <f>'Input Data'!A134</f>
        <v>5077</v>
      </c>
      <c r="B134" s="33" t="str">
        <f>'Input Data'!B134</f>
        <v>Substations</v>
      </c>
      <c r="C134" s="33" t="str">
        <f>'Input Data'!C134</f>
        <v>Security Delineation Fence</v>
      </c>
      <c r="D134" s="35" t="str">
        <f>'Input Data'!D134</f>
        <v>PS Security/Compliance</v>
      </c>
      <c r="E134" s="63" t="str">
        <f>'Input Data'!E134</f>
        <v>Input_Prog_Commit</v>
      </c>
      <c r="F134" s="66">
        <f>'Input Data'!F134</f>
        <v>0</v>
      </c>
      <c r="G134" s="52">
        <f>'Input Data'!G134</f>
        <v>2013</v>
      </c>
      <c r="H134" s="34">
        <f>'Input Data'!H134*IF($G134='Cost Escalators'!$B$4,'Cost Escalators'!$B$6,'Cost Escalators'!$C$6)</f>
        <v>1858322.5516061194</v>
      </c>
      <c r="I134" s="34">
        <f>'Input Data'!I134*IF($G134='Cost Escalators'!$B$4,'Cost Escalators'!$B$6,'Cost Escalators'!$C$6)</f>
        <v>1094092.7069577894</v>
      </c>
      <c r="J134" s="34">
        <f>'Input Data'!J134*IF($G134='Cost Escalators'!$B$4,'Cost Escalators'!$B$6,'Cost Escalators'!$C$6)</f>
        <v>59220.392736800044</v>
      </c>
      <c r="K134" s="34">
        <f>'Input Data'!K134*IF($G134='Cost Escalators'!$B$4,'Cost Escalators'!$B$6,'Cost Escalators'!$C$6)</f>
        <v>0</v>
      </c>
      <c r="L134" s="49">
        <f>'Input Data'!L134*IF($G134='Cost Escalators'!$B$4,'Cost Escalators'!$B$6,'Cost Escalators'!$C$6)</f>
        <v>0</v>
      </c>
      <c r="M134" s="34">
        <f>'Input Data'!M134*IF($G134='Cost Escalators'!$B$4,'Cost Escalators'!$B$6,'Cost Escalators'!$C$6)</f>
        <v>0</v>
      </c>
      <c r="N134" s="34">
        <f>'Input Data'!N134*IF($G134='Cost Escalators'!$B$4,'Cost Escalators'!$B$6,'Cost Escalators'!$C$6)</f>
        <v>0</v>
      </c>
      <c r="O134" s="34">
        <f>'Input Data'!O134*IF($G134='Cost Escalators'!$B$4,'Cost Escalators'!$B$6,'Cost Escalators'!$C$6)</f>
        <v>0</v>
      </c>
      <c r="P134" s="49">
        <f>'Input Data'!P134*IF($G134='Cost Escalators'!$B$4,'Cost Escalators'!$B$6,'Cost Escalators'!$C$6)</f>
        <v>0</v>
      </c>
      <c r="R134" s="102">
        <f t="shared" si="10"/>
        <v>0</v>
      </c>
      <c r="S134" s="34">
        <f t="shared" si="11"/>
        <v>0</v>
      </c>
      <c r="T134" s="34">
        <f t="shared" si="12"/>
        <v>0</v>
      </c>
      <c r="U134" s="49">
        <f t="shared" si="13"/>
        <v>0</v>
      </c>
      <c r="W134" s="255">
        <f>IF(OR(A134='Cost Escalators'!A$68,A134='Cost Escalators'!A$69,A134='Cost Escalators'!A$70,A134='Cost Escalators'!A$71),SUM(H134:L134),0)</f>
        <v>0</v>
      </c>
    </row>
    <row r="135" spans="1:23" x14ac:dyDescent="0.2">
      <c r="A135" s="33">
        <f>'Input Data'!A135</f>
        <v>5100</v>
      </c>
      <c r="B135" s="33" t="str">
        <f>'Input Data'!B135</f>
        <v>Substations</v>
      </c>
      <c r="C135" s="33" t="str">
        <f>'Input Data'!C135</f>
        <v>Intrusion Detection</v>
      </c>
      <c r="D135" s="35" t="str">
        <f>'Input Data'!D135</f>
        <v>PS Security/Compliance</v>
      </c>
      <c r="E135" s="63" t="str">
        <f>'Input Data'!E135</f>
        <v>Input_Prog_Commit</v>
      </c>
      <c r="F135" s="66">
        <f>'Input Data'!F135</f>
        <v>0</v>
      </c>
      <c r="G135" s="52">
        <f>'Input Data'!G135</f>
        <v>2013</v>
      </c>
      <c r="H135" s="34">
        <f>'Input Data'!H135*IF($G135='Cost Escalators'!$B$4,'Cost Escalators'!$B$6,'Cost Escalators'!$C$6)</f>
        <v>1652234.6553792185</v>
      </c>
      <c r="I135" s="34">
        <f>'Input Data'!I135*IF($G135='Cost Escalators'!$B$4,'Cost Escalators'!$B$6,'Cost Escalators'!$C$6)</f>
        <v>471465.25679708913</v>
      </c>
      <c r="J135" s="34">
        <f>'Input Data'!J135*IF($G135='Cost Escalators'!$B$4,'Cost Escalators'!$B$6,'Cost Escalators'!$C$6)</f>
        <v>5738.803764911404</v>
      </c>
      <c r="K135" s="34">
        <f>'Input Data'!K135*IF($G135='Cost Escalators'!$B$4,'Cost Escalators'!$B$6,'Cost Escalators'!$C$6)</f>
        <v>0</v>
      </c>
      <c r="L135" s="49">
        <f>'Input Data'!L135*IF($G135='Cost Escalators'!$B$4,'Cost Escalators'!$B$6,'Cost Escalators'!$C$6)</f>
        <v>0</v>
      </c>
      <c r="M135" s="34">
        <f>'Input Data'!M135*IF($G135='Cost Escalators'!$B$4,'Cost Escalators'!$B$6,'Cost Escalators'!$C$6)</f>
        <v>0</v>
      </c>
      <c r="N135" s="34">
        <f>'Input Data'!N135*IF($G135='Cost Escalators'!$B$4,'Cost Escalators'!$B$6,'Cost Escalators'!$C$6)</f>
        <v>0</v>
      </c>
      <c r="O135" s="34">
        <f>'Input Data'!O135*IF($G135='Cost Escalators'!$B$4,'Cost Escalators'!$B$6,'Cost Escalators'!$C$6)</f>
        <v>0</v>
      </c>
      <c r="P135" s="49">
        <f>'Input Data'!P135*IF($G135='Cost Escalators'!$B$4,'Cost Escalators'!$B$6,'Cost Escalators'!$C$6)</f>
        <v>0</v>
      </c>
      <c r="R135" s="102">
        <f t="shared" si="10"/>
        <v>0</v>
      </c>
      <c r="S135" s="34">
        <f t="shared" si="11"/>
        <v>0</v>
      </c>
      <c r="T135" s="34">
        <f t="shared" si="12"/>
        <v>0</v>
      </c>
      <c r="U135" s="49">
        <f t="shared" si="13"/>
        <v>0</v>
      </c>
      <c r="W135" s="255">
        <f>IF(OR(A135='Cost Escalators'!A$68,A135='Cost Escalators'!A$69,A135='Cost Escalators'!A$70,A135='Cost Escalators'!A$71),SUM(H135:L135),0)</f>
        <v>0</v>
      </c>
    </row>
    <row r="136" spans="1:23" x14ac:dyDescent="0.2">
      <c r="A136" s="33">
        <f>'Input Data'!A136</f>
        <v>6337</v>
      </c>
      <c r="B136" s="33" t="str">
        <f>'Input Data'!B136</f>
        <v>Substations</v>
      </c>
      <c r="C136" s="33" t="str">
        <f>'Input Data'!C136</f>
        <v>Security Fence Replace D-Pales</v>
      </c>
      <c r="D136" s="35" t="str">
        <f>'Input Data'!D136</f>
        <v>PS Security/Compliance</v>
      </c>
      <c r="E136" s="63" t="str">
        <f>'Input Data'!E136</f>
        <v>Input_Prog_Commit</v>
      </c>
      <c r="F136" s="66">
        <f>'Input Data'!F136</f>
        <v>0</v>
      </c>
      <c r="G136" s="52">
        <f>'Input Data'!G136</f>
        <v>2013</v>
      </c>
      <c r="H136" s="34">
        <f>'Input Data'!H136*IF($G136='Cost Escalators'!$B$4,'Cost Escalators'!$B$6,'Cost Escalators'!$C$6)</f>
        <v>774032.6534681014</v>
      </c>
      <c r="I136" s="34">
        <f>'Input Data'!I136*IF($G136='Cost Escalators'!$B$4,'Cost Escalators'!$B$6,'Cost Escalators'!$C$6)</f>
        <v>1578.8126336410305</v>
      </c>
      <c r="J136" s="34">
        <f>'Input Data'!J136*IF($G136='Cost Escalators'!$B$4,'Cost Escalators'!$B$6,'Cost Escalators'!$C$6)</f>
        <v>119339.20454746136</v>
      </c>
      <c r="K136" s="34">
        <f>'Input Data'!K136*IF($G136='Cost Escalators'!$B$4,'Cost Escalators'!$B$6,'Cost Escalators'!$C$6)</f>
        <v>177511.93794708166</v>
      </c>
      <c r="L136" s="49">
        <f>'Input Data'!L136*IF($G136='Cost Escalators'!$B$4,'Cost Escalators'!$B$6,'Cost Escalators'!$C$6)</f>
        <v>0</v>
      </c>
      <c r="M136" s="34">
        <f>'Input Data'!M136*IF($G136='Cost Escalators'!$B$4,'Cost Escalators'!$B$6,'Cost Escalators'!$C$6)</f>
        <v>0</v>
      </c>
      <c r="N136" s="34">
        <f>'Input Data'!N136*IF($G136='Cost Escalators'!$B$4,'Cost Escalators'!$B$6,'Cost Escalators'!$C$6)</f>
        <v>0</v>
      </c>
      <c r="O136" s="34">
        <f>'Input Data'!O136*IF($G136='Cost Escalators'!$B$4,'Cost Escalators'!$B$6,'Cost Escalators'!$C$6)</f>
        <v>0</v>
      </c>
      <c r="P136" s="49">
        <f>'Input Data'!P136*IF($G136='Cost Escalators'!$B$4,'Cost Escalators'!$B$6,'Cost Escalators'!$C$6)</f>
        <v>0</v>
      </c>
      <c r="R136" s="102">
        <f t="shared" si="10"/>
        <v>0</v>
      </c>
      <c r="S136" s="34">
        <f t="shared" si="11"/>
        <v>0</v>
      </c>
      <c r="T136" s="34">
        <f t="shared" si="12"/>
        <v>0</v>
      </c>
      <c r="U136" s="49">
        <f t="shared" si="13"/>
        <v>0</v>
      </c>
      <c r="W136" s="255">
        <f>IF(OR(A136='Cost Escalators'!A$68,A136='Cost Escalators'!A$69,A136='Cost Escalators'!A$70,A136='Cost Escalators'!A$71),SUM(H136:L136),0)</f>
        <v>0</v>
      </c>
    </row>
    <row r="137" spans="1:23" x14ac:dyDescent="0.2">
      <c r="A137" s="33">
        <f>'Input Data'!A137</f>
        <v>6338</v>
      </c>
      <c r="B137" s="33" t="str">
        <f>'Input Data'!B137</f>
        <v>Substations</v>
      </c>
      <c r="C137" s="33" t="str">
        <f>'Input Data'!C137</f>
        <v>Fence Disturbance Detection</v>
      </c>
      <c r="D137" s="35" t="str">
        <f>'Input Data'!D137</f>
        <v>PS Security/Compliance</v>
      </c>
      <c r="E137" s="63" t="str">
        <f>'Input Data'!E137</f>
        <v>Input_Prog_Commit</v>
      </c>
      <c r="F137" s="66">
        <f>'Input Data'!F137</f>
        <v>0</v>
      </c>
      <c r="G137" s="52">
        <f>'Input Data'!G137</f>
        <v>2013</v>
      </c>
      <c r="H137" s="34">
        <f>'Input Data'!H137*IF($G137='Cost Escalators'!$B$4,'Cost Escalators'!$B$6,'Cost Escalators'!$C$6)</f>
        <v>0</v>
      </c>
      <c r="I137" s="34">
        <f>'Input Data'!I137*IF($G137='Cost Escalators'!$B$4,'Cost Escalators'!$B$6,'Cost Escalators'!$C$6)</f>
        <v>0</v>
      </c>
      <c r="J137" s="34">
        <f>'Input Data'!J137*IF($G137='Cost Escalators'!$B$4,'Cost Escalators'!$B$6,'Cost Escalators'!$C$6)</f>
        <v>25155.702166671901</v>
      </c>
      <c r="K137" s="34">
        <f>'Input Data'!K137*IF($G137='Cost Escalators'!$B$4,'Cost Escalators'!$B$6,'Cost Escalators'!$C$6)</f>
        <v>399973.43201023294</v>
      </c>
      <c r="L137" s="49">
        <f>'Input Data'!L137*IF($G137='Cost Escalators'!$B$4,'Cost Escalators'!$B$6,'Cost Escalators'!$C$6)</f>
        <v>0</v>
      </c>
      <c r="M137" s="34">
        <f>'Input Data'!M137*IF($G137='Cost Escalators'!$B$4,'Cost Escalators'!$B$6,'Cost Escalators'!$C$6)</f>
        <v>0</v>
      </c>
      <c r="N137" s="34">
        <f>'Input Data'!N137*IF($G137='Cost Escalators'!$B$4,'Cost Escalators'!$B$6,'Cost Escalators'!$C$6)</f>
        <v>0</v>
      </c>
      <c r="O137" s="34">
        <f>'Input Data'!O137*IF($G137='Cost Escalators'!$B$4,'Cost Escalators'!$B$6,'Cost Escalators'!$C$6)</f>
        <v>0</v>
      </c>
      <c r="P137" s="49">
        <f>'Input Data'!P137*IF($G137='Cost Escalators'!$B$4,'Cost Escalators'!$B$6,'Cost Escalators'!$C$6)</f>
        <v>0</v>
      </c>
      <c r="R137" s="102">
        <f t="shared" si="10"/>
        <v>0</v>
      </c>
      <c r="S137" s="34">
        <f t="shared" si="11"/>
        <v>0</v>
      </c>
      <c r="T137" s="34">
        <f t="shared" si="12"/>
        <v>0</v>
      </c>
      <c r="U137" s="49">
        <f t="shared" si="13"/>
        <v>0</v>
      </c>
      <c r="W137" s="255">
        <f>IF(OR(A137='Cost Escalators'!A$68,A137='Cost Escalators'!A$69,A137='Cost Escalators'!A$70,A137='Cost Escalators'!A$71),SUM(H137:L137),0)</f>
        <v>0</v>
      </c>
    </row>
    <row r="138" spans="1:23" x14ac:dyDescent="0.2">
      <c r="A138" s="33">
        <f>'Input Data'!A138</f>
        <v>6340</v>
      </c>
      <c r="B138" s="33" t="str">
        <f>'Input Data'!B138</f>
        <v>Substations</v>
      </c>
      <c r="C138" s="33" t="str">
        <f>'Input Data'!C138</f>
        <v>Security Lighting Upgrade</v>
      </c>
      <c r="D138" s="35" t="str">
        <f>'Input Data'!D138</f>
        <v>PS Security/Compliance</v>
      </c>
      <c r="E138" s="63" t="str">
        <f>'Input Data'!E138</f>
        <v>Input_Prog_Commit</v>
      </c>
      <c r="F138" s="66">
        <f>'Input Data'!F138</f>
        <v>0</v>
      </c>
      <c r="G138" s="52">
        <f>'Input Data'!G138</f>
        <v>2013</v>
      </c>
      <c r="H138" s="34">
        <f>'Input Data'!H138*IF($G138='Cost Escalators'!$B$4,'Cost Escalators'!$B$6,'Cost Escalators'!$C$6)</f>
        <v>0</v>
      </c>
      <c r="I138" s="34">
        <f>'Input Data'!I138*IF($G138='Cost Escalators'!$B$4,'Cost Escalators'!$B$6,'Cost Escalators'!$C$6)</f>
        <v>233490.39807088021</v>
      </c>
      <c r="J138" s="34">
        <f>'Input Data'!J138*IF($G138='Cost Escalators'!$B$4,'Cost Escalators'!$B$6,'Cost Escalators'!$C$6)</f>
        <v>193604.36037651455</v>
      </c>
      <c r="K138" s="34">
        <f>'Input Data'!K138*IF($G138='Cost Escalators'!$B$4,'Cost Escalators'!$B$6,'Cost Escalators'!$C$6)</f>
        <v>80168.453889691824</v>
      </c>
      <c r="L138" s="49">
        <f>'Input Data'!L138*IF($G138='Cost Escalators'!$B$4,'Cost Escalators'!$B$6,'Cost Escalators'!$C$6)</f>
        <v>0</v>
      </c>
      <c r="M138" s="34">
        <f>'Input Data'!M138*IF($G138='Cost Escalators'!$B$4,'Cost Escalators'!$B$6,'Cost Escalators'!$C$6)</f>
        <v>0</v>
      </c>
      <c r="N138" s="34">
        <f>'Input Data'!N138*IF($G138='Cost Escalators'!$B$4,'Cost Escalators'!$B$6,'Cost Escalators'!$C$6)</f>
        <v>0</v>
      </c>
      <c r="O138" s="34">
        <f>'Input Data'!O138*IF($G138='Cost Escalators'!$B$4,'Cost Escalators'!$B$6,'Cost Escalators'!$C$6)</f>
        <v>0</v>
      </c>
      <c r="P138" s="49">
        <f>'Input Data'!P138*IF($G138='Cost Escalators'!$B$4,'Cost Escalators'!$B$6,'Cost Escalators'!$C$6)</f>
        <v>0</v>
      </c>
      <c r="R138" s="102">
        <f t="shared" si="10"/>
        <v>0</v>
      </c>
      <c r="S138" s="34">
        <f t="shared" si="11"/>
        <v>0</v>
      </c>
      <c r="T138" s="34">
        <f t="shared" si="12"/>
        <v>0</v>
      </c>
      <c r="U138" s="49">
        <f t="shared" si="13"/>
        <v>0</v>
      </c>
      <c r="W138" s="255">
        <f>IF(OR(A138='Cost Escalators'!A$68,A138='Cost Escalators'!A$69,A138='Cost Escalators'!A$70,A138='Cost Escalators'!A$71),SUM(H138:L138),0)</f>
        <v>0</v>
      </c>
    </row>
    <row r="139" spans="1:23" x14ac:dyDescent="0.2">
      <c r="A139" s="44">
        <f>'Input Data'!A139</f>
        <v>7076</v>
      </c>
      <c r="B139" s="44" t="str">
        <f>'Input Data'!B139</f>
        <v>Substations</v>
      </c>
      <c r="C139" s="44" t="str">
        <f>'Input Data'!C139</f>
        <v>Southern Region</v>
      </c>
      <c r="D139" s="45" t="str">
        <f>'Input Data'!D139</f>
        <v>PS Security/Compliance</v>
      </c>
      <c r="E139" s="64" t="str">
        <f>'Input Data'!E139</f>
        <v>Input_Prog_Commit</v>
      </c>
      <c r="F139" s="67">
        <f>'Input Data'!F139</f>
        <v>0</v>
      </c>
      <c r="G139" s="53">
        <f>'Input Data'!G139</f>
        <v>2013</v>
      </c>
      <c r="H139" s="46">
        <f>'Input Data'!H139*IF($G139='Cost Escalators'!$B$4,'Cost Escalators'!$B$6,'Cost Escalators'!$C$6)</f>
        <v>0</v>
      </c>
      <c r="I139" s="46">
        <f>'Input Data'!I139*IF($G139='Cost Escalators'!$B$4,'Cost Escalators'!$B$6,'Cost Escalators'!$C$6)</f>
        <v>0</v>
      </c>
      <c r="J139" s="46">
        <f>'Input Data'!J139*IF($G139='Cost Escalators'!$B$4,'Cost Escalators'!$B$6,'Cost Escalators'!$C$6)</f>
        <v>0</v>
      </c>
      <c r="K139" s="46">
        <f>'Input Data'!K139*IF($G139='Cost Escalators'!$B$4,'Cost Escalators'!$B$6,'Cost Escalators'!$C$6)</f>
        <v>4178.9315467406968</v>
      </c>
      <c r="L139" s="50">
        <f>'Input Data'!L139*IF($G139='Cost Escalators'!$B$4,'Cost Escalators'!$B$6,'Cost Escalators'!$C$6)</f>
        <v>0</v>
      </c>
      <c r="M139" s="46">
        <f>'Input Data'!M139*IF($G139='Cost Escalators'!$B$4,'Cost Escalators'!$B$6,'Cost Escalators'!$C$6)</f>
        <v>0</v>
      </c>
      <c r="N139" s="46">
        <f>'Input Data'!N139*IF($G139='Cost Escalators'!$B$4,'Cost Escalators'!$B$6,'Cost Escalators'!$C$6)</f>
        <v>0</v>
      </c>
      <c r="O139" s="46">
        <f>'Input Data'!O139*IF($G139='Cost Escalators'!$B$4,'Cost Escalators'!$B$6,'Cost Escalators'!$C$6)</f>
        <v>0</v>
      </c>
      <c r="P139" s="50">
        <f>'Input Data'!P139*IF($G139='Cost Escalators'!$B$4,'Cost Escalators'!$B$6,'Cost Escalators'!$C$6)</f>
        <v>0</v>
      </c>
      <c r="Q139" s="104"/>
      <c r="R139" s="103">
        <f t="shared" si="10"/>
        <v>0</v>
      </c>
      <c r="S139" s="46">
        <f t="shared" si="11"/>
        <v>0</v>
      </c>
      <c r="T139" s="46">
        <f t="shared" si="12"/>
        <v>0</v>
      </c>
      <c r="U139" s="50">
        <f t="shared" si="13"/>
        <v>0</v>
      </c>
      <c r="W139" s="256">
        <f>IF(OR(A139='Cost Escalators'!A$68,A139='Cost Escalators'!A$69,A139='Cost Escalators'!A$70,A139='Cost Escalators'!A$71),SUM(H139:L139),0)</f>
        <v>0</v>
      </c>
    </row>
    <row r="140" spans="1:23" x14ac:dyDescent="0.2">
      <c r="A140" s="33">
        <f>'Input Data'!A140</f>
        <v>0</v>
      </c>
      <c r="B140" s="33" t="str">
        <f>'Input Data'!B140</f>
        <v>Information Technology</v>
      </c>
      <c r="C140" s="33" t="str">
        <f>'Input Data'!C140</f>
        <v>ICT Applications</v>
      </c>
      <c r="D140" s="35" t="str">
        <f>'Input Data'!D140</f>
        <v>PS Information Technology</v>
      </c>
      <c r="E140" s="61" t="str">
        <f>'Input Data'!E140</f>
        <v>Input_Prog_Future</v>
      </c>
      <c r="F140" s="66">
        <f>'Input Data'!F140</f>
        <v>0</v>
      </c>
      <c r="G140" s="52">
        <f>'Input Data'!G140</f>
        <v>2013</v>
      </c>
      <c r="H140" s="34">
        <f>'Input Data'!H140*IF($G140='Cost Escalators'!$B$4,'Cost Escalators'!$B$6,'Cost Escalators'!$C$6)</f>
        <v>0</v>
      </c>
      <c r="I140" s="34">
        <f>'Input Data'!I140*IF($G140='Cost Escalators'!$B$4,'Cost Escalators'!$B$6,'Cost Escalators'!$C$6)</f>
        <v>0</v>
      </c>
      <c r="J140" s="34">
        <f>'Input Data'!J140*IF($G140='Cost Escalators'!$B$4,'Cost Escalators'!$B$6,'Cost Escalators'!$C$6)</f>
        <v>0</v>
      </c>
      <c r="K140" s="34">
        <f>'Input Data'!K140*IF($G140='Cost Escalators'!$B$4,'Cost Escalators'!$B$6,'Cost Escalators'!$C$6)</f>
        <v>0</v>
      </c>
      <c r="L140" s="49">
        <f>'Input Data'!L140*IF($G140='Cost Escalators'!$B$4,'Cost Escalators'!$B$6,'Cost Escalators'!$C$6)</f>
        <v>0</v>
      </c>
      <c r="M140" s="34">
        <f>'Input Data'!M140*IF($G140='Cost Escalators'!$B$4,'Cost Escalators'!$B$6,'Cost Escalators'!$C$6)</f>
        <v>11682519.53125</v>
      </c>
      <c r="N140" s="34">
        <f>'Input Data'!N140*IF($G140='Cost Escalators'!$B$4,'Cost Escalators'!$B$6,'Cost Escalators'!$C$6)</f>
        <v>10962011.71875</v>
      </c>
      <c r="O140" s="34">
        <f>'Input Data'!O140*IF($G140='Cost Escalators'!$B$4,'Cost Escalators'!$B$6,'Cost Escalators'!$C$6)</f>
        <v>11064941.40625</v>
      </c>
      <c r="P140" s="49">
        <f>'Input Data'!P140*IF($G140='Cost Escalators'!$B$4,'Cost Escalators'!$B$6,'Cost Escalators'!$C$6)</f>
        <v>10241503.90625</v>
      </c>
      <c r="R140" s="102">
        <f t="shared" si="10"/>
        <v>11682519.53125</v>
      </c>
      <c r="S140" s="34">
        <f t="shared" si="11"/>
        <v>10962011.71875</v>
      </c>
      <c r="T140" s="34">
        <f t="shared" si="12"/>
        <v>11064941.40625</v>
      </c>
      <c r="U140" s="49">
        <f t="shared" si="13"/>
        <v>10241503.90625</v>
      </c>
      <c r="W140" s="255">
        <f>IF(OR(A140='Cost Escalators'!A$68,A140='Cost Escalators'!A$69,A140='Cost Escalators'!A$70,A140='Cost Escalators'!A$71),SUM(H140:L140),0)</f>
        <v>0</v>
      </c>
    </row>
    <row r="141" spans="1:23" x14ac:dyDescent="0.2">
      <c r="A141" s="33">
        <f>'Input Data'!A141</f>
        <v>0</v>
      </c>
      <c r="B141" s="33" t="str">
        <f>'Input Data'!B141</f>
        <v>Information Technology</v>
      </c>
      <c r="C141" s="33" t="str">
        <f>'Input Data'!C141</f>
        <v>ICT Corporate Data Network</v>
      </c>
      <c r="D141" s="35" t="str">
        <f>'Input Data'!D141</f>
        <v>PS Information Technology</v>
      </c>
      <c r="E141" s="61" t="str">
        <f>'Input Data'!E141</f>
        <v>Input_Prog_Future</v>
      </c>
      <c r="F141" s="66">
        <f>'Input Data'!F141</f>
        <v>0</v>
      </c>
      <c r="G141" s="52">
        <f>'Input Data'!G141</f>
        <v>2013</v>
      </c>
      <c r="H141" s="34">
        <f>'Input Data'!H141*IF($G141='Cost Escalators'!$B$4,'Cost Escalators'!$B$6,'Cost Escalators'!$C$6)</f>
        <v>0</v>
      </c>
      <c r="I141" s="34">
        <f>'Input Data'!I141*IF($G141='Cost Escalators'!$B$4,'Cost Escalators'!$B$6,'Cost Escalators'!$C$6)</f>
        <v>0</v>
      </c>
      <c r="J141" s="34">
        <f>'Input Data'!J141*IF($G141='Cost Escalators'!$B$4,'Cost Escalators'!$B$6,'Cost Escalators'!$C$6)</f>
        <v>0</v>
      </c>
      <c r="K141" s="34">
        <f>'Input Data'!K141*IF($G141='Cost Escalators'!$B$4,'Cost Escalators'!$B$6,'Cost Escalators'!$C$6)</f>
        <v>0</v>
      </c>
      <c r="L141" s="49">
        <f>'Input Data'!L141*IF($G141='Cost Escalators'!$B$4,'Cost Escalators'!$B$6,'Cost Escalators'!$C$6)</f>
        <v>0</v>
      </c>
      <c r="M141" s="34">
        <f>'Input Data'!M141*IF($G141='Cost Escalators'!$B$4,'Cost Escalators'!$B$6,'Cost Escalators'!$C$6)</f>
        <v>2830566.40625</v>
      </c>
      <c r="N141" s="34">
        <f>'Input Data'!N141*IF($G141='Cost Escalators'!$B$4,'Cost Escalators'!$B$6,'Cost Escalators'!$C$6)</f>
        <v>3859863.28125</v>
      </c>
      <c r="O141" s="34">
        <f>'Input Data'!O141*IF($G141='Cost Escalators'!$B$4,'Cost Escalators'!$B$6,'Cost Escalators'!$C$6)</f>
        <v>3087890.625</v>
      </c>
      <c r="P141" s="49">
        <f>'Input Data'!P141*IF($G141='Cost Escalators'!$B$4,'Cost Escalators'!$B$6,'Cost Escalators'!$C$6)</f>
        <v>2058593.75</v>
      </c>
      <c r="R141" s="102">
        <f t="shared" si="10"/>
        <v>2830566.40625</v>
      </c>
      <c r="S141" s="34">
        <f t="shared" si="11"/>
        <v>3859863.28125</v>
      </c>
      <c r="T141" s="34">
        <f t="shared" si="12"/>
        <v>3087890.625</v>
      </c>
      <c r="U141" s="49">
        <f t="shared" si="13"/>
        <v>2058593.75</v>
      </c>
      <c r="W141" s="255">
        <f>IF(OR(A141='Cost Escalators'!A$68,A141='Cost Escalators'!A$69,A141='Cost Escalators'!A$70,A141='Cost Escalators'!A$71),SUM(H141:L141),0)</f>
        <v>0</v>
      </c>
    </row>
    <row r="142" spans="1:23" x14ac:dyDescent="0.2">
      <c r="A142" s="33">
        <f>'Input Data'!A142</f>
        <v>0</v>
      </c>
      <c r="B142" s="33" t="str">
        <f>'Input Data'!B142</f>
        <v>Information Technology</v>
      </c>
      <c r="C142" s="33" t="str">
        <f>'Input Data'!C142</f>
        <v>ICT Infrastructure</v>
      </c>
      <c r="D142" s="35" t="str">
        <f>'Input Data'!D142</f>
        <v>PS Information Technology</v>
      </c>
      <c r="E142" s="61" t="str">
        <f>'Input Data'!E142</f>
        <v>Input_Prog_Future</v>
      </c>
      <c r="F142" s="66">
        <f>'Input Data'!F142</f>
        <v>0</v>
      </c>
      <c r="G142" s="52">
        <f>'Input Data'!G142</f>
        <v>2013</v>
      </c>
      <c r="H142" s="34">
        <f>'Input Data'!H142*IF($G142='Cost Escalators'!$B$4,'Cost Escalators'!$B$6,'Cost Escalators'!$C$6)</f>
        <v>0</v>
      </c>
      <c r="I142" s="34">
        <f>'Input Data'!I142*IF($G142='Cost Escalators'!$B$4,'Cost Escalators'!$B$6,'Cost Escalators'!$C$6)</f>
        <v>0</v>
      </c>
      <c r="J142" s="34">
        <f>'Input Data'!J142*IF($G142='Cost Escalators'!$B$4,'Cost Escalators'!$B$6,'Cost Escalators'!$C$6)</f>
        <v>0</v>
      </c>
      <c r="K142" s="34">
        <f>'Input Data'!K142*IF($G142='Cost Escalators'!$B$4,'Cost Escalators'!$B$6,'Cost Escalators'!$C$6)</f>
        <v>0</v>
      </c>
      <c r="L142" s="49">
        <f>'Input Data'!L142*IF($G142='Cost Escalators'!$B$4,'Cost Escalators'!$B$6,'Cost Escalators'!$C$6)</f>
        <v>0</v>
      </c>
      <c r="M142" s="34">
        <f>'Input Data'!M142*IF($G142='Cost Escalators'!$B$4,'Cost Escalators'!$B$6,'Cost Escalators'!$C$6)</f>
        <v>4837695.3125</v>
      </c>
      <c r="N142" s="34">
        <f>'Input Data'!N142*IF($G142='Cost Escalators'!$B$4,'Cost Escalators'!$B$6,'Cost Escalators'!$C$6)</f>
        <v>4837695.3125</v>
      </c>
      <c r="O142" s="34">
        <f>'Input Data'!O142*IF($G142='Cost Escalators'!$B$4,'Cost Escalators'!$B$6,'Cost Escalators'!$C$6)</f>
        <v>3962792.96875</v>
      </c>
      <c r="P142" s="49">
        <f>'Input Data'!P142*IF($G142='Cost Escalators'!$B$4,'Cost Escalators'!$B$6,'Cost Escalators'!$C$6)</f>
        <v>8491699.21875</v>
      </c>
      <c r="R142" s="102">
        <f t="shared" si="10"/>
        <v>4837695.3125</v>
      </c>
      <c r="S142" s="34">
        <f t="shared" si="11"/>
        <v>4837695.3125</v>
      </c>
      <c r="T142" s="34">
        <f t="shared" si="12"/>
        <v>3962792.96875</v>
      </c>
      <c r="U142" s="49">
        <f t="shared" si="13"/>
        <v>8491699.21875</v>
      </c>
      <c r="W142" s="255">
        <f>IF(OR(A142='Cost Escalators'!A$68,A142='Cost Escalators'!A$69,A142='Cost Escalators'!A$70,A142='Cost Escalators'!A$71),SUM(H142:L142),0)</f>
        <v>0</v>
      </c>
    </row>
    <row r="143" spans="1:23" x14ac:dyDescent="0.2">
      <c r="A143" s="33">
        <f>'Input Data'!A143</f>
        <v>4907</v>
      </c>
      <c r="B143" s="33" t="str">
        <f>'Input Data'!B143</f>
        <v>Communications</v>
      </c>
      <c r="C143" s="33" t="str">
        <f>'Input Data'!C143</f>
        <v>50V Batteries</v>
      </c>
      <c r="D143" s="35" t="str">
        <f>'Input Data'!D143</f>
        <v>PS Network Asset Replacement</v>
      </c>
      <c r="E143" s="61" t="str">
        <f>'Input Data'!E143</f>
        <v>Input_Prog_Future</v>
      </c>
      <c r="F143" s="66">
        <f>'Input Data'!F143</f>
        <v>0</v>
      </c>
      <c r="G143" s="52">
        <f>'Input Data'!G143</f>
        <v>2013</v>
      </c>
      <c r="H143" s="34">
        <f>'Input Data'!H143*IF($G143='Cost Escalators'!$B$4,'Cost Escalators'!$B$6,'Cost Escalators'!$C$6)</f>
        <v>0</v>
      </c>
      <c r="I143" s="34">
        <f>'Input Data'!I143*IF($G143='Cost Escalators'!$B$4,'Cost Escalators'!$B$6,'Cost Escalators'!$C$6)</f>
        <v>0</v>
      </c>
      <c r="J143" s="34">
        <f>'Input Data'!J143*IF($G143='Cost Escalators'!$B$4,'Cost Escalators'!$B$6,'Cost Escalators'!$C$6)</f>
        <v>0</v>
      </c>
      <c r="K143" s="34">
        <f>'Input Data'!K143*IF($G143='Cost Escalators'!$B$4,'Cost Escalators'!$B$6,'Cost Escalators'!$C$6)</f>
        <v>0</v>
      </c>
      <c r="L143" s="49">
        <f>'Input Data'!L143*IF($G143='Cost Escalators'!$B$4,'Cost Escalators'!$B$6,'Cost Escalators'!$C$6)</f>
        <v>0</v>
      </c>
      <c r="M143" s="34">
        <f>'Input Data'!M143*IF($G143='Cost Escalators'!$B$4,'Cost Escalators'!$B$6,'Cost Escalators'!$C$6)</f>
        <v>208490.46367187498</v>
      </c>
      <c r="N143" s="34">
        <f>'Input Data'!N143*IF($G143='Cost Escalators'!$B$4,'Cost Escalators'!$B$6,'Cost Escalators'!$C$6)</f>
        <v>250189.13281249997</v>
      </c>
      <c r="O143" s="34">
        <f>'Input Data'!O143*IF($G143='Cost Escalators'!$B$4,'Cost Escalators'!$B$6,'Cost Escalators'!$C$6)</f>
        <v>166792.51503906248</v>
      </c>
      <c r="P143" s="49">
        <f>'Input Data'!P143*IF($G143='Cost Escalators'!$B$4,'Cost Escalators'!$B$6,'Cost Escalators'!$C$6)</f>
        <v>208490.46367187498</v>
      </c>
      <c r="R143" s="102">
        <f t="shared" si="10"/>
        <v>208490.46367187498</v>
      </c>
      <c r="S143" s="34">
        <f t="shared" si="11"/>
        <v>250189.13281249997</v>
      </c>
      <c r="T143" s="34">
        <f t="shared" si="12"/>
        <v>166792.51503906248</v>
      </c>
      <c r="U143" s="49">
        <f t="shared" si="13"/>
        <v>208490.46367187498</v>
      </c>
      <c r="W143" s="255">
        <f>IF(OR(A143='Cost Escalators'!A$68,A143='Cost Escalators'!A$69,A143='Cost Escalators'!A$70,A143='Cost Escalators'!A$71),SUM(H143:L143),0)</f>
        <v>0</v>
      </c>
    </row>
    <row r="144" spans="1:23" x14ac:dyDescent="0.2">
      <c r="A144" s="33">
        <f>'Input Data'!A144</f>
        <v>5068</v>
      </c>
      <c r="B144" s="33" t="str">
        <f>'Input Data'!B144</f>
        <v>Communications</v>
      </c>
      <c r="C144" s="33" t="str">
        <f>'Input Data'!C144</f>
        <v>50V Battery Chargers</v>
      </c>
      <c r="D144" s="35" t="str">
        <f>'Input Data'!D144</f>
        <v>PS Network Asset Replacement</v>
      </c>
      <c r="E144" s="61" t="str">
        <f>'Input Data'!E144</f>
        <v>Input_Prog_Future</v>
      </c>
      <c r="F144" s="66">
        <f>'Input Data'!F144</f>
        <v>0</v>
      </c>
      <c r="G144" s="52">
        <f>'Input Data'!G144</f>
        <v>2013</v>
      </c>
      <c r="H144" s="34">
        <f>'Input Data'!H144*IF($G144='Cost Escalators'!$B$4,'Cost Escalators'!$B$6,'Cost Escalators'!$C$6)</f>
        <v>0</v>
      </c>
      <c r="I144" s="34">
        <f>'Input Data'!I144*IF($G144='Cost Escalators'!$B$4,'Cost Escalators'!$B$6,'Cost Escalators'!$C$6)</f>
        <v>0</v>
      </c>
      <c r="J144" s="34">
        <f>'Input Data'!J144*IF($G144='Cost Escalators'!$B$4,'Cost Escalators'!$B$6,'Cost Escalators'!$C$6)</f>
        <v>0</v>
      </c>
      <c r="K144" s="34">
        <f>'Input Data'!K144*IF($G144='Cost Escalators'!$B$4,'Cost Escalators'!$B$6,'Cost Escalators'!$C$6)</f>
        <v>0</v>
      </c>
      <c r="L144" s="49">
        <f>'Input Data'!L144*IF($G144='Cost Escalators'!$B$4,'Cost Escalators'!$B$6,'Cost Escalators'!$C$6)</f>
        <v>0</v>
      </c>
      <c r="M144" s="34">
        <f>'Input Data'!M144*IF($G144='Cost Escalators'!$B$4,'Cost Escalators'!$B$6,'Cost Escalators'!$C$6)</f>
        <v>60573.091796874993</v>
      </c>
      <c r="N144" s="34">
        <f>'Input Data'!N144*IF($G144='Cost Escalators'!$B$4,'Cost Escalators'!$B$6,'Cost Escalators'!$C$6)</f>
        <v>121145.46308593749</v>
      </c>
      <c r="O144" s="34">
        <f>'Input Data'!O144*IF($G144='Cost Escalators'!$B$4,'Cost Escalators'!$B$6,'Cost Escalators'!$C$6)</f>
        <v>100954.67265625</v>
      </c>
      <c r="P144" s="49">
        <f>'Input Data'!P144*IF($G144='Cost Escalators'!$B$4,'Cost Escalators'!$B$6,'Cost Escalators'!$C$6)</f>
        <v>141336.97402343751</v>
      </c>
      <c r="R144" s="102">
        <f t="shared" si="10"/>
        <v>60573.091796874993</v>
      </c>
      <c r="S144" s="34">
        <f t="shared" si="11"/>
        <v>121145.46308593749</v>
      </c>
      <c r="T144" s="34">
        <f t="shared" si="12"/>
        <v>100954.67265625</v>
      </c>
      <c r="U144" s="49">
        <f t="shared" si="13"/>
        <v>141336.97402343751</v>
      </c>
      <c r="W144" s="255">
        <f>IF(OR(A144='Cost Escalators'!A$68,A144='Cost Escalators'!A$69,A144='Cost Escalators'!A$70,A144='Cost Escalators'!A$71),SUM(H144:L144),0)</f>
        <v>0</v>
      </c>
    </row>
    <row r="145" spans="1:23" x14ac:dyDescent="0.2">
      <c r="A145" s="33">
        <f>'Input Data'!A145</f>
        <v>4972</v>
      </c>
      <c r="B145" s="33" t="str">
        <f>'Input Data'!B145</f>
        <v>Communications</v>
      </c>
      <c r="C145" s="33" t="str">
        <f>'Input Data'!C145</f>
        <v>50V Power Systems</v>
      </c>
      <c r="D145" s="35" t="str">
        <f>'Input Data'!D145</f>
        <v>PS Network Asset Replacement</v>
      </c>
      <c r="E145" s="61" t="str">
        <f>'Input Data'!E145</f>
        <v>Input_Prog_Future</v>
      </c>
      <c r="F145" s="66">
        <f>'Input Data'!F145</f>
        <v>0</v>
      </c>
      <c r="G145" s="52">
        <f>'Input Data'!G145</f>
        <v>2014</v>
      </c>
      <c r="H145" s="34">
        <f>'Input Data'!H145*IF($G145='Cost Escalators'!$B$4,'Cost Escalators'!$B$6,'Cost Escalators'!$C$6)</f>
        <v>0</v>
      </c>
      <c r="I145" s="34">
        <f>'Input Data'!I145*IF($G145='Cost Escalators'!$B$4,'Cost Escalators'!$B$6,'Cost Escalators'!$C$6)</f>
        <v>0</v>
      </c>
      <c r="J145" s="34">
        <f>'Input Data'!J145*IF($G145='Cost Escalators'!$B$4,'Cost Escalators'!$B$6,'Cost Escalators'!$C$6)</f>
        <v>0</v>
      </c>
      <c r="K145" s="34">
        <f>'Input Data'!K145*IF($G145='Cost Escalators'!$B$4,'Cost Escalators'!$B$6,'Cost Escalators'!$C$6)</f>
        <v>0</v>
      </c>
      <c r="L145" s="49">
        <f>'Input Data'!L145*IF($G145='Cost Escalators'!$B$4,'Cost Escalators'!$B$6,'Cost Escalators'!$C$6)</f>
        <v>0</v>
      </c>
      <c r="M145" s="34">
        <f>'Input Data'!M145*IF($G145='Cost Escalators'!$B$4,'Cost Escalators'!$B$6,'Cost Escalators'!$C$6)</f>
        <v>98189.728000000003</v>
      </c>
      <c r="N145" s="34">
        <f>'Input Data'!N145*IF($G145='Cost Escalators'!$B$4,'Cost Escalators'!$B$6,'Cost Escalators'!$C$6)</f>
        <v>145975.98173145187</v>
      </c>
      <c r="O145" s="34">
        <f>'Input Data'!O145*IF($G145='Cost Escalators'!$B$4,'Cost Escalators'!$B$6,'Cost Escalators'!$C$6)</f>
        <v>145975.98173145187</v>
      </c>
      <c r="P145" s="49">
        <f>'Input Data'!P145*IF($G145='Cost Escalators'!$B$4,'Cost Escalators'!$B$6,'Cost Escalators'!$C$6)</f>
        <v>97317.321154301506</v>
      </c>
      <c r="R145" s="102">
        <f t="shared" si="10"/>
        <v>98189.728000000003</v>
      </c>
      <c r="S145" s="34">
        <f t="shared" si="11"/>
        <v>145975.98173145187</v>
      </c>
      <c r="T145" s="34">
        <f t="shared" si="12"/>
        <v>145975.98173145187</v>
      </c>
      <c r="U145" s="49">
        <f t="shared" si="13"/>
        <v>97317.321154301506</v>
      </c>
      <c r="W145" s="255">
        <f>IF(OR(A145='Cost Escalators'!A$68,A145='Cost Escalators'!A$69,A145='Cost Escalators'!A$70,A145='Cost Escalators'!A$71),SUM(H145:L145),0)</f>
        <v>0</v>
      </c>
    </row>
    <row r="146" spans="1:23" x14ac:dyDescent="0.2">
      <c r="A146" s="33">
        <f>'Input Data'!A146</f>
        <v>8222</v>
      </c>
      <c r="B146" s="33" t="str">
        <f>'Input Data'!B146</f>
        <v>Communications</v>
      </c>
      <c r="C146" s="33" t="str">
        <f>'Input Data'!C146</f>
        <v>Hammonds Hill Radio Repeater Site Mains Power</v>
      </c>
      <c r="D146" s="35" t="str">
        <f>'Input Data'!D146</f>
        <v>PS Network Asset Replacement</v>
      </c>
      <c r="E146" s="61" t="str">
        <f>'Input Data'!E146</f>
        <v>Input_Prog_Future</v>
      </c>
      <c r="F146" s="66">
        <f>'Input Data'!F146</f>
        <v>0</v>
      </c>
      <c r="G146" s="52">
        <f>'Input Data'!G146</f>
        <v>2014</v>
      </c>
      <c r="H146" s="34">
        <f>'Input Data'!H146*IF($G146='Cost Escalators'!$B$4,'Cost Escalators'!$B$6,'Cost Escalators'!$C$6)</f>
        <v>0</v>
      </c>
      <c r="I146" s="34">
        <f>'Input Data'!I146*IF($G146='Cost Escalators'!$B$4,'Cost Escalators'!$B$6,'Cost Escalators'!$C$6)</f>
        <v>0</v>
      </c>
      <c r="J146" s="34">
        <f>'Input Data'!J146*IF($G146='Cost Escalators'!$B$4,'Cost Escalators'!$B$6,'Cost Escalators'!$C$6)</f>
        <v>0</v>
      </c>
      <c r="K146" s="34">
        <f>'Input Data'!K146*IF($G146='Cost Escalators'!$B$4,'Cost Escalators'!$B$6,'Cost Escalators'!$C$6)</f>
        <v>0</v>
      </c>
      <c r="L146" s="49">
        <f>'Input Data'!L146*IF($G146='Cost Escalators'!$B$4,'Cost Escalators'!$B$6,'Cost Escalators'!$C$6)</f>
        <v>0</v>
      </c>
      <c r="M146" s="34">
        <f>'Input Data'!M146*IF($G146='Cost Escalators'!$B$4,'Cost Escalators'!$B$6,'Cost Escalators'!$C$6)</f>
        <v>35000</v>
      </c>
      <c r="N146" s="34">
        <f>'Input Data'!N146*IF($G146='Cost Escalators'!$B$4,'Cost Escalators'!$B$6,'Cost Escalators'!$C$6)</f>
        <v>0</v>
      </c>
      <c r="O146" s="34">
        <f>'Input Data'!O146*IF($G146='Cost Escalators'!$B$4,'Cost Escalators'!$B$6,'Cost Escalators'!$C$6)</f>
        <v>0</v>
      </c>
      <c r="P146" s="49">
        <f>'Input Data'!P146*IF($G146='Cost Escalators'!$B$4,'Cost Escalators'!$B$6,'Cost Escalators'!$C$6)</f>
        <v>0</v>
      </c>
      <c r="R146" s="102">
        <f t="shared" si="10"/>
        <v>35000</v>
      </c>
      <c r="S146" s="34">
        <f t="shared" si="11"/>
        <v>0</v>
      </c>
      <c r="T146" s="34">
        <f t="shared" si="12"/>
        <v>0</v>
      </c>
      <c r="U146" s="49">
        <f t="shared" si="13"/>
        <v>0</v>
      </c>
      <c r="W146" s="255">
        <f>IF(OR(A146='Cost Escalators'!A$68,A146='Cost Escalators'!A$69,A146='Cost Escalators'!A$70,A146='Cost Escalators'!A$71),SUM(H146:L146),0)</f>
        <v>0</v>
      </c>
    </row>
    <row r="147" spans="1:23" x14ac:dyDescent="0.2">
      <c r="A147" s="33">
        <f>'Input Data'!A147</f>
        <v>8260</v>
      </c>
      <c r="B147" s="33" t="str">
        <f>'Input Data'!B147</f>
        <v>Communications</v>
      </c>
      <c r="C147" s="33" t="str">
        <f>'Input Data'!C147</f>
        <v>CAS and BAS Equipment</v>
      </c>
      <c r="D147" s="35" t="str">
        <f>'Input Data'!D147</f>
        <v>PS Network Asset Replacement</v>
      </c>
      <c r="E147" s="61" t="str">
        <f>'Input Data'!E147</f>
        <v>Input_Prog_Future</v>
      </c>
      <c r="F147" s="66">
        <f>'Input Data'!F147</f>
        <v>0</v>
      </c>
      <c r="G147" s="52">
        <f>'Input Data'!G147</f>
        <v>2014</v>
      </c>
      <c r="H147" s="34">
        <f>'Input Data'!H147*IF($G147='Cost Escalators'!$B$4,'Cost Escalators'!$B$6,'Cost Escalators'!$C$6)</f>
        <v>0</v>
      </c>
      <c r="I147" s="34">
        <f>'Input Data'!I147*IF($G147='Cost Escalators'!$B$4,'Cost Escalators'!$B$6,'Cost Escalators'!$C$6)</f>
        <v>0</v>
      </c>
      <c r="J147" s="34">
        <f>'Input Data'!J147*IF($G147='Cost Escalators'!$B$4,'Cost Escalators'!$B$6,'Cost Escalators'!$C$6)</f>
        <v>0</v>
      </c>
      <c r="K147" s="34">
        <f>'Input Data'!K147*IF($G147='Cost Escalators'!$B$4,'Cost Escalators'!$B$6,'Cost Escalators'!$C$6)</f>
        <v>0</v>
      </c>
      <c r="L147" s="49">
        <f>'Input Data'!L147*IF($G147='Cost Escalators'!$B$4,'Cost Escalators'!$B$6,'Cost Escalators'!$C$6)</f>
        <v>0</v>
      </c>
      <c r="M147" s="34">
        <f>'Input Data'!M147*IF($G147='Cost Escalators'!$B$4,'Cost Escalators'!$B$6,'Cost Escalators'!$C$6)</f>
        <v>201894.43009568276</v>
      </c>
      <c r="N147" s="34">
        <f>'Input Data'!N147*IF($G147='Cost Escalators'!$B$4,'Cost Escalators'!$B$6,'Cost Escalators'!$C$6)</f>
        <v>190018.2871488783</v>
      </c>
      <c r="O147" s="34">
        <f>'Input Data'!O147*IF($G147='Cost Escalators'!$B$4,'Cost Escalators'!$B$6,'Cost Escalators'!$C$6)</f>
        <v>201894.43009568276</v>
      </c>
      <c r="P147" s="49">
        <f>'Input Data'!P147*IF($G147='Cost Escalators'!$B$4,'Cost Escalators'!$B$6,'Cost Escalators'!$C$6)</f>
        <v>201894.43009568276</v>
      </c>
      <c r="R147" s="102">
        <f t="shared" si="10"/>
        <v>201894.43009568276</v>
      </c>
      <c r="S147" s="34">
        <f t="shared" si="11"/>
        <v>190018.2871488783</v>
      </c>
      <c r="T147" s="34">
        <f t="shared" si="12"/>
        <v>201894.43009568276</v>
      </c>
      <c r="U147" s="49">
        <f t="shared" si="13"/>
        <v>201894.43009568276</v>
      </c>
      <c r="W147" s="255">
        <f>IF(OR(A147='Cost Escalators'!A$68,A147='Cost Escalators'!A$69,A147='Cost Escalators'!A$70,A147='Cost Escalators'!A$71),SUM(H147:L147),0)</f>
        <v>0</v>
      </c>
    </row>
    <row r="148" spans="1:23" x14ac:dyDescent="0.2">
      <c r="A148" s="33">
        <f>'Input Data'!A148</f>
        <v>7770</v>
      </c>
      <c r="B148" s="33" t="str">
        <f>'Input Data'!B148</f>
        <v>Metering</v>
      </c>
      <c r="C148" s="33" t="str">
        <f>'Input Data'!C148</f>
        <v>Replacement of E1 Meters</v>
      </c>
      <c r="D148" s="35" t="str">
        <f>'Input Data'!D148</f>
        <v>PS Network Asset Replacement</v>
      </c>
      <c r="E148" s="61" t="str">
        <f>'Input Data'!E148</f>
        <v>Input_Prog_Future</v>
      </c>
      <c r="F148" s="66">
        <f>'Input Data'!F148</f>
        <v>0</v>
      </c>
      <c r="G148" s="52">
        <f>'Input Data'!G148</f>
        <v>2014</v>
      </c>
      <c r="H148" s="34">
        <f>'Input Data'!H148*IF($G148='Cost Escalators'!$B$4,'Cost Escalators'!$B$6,'Cost Escalators'!$C$6)</f>
        <v>0</v>
      </c>
      <c r="I148" s="34">
        <f>'Input Data'!I148*IF($G148='Cost Escalators'!$B$4,'Cost Escalators'!$B$6,'Cost Escalators'!$C$6)</f>
        <v>0</v>
      </c>
      <c r="J148" s="34">
        <f>'Input Data'!J148*IF($G148='Cost Escalators'!$B$4,'Cost Escalators'!$B$6,'Cost Escalators'!$C$6)</f>
        <v>0</v>
      </c>
      <c r="K148" s="34">
        <f>'Input Data'!K148*IF($G148='Cost Escalators'!$B$4,'Cost Escalators'!$B$6,'Cost Escalators'!$C$6)</f>
        <v>0</v>
      </c>
      <c r="L148" s="49">
        <f>'Input Data'!L148*IF($G148='Cost Escalators'!$B$4,'Cost Escalators'!$B$6,'Cost Escalators'!$C$6)</f>
        <v>0</v>
      </c>
      <c r="M148" s="34">
        <f>'Input Data'!M148*IF($G148='Cost Escalators'!$B$4,'Cost Escalators'!$B$6,'Cost Escalators'!$C$6)</f>
        <v>0</v>
      </c>
      <c r="N148" s="34">
        <f>'Input Data'!N148*IF($G148='Cost Escalators'!$B$4,'Cost Escalators'!$B$6,'Cost Escalators'!$C$6)</f>
        <v>225716.08728789398</v>
      </c>
      <c r="O148" s="34">
        <f>'Input Data'!O148*IF($G148='Cost Escalators'!$B$4,'Cost Escalators'!$B$6,'Cost Escalators'!$C$6)</f>
        <v>0</v>
      </c>
      <c r="P148" s="49">
        <f>'Input Data'!P148*IF($G148='Cost Escalators'!$B$4,'Cost Escalators'!$B$6,'Cost Escalators'!$C$6)</f>
        <v>0</v>
      </c>
      <c r="R148" s="102">
        <f t="shared" si="10"/>
        <v>0</v>
      </c>
      <c r="S148" s="34">
        <f t="shared" si="11"/>
        <v>225716.08728789398</v>
      </c>
      <c r="T148" s="34">
        <f t="shared" si="12"/>
        <v>0</v>
      </c>
      <c r="U148" s="49">
        <f t="shared" si="13"/>
        <v>0</v>
      </c>
      <c r="W148" s="255">
        <f>IF(OR(A148='Cost Escalators'!A$68,A148='Cost Escalators'!A$69,A148='Cost Escalators'!A$70,A148='Cost Escalators'!A$71),SUM(H148:L148),0)</f>
        <v>0</v>
      </c>
    </row>
    <row r="149" spans="1:23" x14ac:dyDescent="0.2">
      <c r="A149" s="33">
        <f>'Input Data'!A149</f>
        <v>8043</v>
      </c>
      <c r="B149" s="33" t="str">
        <f>'Input Data'!B149</f>
        <v>Metering</v>
      </c>
      <c r="C149" s="33" t="str">
        <f>'Input Data'!C149</f>
        <v>Replacement of EDMI MK III Energy Meters</v>
      </c>
      <c r="D149" s="35" t="str">
        <f>'Input Data'!D149</f>
        <v>PS Network Asset Replacement</v>
      </c>
      <c r="E149" s="61" t="str">
        <f>'Input Data'!E149</f>
        <v>Input_Prog_Future</v>
      </c>
      <c r="F149" s="66">
        <f>'Input Data'!F149</f>
        <v>0</v>
      </c>
      <c r="G149" s="52">
        <f>'Input Data'!G149</f>
        <v>2014</v>
      </c>
      <c r="H149" s="34">
        <f>'Input Data'!H149*IF($G149='Cost Escalators'!$B$4,'Cost Escalators'!$B$6,'Cost Escalators'!$C$6)</f>
        <v>0</v>
      </c>
      <c r="I149" s="34">
        <f>'Input Data'!I149*IF($G149='Cost Escalators'!$B$4,'Cost Escalators'!$B$6,'Cost Escalators'!$C$6)</f>
        <v>0</v>
      </c>
      <c r="J149" s="34">
        <f>'Input Data'!J149*IF($G149='Cost Escalators'!$B$4,'Cost Escalators'!$B$6,'Cost Escalators'!$C$6)</f>
        <v>0</v>
      </c>
      <c r="K149" s="34">
        <f>'Input Data'!K149*IF($G149='Cost Escalators'!$B$4,'Cost Escalators'!$B$6,'Cost Escalators'!$C$6)</f>
        <v>0</v>
      </c>
      <c r="L149" s="49">
        <f>'Input Data'!L149*IF($G149='Cost Escalators'!$B$4,'Cost Escalators'!$B$6,'Cost Escalators'!$C$6)</f>
        <v>0</v>
      </c>
      <c r="M149" s="34">
        <f>'Input Data'!M149*IF($G149='Cost Escalators'!$B$4,'Cost Escalators'!$B$6,'Cost Escalators'!$C$6)</f>
        <v>137104.8155051379</v>
      </c>
      <c r="N149" s="34">
        <f>'Input Data'!N149*IF($G149='Cost Escalators'!$B$4,'Cost Escalators'!$B$6,'Cost Escalators'!$C$6)</f>
        <v>8476.1834068263088</v>
      </c>
      <c r="O149" s="34">
        <f>'Input Data'!O149*IF($G149='Cost Escalators'!$B$4,'Cost Escalators'!$B$6,'Cost Escalators'!$C$6)</f>
        <v>64870.043843701387</v>
      </c>
      <c r="P149" s="49">
        <f>'Input Data'!P149*IF($G149='Cost Escalators'!$B$4,'Cost Escalators'!$B$6,'Cost Escalators'!$C$6)</f>
        <v>24849.853220478926</v>
      </c>
      <c r="R149" s="102">
        <f t="shared" si="10"/>
        <v>137104.8155051379</v>
      </c>
      <c r="S149" s="34">
        <f t="shared" si="11"/>
        <v>8476.1834068263088</v>
      </c>
      <c r="T149" s="34">
        <f t="shared" si="12"/>
        <v>64870.043843701387</v>
      </c>
      <c r="U149" s="49">
        <f t="shared" si="13"/>
        <v>24849.853220478926</v>
      </c>
      <c r="W149" s="255">
        <f>IF(OR(A149='Cost Escalators'!A$68,A149='Cost Escalators'!A$69,A149='Cost Escalators'!A$70,A149='Cost Escalators'!A$71),SUM(H149:L149),0)</f>
        <v>0</v>
      </c>
    </row>
    <row r="150" spans="1:23" x14ac:dyDescent="0.2">
      <c r="A150" s="33">
        <f>'Input Data'!A150</f>
        <v>4949</v>
      </c>
      <c r="B150" s="33" t="str">
        <f>'Input Data'!B150</f>
        <v>Protection</v>
      </c>
      <c r="C150" s="33" t="str">
        <f>'Input Data'!C150</f>
        <v>Replacement of D202 Relays</v>
      </c>
      <c r="D150" s="35" t="str">
        <f>'Input Data'!D150</f>
        <v>PS Network Asset Replacement</v>
      </c>
      <c r="E150" s="61" t="str">
        <f>'Input Data'!E150</f>
        <v>Input_Prog_Future</v>
      </c>
      <c r="F150" s="66">
        <f>'Input Data'!F150</f>
        <v>0</v>
      </c>
      <c r="G150" s="52">
        <f>'Input Data'!G150</f>
        <v>2014</v>
      </c>
      <c r="H150" s="34">
        <f>'Input Data'!H150*IF($G150='Cost Escalators'!$B$4,'Cost Escalators'!$B$6,'Cost Escalators'!$C$6)</f>
        <v>0</v>
      </c>
      <c r="I150" s="34">
        <f>'Input Data'!I150*IF($G150='Cost Escalators'!$B$4,'Cost Escalators'!$B$6,'Cost Escalators'!$C$6)</f>
        <v>0</v>
      </c>
      <c r="J150" s="34">
        <f>'Input Data'!J150*IF($G150='Cost Escalators'!$B$4,'Cost Escalators'!$B$6,'Cost Escalators'!$C$6)</f>
        <v>0</v>
      </c>
      <c r="K150" s="34">
        <f>'Input Data'!K150*IF($G150='Cost Escalators'!$B$4,'Cost Escalators'!$B$6,'Cost Escalators'!$C$6)</f>
        <v>0</v>
      </c>
      <c r="L150" s="49">
        <f>'Input Data'!L150*IF($G150='Cost Escalators'!$B$4,'Cost Escalators'!$B$6,'Cost Escalators'!$C$6)</f>
        <v>0</v>
      </c>
      <c r="M150" s="34">
        <f>'Input Data'!M150*IF($G150='Cost Escalators'!$B$4,'Cost Escalators'!$B$6,'Cost Escalators'!$C$6)</f>
        <v>68934.46589041494</v>
      </c>
      <c r="N150" s="34">
        <f>'Input Data'!N150*IF($G150='Cost Escalators'!$B$4,'Cost Escalators'!$B$6,'Cost Escalators'!$C$6)</f>
        <v>0</v>
      </c>
      <c r="O150" s="34">
        <f>'Input Data'!O150*IF($G150='Cost Escalators'!$B$4,'Cost Escalators'!$B$6,'Cost Escalators'!$C$6)</f>
        <v>0</v>
      </c>
      <c r="P150" s="49">
        <f>'Input Data'!P150*IF($G150='Cost Escalators'!$B$4,'Cost Escalators'!$B$6,'Cost Escalators'!$C$6)</f>
        <v>0</v>
      </c>
      <c r="R150" s="102">
        <f t="shared" si="10"/>
        <v>68934.46589041494</v>
      </c>
      <c r="S150" s="34">
        <f t="shared" si="11"/>
        <v>0</v>
      </c>
      <c r="T150" s="34">
        <f t="shared" si="12"/>
        <v>0</v>
      </c>
      <c r="U150" s="49">
        <f t="shared" si="13"/>
        <v>0</v>
      </c>
      <c r="W150" s="255">
        <f>IF(OR(A150='Cost Escalators'!A$68,A150='Cost Escalators'!A$69,A150='Cost Escalators'!A$70,A150='Cost Escalators'!A$71),SUM(H150:L150),0)</f>
        <v>0</v>
      </c>
    </row>
    <row r="151" spans="1:23" x14ac:dyDescent="0.2">
      <c r="A151" s="33">
        <f>'Input Data'!A151</f>
        <v>4956</v>
      </c>
      <c r="B151" s="33" t="str">
        <f>'Input Data'!B151</f>
        <v>Protection</v>
      </c>
      <c r="C151" s="33" t="str">
        <f>'Input Data'!C151</f>
        <v>Replacement of TH1A Relays</v>
      </c>
      <c r="D151" s="35" t="str">
        <f>'Input Data'!D151</f>
        <v>PS Network Asset Replacement</v>
      </c>
      <c r="E151" s="61" t="str">
        <f>'Input Data'!E151</f>
        <v>Input_Prog_Future</v>
      </c>
      <c r="F151" s="66">
        <f>'Input Data'!F151</f>
        <v>0</v>
      </c>
      <c r="G151" s="52">
        <f>'Input Data'!G151</f>
        <v>2014</v>
      </c>
      <c r="H151" s="34">
        <f>'Input Data'!H151*IF($G151='Cost Escalators'!$B$4,'Cost Escalators'!$B$6,'Cost Escalators'!$C$6)</f>
        <v>0</v>
      </c>
      <c r="I151" s="34">
        <f>'Input Data'!I151*IF($G151='Cost Escalators'!$B$4,'Cost Escalators'!$B$6,'Cost Escalators'!$C$6)</f>
        <v>0</v>
      </c>
      <c r="J151" s="34">
        <f>'Input Data'!J151*IF($G151='Cost Escalators'!$B$4,'Cost Escalators'!$B$6,'Cost Escalators'!$C$6)</f>
        <v>0</v>
      </c>
      <c r="K151" s="34">
        <f>'Input Data'!K151*IF($G151='Cost Escalators'!$B$4,'Cost Escalators'!$B$6,'Cost Escalators'!$C$6)</f>
        <v>0</v>
      </c>
      <c r="L151" s="49">
        <f>'Input Data'!L151*IF($G151='Cost Escalators'!$B$4,'Cost Escalators'!$B$6,'Cost Escalators'!$C$6)</f>
        <v>0</v>
      </c>
      <c r="M151" s="34">
        <f>'Input Data'!M151*IF($G151='Cost Escalators'!$B$4,'Cost Escalators'!$B$6,'Cost Escalators'!$C$6)</f>
        <v>60131.699409276807</v>
      </c>
      <c r="N151" s="34">
        <f>'Input Data'!N151*IF($G151='Cost Escalators'!$B$4,'Cost Escalators'!$B$6,'Cost Escalators'!$C$6)</f>
        <v>0</v>
      </c>
      <c r="O151" s="34">
        <f>'Input Data'!O151*IF($G151='Cost Escalators'!$B$4,'Cost Escalators'!$B$6,'Cost Escalators'!$C$6)</f>
        <v>0</v>
      </c>
      <c r="P151" s="49">
        <f>'Input Data'!P151*IF($G151='Cost Escalators'!$B$4,'Cost Escalators'!$B$6,'Cost Escalators'!$C$6)</f>
        <v>0</v>
      </c>
      <c r="R151" s="102">
        <f t="shared" si="10"/>
        <v>60131.699409276807</v>
      </c>
      <c r="S151" s="34">
        <f t="shared" si="11"/>
        <v>0</v>
      </c>
      <c r="T151" s="34">
        <f t="shared" si="12"/>
        <v>0</v>
      </c>
      <c r="U151" s="49">
        <f t="shared" si="13"/>
        <v>0</v>
      </c>
      <c r="W151" s="255">
        <f>IF(OR(A151='Cost Escalators'!A$68,A151='Cost Escalators'!A$69,A151='Cost Escalators'!A$70,A151='Cost Escalators'!A$71),SUM(H151:L151),0)</f>
        <v>0</v>
      </c>
    </row>
    <row r="152" spans="1:23" x14ac:dyDescent="0.2">
      <c r="A152" s="33">
        <f>'Input Data'!A152</f>
        <v>5919</v>
      </c>
      <c r="B152" s="33" t="str">
        <f>'Input Data'!B152</f>
        <v>Protection</v>
      </c>
      <c r="C152" s="33" t="str">
        <f>'Input Data'!C152</f>
        <v>Replacement of THR Relays</v>
      </c>
      <c r="D152" s="35" t="str">
        <f>'Input Data'!D152</f>
        <v>PS Network Asset Replacement</v>
      </c>
      <c r="E152" s="61" t="str">
        <f>'Input Data'!E152</f>
        <v>Input_Prog_Future</v>
      </c>
      <c r="F152" s="66">
        <f>'Input Data'!F152</f>
        <v>0</v>
      </c>
      <c r="G152" s="52">
        <f>'Input Data'!G152</f>
        <v>2014</v>
      </c>
      <c r="H152" s="34">
        <f>'Input Data'!H152*IF($G152='Cost Escalators'!$B$4,'Cost Escalators'!$B$6,'Cost Escalators'!$C$6)</f>
        <v>0</v>
      </c>
      <c r="I152" s="34">
        <f>'Input Data'!I152*IF($G152='Cost Escalators'!$B$4,'Cost Escalators'!$B$6,'Cost Escalators'!$C$6)</f>
        <v>0</v>
      </c>
      <c r="J152" s="34">
        <f>'Input Data'!J152*IF($G152='Cost Escalators'!$B$4,'Cost Escalators'!$B$6,'Cost Escalators'!$C$6)</f>
        <v>0</v>
      </c>
      <c r="K152" s="34">
        <f>'Input Data'!K152*IF($G152='Cost Escalators'!$B$4,'Cost Escalators'!$B$6,'Cost Escalators'!$C$6)</f>
        <v>0</v>
      </c>
      <c r="L152" s="49">
        <f>'Input Data'!L152*IF($G152='Cost Escalators'!$B$4,'Cost Escalators'!$B$6,'Cost Escalators'!$C$6)</f>
        <v>0</v>
      </c>
      <c r="M152" s="34">
        <f>'Input Data'!M152*IF($G152='Cost Escalators'!$B$4,'Cost Escalators'!$B$6,'Cost Escalators'!$C$6)</f>
        <v>0</v>
      </c>
      <c r="N152" s="34">
        <f>'Input Data'!N152*IF($G152='Cost Escalators'!$B$4,'Cost Escalators'!$B$6,'Cost Escalators'!$C$6)</f>
        <v>6464.9215220856559</v>
      </c>
      <c r="O152" s="34">
        <f>'Input Data'!O152*IF($G152='Cost Escalators'!$B$4,'Cost Escalators'!$B$6,'Cost Escalators'!$C$6)</f>
        <v>565226.69850559987</v>
      </c>
      <c r="P152" s="49">
        <f>'Input Data'!P152*IF($G152='Cost Escalators'!$B$4,'Cost Escalators'!$B$6,'Cost Escalators'!$C$6)</f>
        <v>1250916.060279032</v>
      </c>
      <c r="R152" s="102">
        <f t="shared" si="10"/>
        <v>0</v>
      </c>
      <c r="S152" s="34">
        <f t="shared" si="11"/>
        <v>6464.9215220856559</v>
      </c>
      <c r="T152" s="34">
        <f t="shared" si="12"/>
        <v>565226.69850559987</v>
      </c>
      <c r="U152" s="49">
        <f t="shared" si="13"/>
        <v>1250916.060279032</v>
      </c>
      <c r="W152" s="255">
        <f>IF(OR(A152='Cost Escalators'!A$68,A152='Cost Escalators'!A$69,A152='Cost Escalators'!A$70,A152='Cost Escalators'!A$71),SUM(H152:L152),0)</f>
        <v>0</v>
      </c>
    </row>
    <row r="153" spans="1:23" x14ac:dyDescent="0.2">
      <c r="A153" s="33">
        <f>'Input Data'!A153</f>
        <v>5920</v>
      </c>
      <c r="B153" s="33" t="str">
        <f>'Input Data'!B153</f>
        <v>Protection</v>
      </c>
      <c r="C153" s="33" t="str">
        <f>'Input Data'!C153</f>
        <v>Replacement of YTG Relays</v>
      </c>
      <c r="D153" s="35" t="str">
        <f>'Input Data'!D153</f>
        <v>PS Network Asset Replacement</v>
      </c>
      <c r="E153" s="61" t="str">
        <f>'Input Data'!E153</f>
        <v>Input_Prog_Future</v>
      </c>
      <c r="F153" s="66">
        <f>'Input Data'!F153</f>
        <v>0</v>
      </c>
      <c r="G153" s="52">
        <f>'Input Data'!G153</f>
        <v>2014</v>
      </c>
      <c r="H153" s="34">
        <f>'Input Data'!H153*IF($G153='Cost Escalators'!$B$4,'Cost Escalators'!$B$6,'Cost Escalators'!$C$6)</f>
        <v>0</v>
      </c>
      <c r="I153" s="34">
        <f>'Input Data'!I153*IF($G153='Cost Escalators'!$B$4,'Cost Escalators'!$B$6,'Cost Escalators'!$C$6)</f>
        <v>0</v>
      </c>
      <c r="J153" s="34">
        <f>'Input Data'!J153*IF($G153='Cost Escalators'!$B$4,'Cost Escalators'!$B$6,'Cost Escalators'!$C$6)</f>
        <v>0</v>
      </c>
      <c r="K153" s="34">
        <f>'Input Data'!K153*IF($G153='Cost Escalators'!$B$4,'Cost Escalators'!$B$6,'Cost Escalators'!$C$6)</f>
        <v>0</v>
      </c>
      <c r="L153" s="49">
        <f>'Input Data'!L153*IF($G153='Cost Escalators'!$B$4,'Cost Escalators'!$B$6,'Cost Escalators'!$C$6)</f>
        <v>0</v>
      </c>
      <c r="M153" s="34">
        <f>'Input Data'!M153*IF($G153='Cost Escalators'!$B$4,'Cost Escalators'!$B$6,'Cost Escalators'!$C$6)</f>
        <v>0</v>
      </c>
      <c r="N153" s="34">
        <f>'Input Data'!N153*IF($G153='Cost Escalators'!$B$4,'Cost Escalators'!$B$6,'Cost Escalators'!$C$6)</f>
        <v>0</v>
      </c>
      <c r="O153" s="34">
        <f>'Input Data'!O153*IF($G153='Cost Escalators'!$B$4,'Cost Escalators'!$B$6,'Cost Escalators'!$C$6)</f>
        <v>0</v>
      </c>
      <c r="P153" s="49">
        <f>'Input Data'!P153*IF($G153='Cost Escalators'!$B$4,'Cost Escalators'!$B$6,'Cost Escalators'!$C$6)</f>
        <v>419228.94907480228</v>
      </c>
      <c r="R153" s="102">
        <f t="shared" si="10"/>
        <v>0</v>
      </c>
      <c r="S153" s="34">
        <f t="shared" si="11"/>
        <v>0</v>
      </c>
      <c r="T153" s="34">
        <f t="shared" si="12"/>
        <v>0</v>
      </c>
      <c r="U153" s="49">
        <f t="shared" si="13"/>
        <v>419228.94907480228</v>
      </c>
      <c r="W153" s="255">
        <f>IF(OR(A153='Cost Escalators'!A$68,A153='Cost Escalators'!A$69,A153='Cost Escalators'!A$70,A153='Cost Escalators'!A$71),SUM(H153:L153),0)</f>
        <v>0</v>
      </c>
    </row>
    <row r="154" spans="1:23" x14ac:dyDescent="0.2">
      <c r="A154" s="33">
        <f>'Input Data'!A154</f>
        <v>6864</v>
      </c>
      <c r="B154" s="33" t="str">
        <f>'Input Data'!B154</f>
        <v>Protection</v>
      </c>
      <c r="C154" s="33" t="str">
        <f>'Input Data'!C154</f>
        <v>Replacement of Micromho Relays</v>
      </c>
      <c r="D154" s="35" t="str">
        <f>'Input Data'!D154</f>
        <v>PS Network Asset Replacement</v>
      </c>
      <c r="E154" s="61" t="str">
        <f>'Input Data'!E154</f>
        <v>Input_Prog_Future</v>
      </c>
      <c r="F154" s="66">
        <f>'Input Data'!F154</f>
        <v>0</v>
      </c>
      <c r="G154" s="52">
        <f>'Input Data'!G154</f>
        <v>2014</v>
      </c>
      <c r="H154" s="34">
        <f>'Input Data'!H154*IF($G154='Cost Escalators'!$B$4,'Cost Escalators'!$B$6,'Cost Escalators'!$C$6)</f>
        <v>0</v>
      </c>
      <c r="I154" s="34">
        <f>'Input Data'!I154*IF($G154='Cost Escalators'!$B$4,'Cost Escalators'!$B$6,'Cost Escalators'!$C$6)</f>
        <v>0</v>
      </c>
      <c r="J154" s="34">
        <f>'Input Data'!J154*IF($G154='Cost Escalators'!$B$4,'Cost Escalators'!$B$6,'Cost Escalators'!$C$6)</f>
        <v>0</v>
      </c>
      <c r="K154" s="34">
        <f>'Input Data'!K154*IF($G154='Cost Escalators'!$B$4,'Cost Escalators'!$B$6,'Cost Escalators'!$C$6)</f>
        <v>0</v>
      </c>
      <c r="L154" s="49">
        <f>'Input Data'!L154*IF($G154='Cost Escalators'!$B$4,'Cost Escalators'!$B$6,'Cost Escalators'!$C$6)</f>
        <v>0</v>
      </c>
      <c r="M154" s="34">
        <f>'Input Data'!M154*IF($G154='Cost Escalators'!$B$4,'Cost Escalators'!$B$6,'Cost Escalators'!$C$6)</f>
        <v>383263.98896373349</v>
      </c>
      <c r="N154" s="34">
        <f>'Input Data'!N154*IF($G154='Cost Escalators'!$B$4,'Cost Escalators'!$B$6,'Cost Escalators'!$C$6)</f>
        <v>0</v>
      </c>
      <c r="O154" s="34">
        <f>'Input Data'!O154*IF($G154='Cost Escalators'!$B$4,'Cost Escalators'!$B$6,'Cost Escalators'!$C$6)</f>
        <v>0</v>
      </c>
      <c r="P154" s="49">
        <f>'Input Data'!P154*IF($G154='Cost Escalators'!$B$4,'Cost Escalators'!$B$6,'Cost Escalators'!$C$6)</f>
        <v>479272.99405466666</v>
      </c>
      <c r="R154" s="102">
        <f t="shared" si="10"/>
        <v>383263.98896373349</v>
      </c>
      <c r="S154" s="34">
        <f t="shared" si="11"/>
        <v>0</v>
      </c>
      <c r="T154" s="34">
        <f t="shared" si="12"/>
        <v>0</v>
      </c>
      <c r="U154" s="49">
        <f t="shared" si="13"/>
        <v>479272.99405466666</v>
      </c>
      <c r="W154" s="255">
        <f>IF(OR(A154='Cost Escalators'!A$68,A154='Cost Escalators'!A$69,A154='Cost Escalators'!A$70,A154='Cost Escalators'!A$71),SUM(H154:L154),0)</f>
        <v>0</v>
      </c>
    </row>
    <row r="155" spans="1:23" x14ac:dyDescent="0.2">
      <c r="A155" s="33">
        <f>'Input Data'!A155</f>
        <v>7556</v>
      </c>
      <c r="B155" s="33" t="str">
        <f>'Input Data'!B155</f>
        <v>Protection</v>
      </c>
      <c r="C155" s="33" t="str">
        <f>'Input Data'!C155</f>
        <v>Replacement of RADSB Transformer Differential Relays</v>
      </c>
      <c r="D155" s="35" t="str">
        <f>'Input Data'!D155</f>
        <v>PS Network Asset Replacement</v>
      </c>
      <c r="E155" s="61" t="str">
        <f>'Input Data'!E155</f>
        <v>Input_Prog_Future</v>
      </c>
      <c r="F155" s="66">
        <f>'Input Data'!F155</f>
        <v>0</v>
      </c>
      <c r="G155" s="52">
        <f>'Input Data'!G155</f>
        <v>2014</v>
      </c>
      <c r="H155" s="34">
        <f>'Input Data'!H155*IF($G155='Cost Escalators'!$B$4,'Cost Escalators'!$B$6,'Cost Escalators'!$C$6)</f>
        <v>0</v>
      </c>
      <c r="I155" s="34">
        <f>'Input Data'!I155*IF($G155='Cost Escalators'!$B$4,'Cost Escalators'!$B$6,'Cost Escalators'!$C$6)</f>
        <v>0</v>
      </c>
      <c r="J155" s="34">
        <f>'Input Data'!J155*IF($G155='Cost Escalators'!$B$4,'Cost Escalators'!$B$6,'Cost Escalators'!$C$6)</f>
        <v>0</v>
      </c>
      <c r="K155" s="34">
        <f>'Input Data'!K155*IF($G155='Cost Escalators'!$B$4,'Cost Escalators'!$B$6,'Cost Escalators'!$C$6)</f>
        <v>0</v>
      </c>
      <c r="L155" s="49">
        <f>'Input Data'!L155*IF($G155='Cost Escalators'!$B$4,'Cost Escalators'!$B$6,'Cost Escalators'!$C$6)</f>
        <v>0</v>
      </c>
      <c r="M155" s="34">
        <f>'Input Data'!M155*IF($G155='Cost Escalators'!$B$4,'Cost Escalators'!$B$6,'Cost Escalators'!$C$6)</f>
        <v>131230.288</v>
      </c>
      <c r="N155" s="34">
        <f>'Input Data'!N155*IF($G155='Cost Escalators'!$B$4,'Cost Escalators'!$B$6,'Cost Escalators'!$C$6)</f>
        <v>135217.40654082989</v>
      </c>
      <c r="O155" s="34">
        <f>'Input Data'!O155*IF($G155='Cost Escalators'!$B$4,'Cost Escalators'!$B$6,'Cost Escalators'!$C$6)</f>
        <v>65615.144</v>
      </c>
      <c r="P155" s="49">
        <f>'Input Data'!P155*IF($G155='Cost Escalators'!$B$4,'Cost Escalators'!$B$6,'Cost Escalators'!$C$6)</f>
        <v>137868.93178082988</v>
      </c>
      <c r="R155" s="102">
        <f t="shared" si="10"/>
        <v>131230.288</v>
      </c>
      <c r="S155" s="34">
        <f t="shared" si="11"/>
        <v>135217.40654082989</v>
      </c>
      <c r="T155" s="34">
        <f t="shared" si="12"/>
        <v>65615.144</v>
      </c>
      <c r="U155" s="49">
        <f t="shared" si="13"/>
        <v>137868.93178082988</v>
      </c>
      <c r="W155" s="255">
        <f>IF(OR(A155='Cost Escalators'!A$68,A155='Cost Escalators'!A$69,A155='Cost Escalators'!A$70,A155='Cost Escalators'!A$71),SUM(H155:L155),0)</f>
        <v>0</v>
      </c>
    </row>
    <row r="156" spans="1:23" x14ac:dyDescent="0.2">
      <c r="A156" s="33">
        <f>'Input Data'!A156</f>
        <v>7748</v>
      </c>
      <c r="B156" s="33" t="str">
        <f>'Input Data'!B156</f>
        <v>Protection</v>
      </c>
      <c r="C156" s="33" t="str">
        <f>'Input Data'!C156</f>
        <v>Replacement of DLN90 Relays</v>
      </c>
      <c r="D156" s="35" t="str">
        <f>'Input Data'!D156</f>
        <v>PS Network Asset Replacement</v>
      </c>
      <c r="E156" s="61" t="str">
        <f>'Input Data'!E156</f>
        <v>Input_Prog_Future</v>
      </c>
      <c r="F156" s="66">
        <f>'Input Data'!F156</f>
        <v>0</v>
      </c>
      <c r="G156" s="52">
        <f>'Input Data'!G156</f>
        <v>2014</v>
      </c>
      <c r="H156" s="34">
        <f>'Input Data'!H156*IF($G156='Cost Escalators'!$B$4,'Cost Escalators'!$B$6,'Cost Escalators'!$C$6)</f>
        <v>0</v>
      </c>
      <c r="I156" s="34">
        <f>'Input Data'!I156*IF($G156='Cost Escalators'!$B$4,'Cost Escalators'!$B$6,'Cost Escalators'!$C$6)</f>
        <v>0</v>
      </c>
      <c r="J156" s="34">
        <f>'Input Data'!J156*IF($G156='Cost Escalators'!$B$4,'Cost Escalators'!$B$6,'Cost Escalators'!$C$6)</f>
        <v>0</v>
      </c>
      <c r="K156" s="34">
        <f>'Input Data'!K156*IF($G156='Cost Escalators'!$B$4,'Cost Escalators'!$B$6,'Cost Escalators'!$C$6)</f>
        <v>0</v>
      </c>
      <c r="L156" s="49">
        <f>'Input Data'!L156*IF($G156='Cost Escalators'!$B$4,'Cost Escalators'!$B$6,'Cost Escalators'!$C$6)</f>
        <v>0</v>
      </c>
      <c r="M156" s="34">
        <f>'Input Data'!M156*IF($G156='Cost Escalators'!$B$4,'Cost Escalators'!$B$6,'Cost Escalators'!$C$6)</f>
        <v>0</v>
      </c>
      <c r="N156" s="34">
        <f>'Input Data'!N156*IF($G156='Cost Escalators'!$B$4,'Cost Escalators'!$B$6,'Cost Escalators'!$C$6)</f>
        <v>0</v>
      </c>
      <c r="O156" s="34">
        <f>'Input Data'!O156*IF($G156='Cost Escalators'!$B$4,'Cost Escalators'!$B$6,'Cost Escalators'!$C$6)</f>
        <v>0</v>
      </c>
      <c r="P156" s="49">
        <f>'Input Data'!P156*IF($G156='Cost Escalators'!$B$4,'Cost Escalators'!$B$6,'Cost Escalators'!$C$6)</f>
        <v>0</v>
      </c>
      <c r="R156" s="102">
        <f t="shared" si="10"/>
        <v>0</v>
      </c>
      <c r="S156" s="34">
        <f t="shared" si="11"/>
        <v>0</v>
      </c>
      <c r="T156" s="34">
        <f t="shared" si="12"/>
        <v>0</v>
      </c>
      <c r="U156" s="49">
        <f t="shared" si="13"/>
        <v>0</v>
      </c>
      <c r="W156" s="255">
        <f>IF(OR(A156='Cost Escalators'!A$68,A156='Cost Escalators'!A$69,A156='Cost Escalators'!A$70,A156='Cost Escalators'!A$71),SUM(H156:L156),0)</f>
        <v>0</v>
      </c>
    </row>
    <row r="157" spans="1:23" x14ac:dyDescent="0.2">
      <c r="A157" s="33">
        <f>'Input Data'!A157</f>
        <v>8020</v>
      </c>
      <c r="B157" s="33" t="str">
        <f>'Input Data'!B157</f>
        <v>Protection</v>
      </c>
      <c r="C157" s="33" t="str">
        <f>'Input Data'!C157</f>
        <v>Replacement of LFCB102 Relays</v>
      </c>
      <c r="D157" s="35" t="str">
        <f>'Input Data'!D157</f>
        <v>PS Network Asset Replacement</v>
      </c>
      <c r="E157" s="61" t="str">
        <f>'Input Data'!E157</f>
        <v>Input_Prog_Future</v>
      </c>
      <c r="F157" s="66">
        <f>'Input Data'!F157</f>
        <v>0</v>
      </c>
      <c r="G157" s="52">
        <f>'Input Data'!G157</f>
        <v>2014</v>
      </c>
      <c r="H157" s="34">
        <f>'Input Data'!H157*IF($G157='Cost Escalators'!$B$4,'Cost Escalators'!$B$6,'Cost Escalators'!$C$6)</f>
        <v>0</v>
      </c>
      <c r="I157" s="34">
        <f>'Input Data'!I157*IF($G157='Cost Escalators'!$B$4,'Cost Escalators'!$B$6,'Cost Escalators'!$C$6)</f>
        <v>0</v>
      </c>
      <c r="J157" s="34">
        <f>'Input Data'!J157*IF($G157='Cost Escalators'!$B$4,'Cost Escalators'!$B$6,'Cost Escalators'!$C$6)</f>
        <v>0</v>
      </c>
      <c r="K157" s="34">
        <f>'Input Data'!K157*IF($G157='Cost Escalators'!$B$4,'Cost Escalators'!$B$6,'Cost Escalators'!$C$6)</f>
        <v>0</v>
      </c>
      <c r="L157" s="49">
        <f>'Input Data'!L157*IF($G157='Cost Escalators'!$B$4,'Cost Escalators'!$B$6,'Cost Escalators'!$C$6)</f>
        <v>0</v>
      </c>
      <c r="M157" s="34">
        <f>'Input Data'!M157*IF($G157='Cost Escalators'!$B$4,'Cost Escalators'!$B$6,'Cost Escalators'!$C$6)</f>
        <v>0</v>
      </c>
      <c r="N157" s="34">
        <f>'Input Data'!N157*IF($G157='Cost Escalators'!$B$4,'Cost Escalators'!$B$6,'Cost Escalators'!$C$6)</f>
        <v>0</v>
      </c>
      <c r="O157" s="34">
        <f>'Input Data'!O157*IF($G157='Cost Escalators'!$B$4,'Cost Escalators'!$B$6,'Cost Escalators'!$C$6)</f>
        <v>0</v>
      </c>
      <c r="P157" s="49">
        <f>'Input Data'!P157*IF($G157='Cost Escalators'!$B$4,'Cost Escalators'!$B$6,'Cost Escalators'!$C$6)</f>
        <v>80110.400385520392</v>
      </c>
      <c r="R157" s="102">
        <f t="shared" si="10"/>
        <v>0</v>
      </c>
      <c r="S157" s="34">
        <f t="shared" si="11"/>
        <v>0</v>
      </c>
      <c r="T157" s="34">
        <f t="shared" si="12"/>
        <v>0</v>
      </c>
      <c r="U157" s="49">
        <f t="shared" si="13"/>
        <v>80110.400385520392</v>
      </c>
      <c r="W157" s="255">
        <f>IF(OR(A157='Cost Escalators'!A$68,A157='Cost Escalators'!A$69,A157='Cost Escalators'!A$70,A157='Cost Escalators'!A$71),SUM(H157:L157),0)</f>
        <v>0</v>
      </c>
    </row>
    <row r="158" spans="1:23" x14ac:dyDescent="0.2">
      <c r="A158" s="33">
        <f>'Input Data'!A158</f>
        <v>8261</v>
      </c>
      <c r="B158" s="33" t="str">
        <f>'Input Data'!B158</f>
        <v>Protection</v>
      </c>
      <c r="C158" s="33" t="str">
        <f>'Input Data'!C158</f>
        <v>Secondary System Technology Upgrades</v>
      </c>
      <c r="D158" s="35" t="str">
        <f>'Input Data'!D158</f>
        <v>PS Network Asset Replacement</v>
      </c>
      <c r="E158" s="61" t="str">
        <f>'Input Data'!E158</f>
        <v>Input_Prog_Future</v>
      </c>
      <c r="F158" s="66">
        <f>'Input Data'!F158</f>
        <v>0</v>
      </c>
      <c r="G158" s="52">
        <f>'Input Data'!G158</f>
        <v>2014</v>
      </c>
      <c r="H158" s="34">
        <f>'Input Data'!H158*IF($G158='Cost Escalators'!$B$4,'Cost Escalators'!$B$6,'Cost Escalators'!$C$6)</f>
        <v>0</v>
      </c>
      <c r="I158" s="34">
        <f>'Input Data'!I158*IF($G158='Cost Escalators'!$B$4,'Cost Escalators'!$B$6,'Cost Escalators'!$C$6)</f>
        <v>0</v>
      </c>
      <c r="J158" s="34">
        <f>'Input Data'!J158*IF($G158='Cost Escalators'!$B$4,'Cost Escalators'!$B$6,'Cost Escalators'!$C$6)</f>
        <v>0</v>
      </c>
      <c r="K158" s="34">
        <f>'Input Data'!K158*IF($G158='Cost Escalators'!$B$4,'Cost Escalators'!$B$6,'Cost Escalators'!$C$6)</f>
        <v>0</v>
      </c>
      <c r="L158" s="49">
        <f>'Input Data'!L158*IF($G158='Cost Escalators'!$B$4,'Cost Escalators'!$B$6,'Cost Escalators'!$C$6)</f>
        <v>0</v>
      </c>
      <c r="M158" s="34">
        <f>'Input Data'!M158*IF($G158='Cost Escalators'!$B$4,'Cost Escalators'!$B$6,'Cost Escalators'!$C$6)</f>
        <v>0</v>
      </c>
      <c r="N158" s="34">
        <f>'Input Data'!N158*IF($G158='Cost Escalators'!$B$4,'Cost Escalators'!$B$6,'Cost Escalators'!$C$6)</f>
        <v>0</v>
      </c>
      <c r="O158" s="34">
        <f>'Input Data'!O158*IF($G158='Cost Escalators'!$B$4,'Cost Escalators'!$B$6,'Cost Escalators'!$C$6)</f>
        <v>2809671.61605368</v>
      </c>
      <c r="P158" s="49">
        <f>'Input Data'!P158*IF($G158='Cost Escalators'!$B$4,'Cost Escalators'!$B$6,'Cost Escalators'!$C$6)</f>
        <v>1456870.3049253428</v>
      </c>
      <c r="R158" s="102">
        <f t="shared" si="10"/>
        <v>0</v>
      </c>
      <c r="S158" s="34">
        <f t="shared" si="11"/>
        <v>0</v>
      </c>
      <c r="T158" s="34">
        <f t="shared" si="12"/>
        <v>2809671.61605368</v>
      </c>
      <c r="U158" s="49">
        <f t="shared" si="13"/>
        <v>1456870.3049253428</v>
      </c>
      <c r="W158" s="255">
        <f>IF(OR(A158='Cost Escalators'!A$68,A158='Cost Escalators'!A$69,A158='Cost Escalators'!A$70,A158='Cost Escalators'!A$71),SUM(H158:L158),0)</f>
        <v>0</v>
      </c>
    </row>
    <row r="159" spans="1:23" x14ac:dyDescent="0.2">
      <c r="A159" s="33">
        <f>'Input Data'!A159</f>
        <v>5518</v>
      </c>
      <c r="B159" s="33" t="str">
        <f>'Input Data'!B159</f>
        <v>Substations</v>
      </c>
      <c r="C159" s="33" t="str">
        <f>'Input Data'!C159</f>
        <v>Replacement of Merlin Gerin FA4 CBs</v>
      </c>
      <c r="D159" s="35" t="str">
        <f>'Input Data'!D159</f>
        <v>PS Network Asset Replacement</v>
      </c>
      <c r="E159" s="61" t="str">
        <f>'Input Data'!E159</f>
        <v>Input_Prog_Future</v>
      </c>
      <c r="F159" s="66">
        <f>'Input Data'!F159</f>
        <v>0</v>
      </c>
      <c r="G159" s="52">
        <f>'Input Data'!G159</f>
        <v>2014</v>
      </c>
      <c r="H159" s="34">
        <f>'Input Data'!H159*IF($G159='Cost Escalators'!$B$4,'Cost Escalators'!$B$6,'Cost Escalators'!$C$6)</f>
        <v>0</v>
      </c>
      <c r="I159" s="34">
        <f>'Input Data'!I159*IF($G159='Cost Escalators'!$B$4,'Cost Escalators'!$B$6,'Cost Escalators'!$C$6)</f>
        <v>0</v>
      </c>
      <c r="J159" s="34">
        <f>'Input Data'!J159*IF($G159='Cost Escalators'!$B$4,'Cost Escalators'!$B$6,'Cost Escalators'!$C$6)</f>
        <v>0</v>
      </c>
      <c r="K159" s="34">
        <f>'Input Data'!K159*IF($G159='Cost Escalators'!$B$4,'Cost Escalators'!$B$6,'Cost Escalators'!$C$6)</f>
        <v>0</v>
      </c>
      <c r="L159" s="49">
        <f>'Input Data'!L159*IF($G159='Cost Escalators'!$B$4,'Cost Escalators'!$B$6,'Cost Escalators'!$C$6)</f>
        <v>0</v>
      </c>
      <c r="M159" s="34">
        <f>'Input Data'!M159*IF($G159='Cost Escalators'!$B$4,'Cost Escalators'!$B$6,'Cost Escalators'!$C$6)</f>
        <v>608783.09020239336</v>
      </c>
      <c r="N159" s="34">
        <f>'Input Data'!N159*IF($G159='Cost Escalators'!$B$4,'Cost Escalators'!$B$6,'Cost Escalators'!$C$6)</f>
        <v>1521957.6353035879</v>
      </c>
      <c r="O159" s="34">
        <f>'Input Data'!O159*IF($G159='Cost Escalators'!$B$4,'Cost Escalators'!$B$6,'Cost Escalators'!$C$6)</f>
        <v>1217566.1353035879</v>
      </c>
      <c r="P159" s="49">
        <f>'Input Data'!P159*IF($G159='Cost Escalators'!$B$4,'Cost Escalators'!$B$6,'Cost Escalators'!$C$6)</f>
        <v>0</v>
      </c>
      <c r="R159" s="102">
        <f t="shared" si="10"/>
        <v>608783.09020239336</v>
      </c>
      <c r="S159" s="34">
        <f t="shared" si="11"/>
        <v>1521957.6353035879</v>
      </c>
      <c r="T159" s="34">
        <f t="shared" si="12"/>
        <v>1217566.1353035879</v>
      </c>
      <c r="U159" s="49">
        <f t="shared" si="13"/>
        <v>0</v>
      </c>
      <c r="W159" s="255">
        <f>IF(OR(A159='Cost Escalators'!A$68,A159='Cost Escalators'!A$69,A159='Cost Escalators'!A$70,A159='Cost Escalators'!A$71),SUM(H159:L159),0)</f>
        <v>0</v>
      </c>
    </row>
    <row r="160" spans="1:23" x14ac:dyDescent="0.2">
      <c r="A160" s="33">
        <f>'Input Data'!A160</f>
        <v>6860</v>
      </c>
      <c r="B160" s="33" t="str">
        <f>'Input Data'!B160</f>
        <v>Substations</v>
      </c>
      <c r="C160" s="33" t="str">
        <f>'Input Data'!C160</f>
        <v>Replacement of ASEA 66kV HLR CBs</v>
      </c>
      <c r="D160" s="35" t="str">
        <f>'Input Data'!D160</f>
        <v>PS Network Asset Replacement</v>
      </c>
      <c r="E160" s="61" t="str">
        <f>'Input Data'!E160</f>
        <v>Input_Prog_Future</v>
      </c>
      <c r="F160" s="66">
        <f>'Input Data'!F160</f>
        <v>0</v>
      </c>
      <c r="G160" s="52">
        <f>'Input Data'!G160</f>
        <v>2014</v>
      </c>
      <c r="H160" s="34">
        <f>'Input Data'!H160*IF($G160='Cost Escalators'!$B$4,'Cost Escalators'!$B$6,'Cost Escalators'!$C$6)</f>
        <v>0</v>
      </c>
      <c r="I160" s="34">
        <f>'Input Data'!I160*IF($G160='Cost Escalators'!$B$4,'Cost Escalators'!$B$6,'Cost Escalators'!$C$6)</f>
        <v>0</v>
      </c>
      <c r="J160" s="34">
        <f>'Input Data'!J160*IF($G160='Cost Escalators'!$B$4,'Cost Escalators'!$B$6,'Cost Escalators'!$C$6)</f>
        <v>0</v>
      </c>
      <c r="K160" s="34">
        <f>'Input Data'!K160*IF($G160='Cost Escalators'!$B$4,'Cost Escalators'!$B$6,'Cost Escalators'!$C$6)</f>
        <v>0</v>
      </c>
      <c r="L160" s="49">
        <f>'Input Data'!L160*IF($G160='Cost Escalators'!$B$4,'Cost Escalators'!$B$6,'Cost Escalators'!$C$6)</f>
        <v>0</v>
      </c>
      <c r="M160" s="34">
        <f>'Input Data'!M160*IF($G160='Cost Escalators'!$B$4,'Cost Escalators'!$B$6,'Cost Escalators'!$C$6)</f>
        <v>0</v>
      </c>
      <c r="N160" s="34">
        <f>'Input Data'!N160*IF($G160='Cost Escalators'!$B$4,'Cost Escalators'!$B$6,'Cost Escalators'!$C$6)</f>
        <v>327180</v>
      </c>
      <c r="O160" s="34">
        <f>'Input Data'!O160*IF($G160='Cost Escalators'!$B$4,'Cost Escalators'!$B$6,'Cost Escalators'!$C$6)</f>
        <v>109060</v>
      </c>
      <c r="P160" s="49">
        <f>'Input Data'!P160*IF($G160='Cost Escalators'!$B$4,'Cost Escalators'!$B$6,'Cost Escalators'!$C$6)</f>
        <v>0</v>
      </c>
      <c r="R160" s="102">
        <f t="shared" si="10"/>
        <v>0</v>
      </c>
      <c r="S160" s="34">
        <f t="shared" si="11"/>
        <v>327180</v>
      </c>
      <c r="T160" s="34">
        <f t="shared" si="12"/>
        <v>109060</v>
      </c>
      <c r="U160" s="49">
        <f t="shared" si="13"/>
        <v>0</v>
      </c>
      <c r="W160" s="255">
        <f>IF(OR(A160='Cost Escalators'!A$68,A160='Cost Escalators'!A$69,A160='Cost Escalators'!A$70,A160='Cost Escalators'!A$71),SUM(H160:L160),0)</f>
        <v>0</v>
      </c>
    </row>
    <row r="161" spans="1:23" x14ac:dyDescent="0.2">
      <c r="A161" s="33">
        <f>'Input Data'!A161</f>
        <v>6861</v>
      </c>
      <c r="B161" s="33" t="str">
        <f>'Input Data'!B161</f>
        <v>Substations</v>
      </c>
      <c r="C161" s="33" t="str">
        <f>'Input Data'!C161</f>
        <v>Replacement of Magrini 11kV MAG12MG500 CBs</v>
      </c>
      <c r="D161" s="35" t="str">
        <f>'Input Data'!D161</f>
        <v>PS Network Asset Replacement</v>
      </c>
      <c r="E161" s="61" t="str">
        <f>'Input Data'!E161</f>
        <v>Input_Prog_Future</v>
      </c>
      <c r="F161" s="66">
        <f>'Input Data'!F161</f>
        <v>0</v>
      </c>
      <c r="G161" s="52">
        <f>'Input Data'!G161</f>
        <v>2014</v>
      </c>
      <c r="H161" s="34">
        <f>'Input Data'!H161*IF($G161='Cost Escalators'!$B$4,'Cost Escalators'!$B$6,'Cost Escalators'!$C$6)</f>
        <v>0</v>
      </c>
      <c r="I161" s="34">
        <f>'Input Data'!I161*IF($G161='Cost Escalators'!$B$4,'Cost Escalators'!$B$6,'Cost Escalators'!$C$6)</f>
        <v>0</v>
      </c>
      <c r="J161" s="34">
        <f>'Input Data'!J161*IF($G161='Cost Escalators'!$B$4,'Cost Escalators'!$B$6,'Cost Escalators'!$C$6)</f>
        <v>0</v>
      </c>
      <c r="K161" s="34">
        <f>'Input Data'!K161*IF($G161='Cost Escalators'!$B$4,'Cost Escalators'!$B$6,'Cost Escalators'!$C$6)</f>
        <v>0</v>
      </c>
      <c r="L161" s="49">
        <f>'Input Data'!L161*IF($G161='Cost Escalators'!$B$4,'Cost Escalators'!$B$6,'Cost Escalators'!$C$6)</f>
        <v>0</v>
      </c>
      <c r="M161" s="34">
        <f>'Input Data'!M161*IF($G161='Cost Escalators'!$B$4,'Cost Escalators'!$B$6,'Cost Escalators'!$C$6)</f>
        <v>109059.75888802399</v>
      </c>
      <c r="N161" s="34">
        <f>'Input Data'!N161*IF($G161='Cost Escalators'!$B$4,'Cost Escalators'!$B$6,'Cost Escalators'!$C$6)</f>
        <v>0</v>
      </c>
      <c r="O161" s="34">
        <f>'Input Data'!O161*IF($G161='Cost Escalators'!$B$4,'Cost Escalators'!$B$6,'Cost Escalators'!$C$6)</f>
        <v>0</v>
      </c>
      <c r="P161" s="49">
        <f>'Input Data'!P161*IF($G161='Cost Escalators'!$B$4,'Cost Escalators'!$B$6,'Cost Escalators'!$C$6)</f>
        <v>0</v>
      </c>
      <c r="R161" s="102">
        <f t="shared" si="10"/>
        <v>109059.75888802399</v>
      </c>
      <c r="S161" s="34">
        <f t="shared" si="11"/>
        <v>0</v>
      </c>
      <c r="T161" s="34">
        <f t="shared" si="12"/>
        <v>0</v>
      </c>
      <c r="U161" s="49">
        <f t="shared" si="13"/>
        <v>0</v>
      </c>
      <c r="W161" s="255">
        <f>IF(OR(A161='Cost Escalators'!A$68,A161='Cost Escalators'!A$69,A161='Cost Escalators'!A$70,A161='Cost Escalators'!A$71),SUM(H161:L161),0)</f>
        <v>0</v>
      </c>
    </row>
    <row r="162" spans="1:23" x14ac:dyDescent="0.2">
      <c r="A162" s="33">
        <f>'Input Data'!A162</f>
        <v>6862</v>
      </c>
      <c r="B162" s="33" t="str">
        <f>'Input Data'!B162</f>
        <v>Substations</v>
      </c>
      <c r="C162" s="33" t="str">
        <f>'Input Data'!C162</f>
        <v>Replacement of Siemens 330kV 3AQ2 CBs</v>
      </c>
      <c r="D162" s="35" t="str">
        <f>'Input Data'!D162</f>
        <v>PS Network Asset Replacement</v>
      </c>
      <c r="E162" s="61" t="str">
        <f>'Input Data'!E162</f>
        <v>Input_Prog_Future</v>
      </c>
      <c r="F162" s="66">
        <f>'Input Data'!F162</f>
        <v>0</v>
      </c>
      <c r="G162" s="52">
        <f>'Input Data'!G162</f>
        <v>2014</v>
      </c>
      <c r="H162" s="34">
        <f>'Input Data'!H162*IF($G162='Cost Escalators'!$B$4,'Cost Escalators'!$B$6,'Cost Escalators'!$C$6)</f>
        <v>0</v>
      </c>
      <c r="I162" s="34">
        <f>'Input Data'!I162*IF($G162='Cost Escalators'!$B$4,'Cost Escalators'!$B$6,'Cost Escalators'!$C$6)</f>
        <v>0</v>
      </c>
      <c r="J162" s="34">
        <f>'Input Data'!J162*IF($G162='Cost Escalators'!$B$4,'Cost Escalators'!$B$6,'Cost Escalators'!$C$6)</f>
        <v>0</v>
      </c>
      <c r="K162" s="34">
        <f>'Input Data'!K162*IF($G162='Cost Escalators'!$B$4,'Cost Escalators'!$B$6,'Cost Escalators'!$C$6)</f>
        <v>0</v>
      </c>
      <c r="L162" s="49">
        <f>'Input Data'!L162*IF($G162='Cost Escalators'!$B$4,'Cost Escalators'!$B$6,'Cost Escalators'!$C$6)</f>
        <v>0</v>
      </c>
      <c r="M162" s="34">
        <f>'Input Data'!M162*IF($G162='Cost Escalators'!$B$4,'Cost Escalators'!$B$6,'Cost Escalators'!$C$6)</f>
        <v>0</v>
      </c>
      <c r="N162" s="34">
        <f>'Input Data'!N162*IF($G162='Cost Escalators'!$B$4,'Cost Escalators'!$B$6,'Cost Escalators'!$C$6)</f>
        <v>0</v>
      </c>
      <c r="O162" s="34">
        <f>'Input Data'!O162*IF($G162='Cost Escalators'!$B$4,'Cost Escalators'!$B$6,'Cost Escalators'!$C$6)</f>
        <v>0</v>
      </c>
      <c r="P162" s="49">
        <f>'Input Data'!P162*IF($G162='Cost Escalators'!$B$4,'Cost Escalators'!$B$6,'Cost Escalators'!$C$6)</f>
        <v>566083.04510119674</v>
      </c>
      <c r="R162" s="102">
        <f t="shared" si="10"/>
        <v>0</v>
      </c>
      <c r="S162" s="34">
        <f t="shared" si="11"/>
        <v>0</v>
      </c>
      <c r="T162" s="34">
        <f t="shared" si="12"/>
        <v>0</v>
      </c>
      <c r="U162" s="49">
        <f t="shared" si="13"/>
        <v>566083.04510119674</v>
      </c>
      <c r="W162" s="255">
        <f>IF(OR(A162='Cost Escalators'!A$68,A162='Cost Escalators'!A$69,A162='Cost Escalators'!A$70,A162='Cost Escalators'!A$71),SUM(H162:L162),0)</f>
        <v>0</v>
      </c>
    </row>
    <row r="163" spans="1:23" x14ac:dyDescent="0.2">
      <c r="A163" s="33">
        <f>'Input Data'!A163</f>
        <v>6863</v>
      </c>
      <c r="B163" s="33" t="str">
        <f>'Input Data'!B163</f>
        <v>Substations</v>
      </c>
      <c r="C163" s="33" t="str">
        <f>'Input Data'!C163</f>
        <v>Replacement of Siemens 330kV 3AS2 CBs</v>
      </c>
      <c r="D163" s="35" t="str">
        <f>'Input Data'!D163</f>
        <v>PS Network Asset Replacement</v>
      </c>
      <c r="E163" s="61" t="str">
        <f>'Input Data'!E163</f>
        <v>Input_Prog_Future</v>
      </c>
      <c r="F163" s="66">
        <f>'Input Data'!F163</f>
        <v>0</v>
      </c>
      <c r="G163" s="52">
        <f>'Input Data'!G163</f>
        <v>2014</v>
      </c>
      <c r="H163" s="34">
        <f>'Input Data'!H163*IF($G163='Cost Escalators'!$B$4,'Cost Escalators'!$B$6,'Cost Escalators'!$C$6)</f>
        <v>0</v>
      </c>
      <c r="I163" s="34">
        <f>'Input Data'!I163*IF($G163='Cost Escalators'!$B$4,'Cost Escalators'!$B$6,'Cost Escalators'!$C$6)</f>
        <v>0</v>
      </c>
      <c r="J163" s="34">
        <f>'Input Data'!J163*IF($G163='Cost Escalators'!$B$4,'Cost Escalators'!$B$6,'Cost Escalators'!$C$6)</f>
        <v>0</v>
      </c>
      <c r="K163" s="34">
        <f>'Input Data'!K163*IF($G163='Cost Escalators'!$B$4,'Cost Escalators'!$B$6,'Cost Escalators'!$C$6)</f>
        <v>0</v>
      </c>
      <c r="L163" s="49">
        <f>'Input Data'!L163*IF($G163='Cost Escalators'!$B$4,'Cost Escalators'!$B$6,'Cost Escalators'!$C$6)</f>
        <v>0</v>
      </c>
      <c r="M163" s="34">
        <f>'Input Data'!M163*IF($G163='Cost Escalators'!$B$4,'Cost Escalators'!$B$6,'Cost Escalators'!$C$6)</f>
        <v>566083</v>
      </c>
      <c r="N163" s="34">
        <f>'Input Data'!N163*IF($G163='Cost Escalators'!$B$4,'Cost Escalators'!$B$6,'Cost Escalators'!$C$6)</f>
        <v>566083</v>
      </c>
      <c r="O163" s="34">
        <f>'Input Data'!O163*IF($G163='Cost Escalators'!$B$4,'Cost Escalators'!$B$6,'Cost Escalators'!$C$6)</f>
        <v>283041.5</v>
      </c>
      <c r="P163" s="49">
        <f>'Input Data'!P163*IF($G163='Cost Escalators'!$B$4,'Cost Escalators'!$B$6,'Cost Escalators'!$C$6)</f>
        <v>0</v>
      </c>
      <c r="R163" s="102">
        <f t="shared" si="10"/>
        <v>566083</v>
      </c>
      <c r="S163" s="34">
        <f t="shared" si="11"/>
        <v>566083</v>
      </c>
      <c r="T163" s="34">
        <f t="shared" si="12"/>
        <v>283041.5</v>
      </c>
      <c r="U163" s="49">
        <f t="shared" si="13"/>
        <v>0</v>
      </c>
      <c r="W163" s="255">
        <f>IF(OR(A163='Cost Escalators'!A$68,A163='Cost Escalators'!A$69,A163='Cost Escalators'!A$70,A163='Cost Escalators'!A$71),SUM(H163:L163),0)</f>
        <v>0</v>
      </c>
    </row>
    <row r="164" spans="1:23" x14ac:dyDescent="0.2">
      <c r="A164" s="33">
        <f>'Input Data'!A164</f>
        <v>7308</v>
      </c>
      <c r="B164" s="33" t="str">
        <f>'Input Data'!B164</f>
        <v>Substations</v>
      </c>
      <c r="C164" s="33" t="str">
        <f>'Input Data'!C164</f>
        <v>Replacement of Capacitor CBs</v>
      </c>
      <c r="D164" s="35" t="str">
        <f>'Input Data'!D164</f>
        <v>PS Network Asset Replacement</v>
      </c>
      <c r="E164" s="61" t="str">
        <f>'Input Data'!E164</f>
        <v>Input_Prog_Future</v>
      </c>
      <c r="F164" s="66">
        <f>'Input Data'!F164</f>
        <v>0</v>
      </c>
      <c r="G164" s="52">
        <f>'Input Data'!G164</f>
        <v>2014</v>
      </c>
      <c r="H164" s="34">
        <f>'Input Data'!H164*IF($G164='Cost Escalators'!$B$4,'Cost Escalators'!$B$6,'Cost Escalators'!$C$6)</f>
        <v>0</v>
      </c>
      <c r="I164" s="34">
        <f>'Input Data'!I164*IF($G164='Cost Escalators'!$B$4,'Cost Escalators'!$B$6,'Cost Escalators'!$C$6)</f>
        <v>0</v>
      </c>
      <c r="J164" s="34">
        <f>'Input Data'!J164*IF($G164='Cost Escalators'!$B$4,'Cost Escalators'!$B$6,'Cost Escalators'!$C$6)</f>
        <v>0</v>
      </c>
      <c r="K164" s="34">
        <f>'Input Data'!K164*IF($G164='Cost Escalators'!$B$4,'Cost Escalators'!$B$6,'Cost Escalators'!$C$6)</f>
        <v>0</v>
      </c>
      <c r="L164" s="49">
        <f>'Input Data'!L164*IF($G164='Cost Escalators'!$B$4,'Cost Escalators'!$B$6,'Cost Escalators'!$C$6)</f>
        <v>0</v>
      </c>
      <c r="M164" s="34">
        <f>'Input Data'!M164*IF($G164='Cost Escalators'!$B$4,'Cost Escalators'!$B$6,'Cost Escalators'!$C$6)</f>
        <v>294409.87134857615</v>
      </c>
      <c r="N164" s="34">
        <f>'Input Data'!N164*IF($G164='Cost Escalators'!$B$4,'Cost Escalators'!$B$6,'Cost Escalators'!$C$6)</f>
        <v>678089.17837144108</v>
      </c>
      <c r="O164" s="34">
        <f>'Input Data'!O164*IF($G164='Cost Escalators'!$B$4,'Cost Escalators'!$B$6,'Cost Escalators'!$C$6)</f>
        <v>857940.54972001596</v>
      </c>
      <c r="P164" s="49">
        <f>'Input Data'!P164*IF($G164='Cost Escalators'!$B$4,'Cost Escalators'!$B$6,'Cost Escalators'!$C$6)</f>
        <v>790815.61404572986</v>
      </c>
      <c r="R164" s="102">
        <f t="shared" si="10"/>
        <v>294409.87134857615</v>
      </c>
      <c r="S164" s="34">
        <f t="shared" si="11"/>
        <v>678089.17837144108</v>
      </c>
      <c r="T164" s="34">
        <f t="shared" si="12"/>
        <v>857940.54972001596</v>
      </c>
      <c r="U164" s="49">
        <f t="shared" si="13"/>
        <v>790815.61404572986</v>
      </c>
      <c r="W164" s="255">
        <f>IF(OR(A164='Cost Escalators'!A$68,A164='Cost Escalators'!A$69,A164='Cost Escalators'!A$70,A164='Cost Escalators'!A$71),SUM(H164:L164),0)</f>
        <v>0</v>
      </c>
    </row>
    <row r="165" spans="1:23" x14ac:dyDescent="0.2">
      <c r="A165" s="33">
        <f>'Input Data'!A165</f>
        <v>7799</v>
      </c>
      <c r="B165" s="33" t="str">
        <f>'Input Data'!B165</f>
        <v>Substations</v>
      </c>
      <c r="C165" s="33" t="str">
        <f>'Input Data'!C165</f>
        <v>Replacement of Sprecher HGF215 CBs</v>
      </c>
      <c r="D165" s="35" t="str">
        <f>'Input Data'!D165</f>
        <v>PS Network Asset Replacement</v>
      </c>
      <c r="E165" s="61" t="str">
        <f>'Input Data'!E165</f>
        <v>Input_Prog_Future</v>
      </c>
      <c r="F165" s="66">
        <f>'Input Data'!F165</f>
        <v>0</v>
      </c>
      <c r="G165" s="52">
        <f>'Input Data'!G165</f>
        <v>2014</v>
      </c>
      <c r="H165" s="34">
        <f>'Input Data'!H165*IF($G165='Cost Escalators'!$B$4,'Cost Escalators'!$B$6,'Cost Escalators'!$C$6)</f>
        <v>0</v>
      </c>
      <c r="I165" s="34">
        <f>'Input Data'!I165*IF($G165='Cost Escalators'!$B$4,'Cost Escalators'!$B$6,'Cost Escalators'!$C$6)</f>
        <v>0</v>
      </c>
      <c r="J165" s="34">
        <f>'Input Data'!J165*IF($G165='Cost Escalators'!$B$4,'Cost Escalators'!$B$6,'Cost Escalators'!$C$6)</f>
        <v>0</v>
      </c>
      <c r="K165" s="34">
        <f>'Input Data'!K165*IF($G165='Cost Escalators'!$B$4,'Cost Escalators'!$B$6,'Cost Escalators'!$C$6)</f>
        <v>0</v>
      </c>
      <c r="L165" s="49">
        <f>'Input Data'!L165*IF($G165='Cost Escalators'!$B$4,'Cost Escalators'!$B$6,'Cost Escalators'!$C$6)</f>
        <v>0</v>
      </c>
      <c r="M165" s="34">
        <f>'Input Data'!M165*IF($G165='Cost Escalators'!$B$4,'Cost Escalators'!$B$6,'Cost Escalators'!$C$6)</f>
        <v>125999.99999999999</v>
      </c>
      <c r="N165" s="34">
        <f>'Input Data'!N165*IF($G165='Cost Escalators'!$B$4,'Cost Escalators'!$B$6,'Cost Escalators'!$C$6)</f>
        <v>0</v>
      </c>
      <c r="O165" s="34">
        <f>'Input Data'!O165*IF($G165='Cost Escalators'!$B$4,'Cost Escalators'!$B$6,'Cost Escalators'!$C$6)</f>
        <v>0</v>
      </c>
      <c r="P165" s="49">
        <f>'Input Data'!P165*IF($G165='Cost Escalators'!$B$4,'Cost Escalators'!$B$6,'Cost Escalators'!$C$6)</f>
        <v>0</v>
      </c>
      <c r="R165" s="102">
        <f t="shared" si="10"/>
        <v>125999.99999999999</v>
      </c>
      <c r="S165" s="34">
        <f t="shared" si="11"/>
        <v>0</v>
      </c>
      <c r="T165" s="34">
        <f t="shared" si="12"/>
        <v>0</v>
      </c>
      <c r="U165" s="49">
        <f t="shared" si="13"/>
        <v>0</v>
      </c>
      <c r="W165" s="255">
        <f>IF(OR(A165='Cost Escalators'!A$68,A165='Cost Escalators'!A$69,A165='Cost Escalators'!A$70,A165='Cost Escalators'!A$71),SUM(H165:L165),0)</f>
        <v>0</v>
      </c>
    </row>
    <row r="166" spans="1:23" x14ac:dyDescent="0.2">
      <c r="A166" s="33">
        <f>'Input Data'!A166</f>
        <v>8082</v>
      </c>
      <c r="B166" s="33" t="str">
        <f>'Input Data'!B166</f>
        <v>Substations</v>
      </c>
      <c r="C166" s="33" t="str">
        <f>'Input Data'!C166</f>
        <v>Replacement of Sprecher HGF215 CBs</v>
      </c>
      <c r="D166" s="35" t="str">
        <f>'Input Data'!D166</f>
        <v>PS Network Asset Replacement</v>
      </c>
      <c r="E166" s="61" t="str">
        <f>'Input Data'!E166</f>
        <v>Input_Prog_Future</v>
      </c>
      <c r="F166" s="66">
        <f>'Input Data'!F166</f>
        <v>0</v>
      </c>
      <c r="G166" s="52">
        <f>'Input Data'!G166</f>
        <v>2014</v>
      </c>
      <c r="H166" s="34">
        <f>'Input Data'!H166*IF($G166='Cost Escalators'!$B$4,'Cost Escalators'!$B$6,'Cost Escalators'!$C$6)</f>
        <v>0</v>
      </c>
      <c r="I166" s="34">
        <f>'Input Data'!I166*IF($G166='Cost Escalators'!$B$4,'Cost Escalators'!$B$6,'Cost Escalators'!$C$6)</f>
        <v>0</v>
      </c>
      <c r="J166" s="34">
        <f>'Input Data'!J166*IF($G166='Cost Escalators'!$B$4,'Cost Escalators'!$B$6,'Cost Escalators'!$C$6)</f>
        <v>0</v>
      </c>
      <c r="K166" s="34">
        <f>'Input Data'!K166*IF($G166='Cost Escalators'!$B$4,'Cost Escalators'!$B$6,'Cost Escalators'!$C$6)</f>
        <v>0</v>
      </c>
      <c r="L166" s="49">
        <f>'Input Data'!L166*IF($G166='Cost Escalators'!$B$4,'Cost Escalators'!$B$6,'Cost Escalators'!$C$6)</f>
        <v>0</v>
      </c>
      <c r="M166" s="34">
        <f>'Input Data'!M166*IF($G166='Cost Escalators'!$B$4,'Cost Escalators'!$B$6,'Cost Escalators'!$C$6)</f>
        <v>0</v>
      </c>
      <c r="N166" s="34">
        <f>'Input Data'!N166*IF($G166='Cost Escalators'!$B$4,'Cost Escalators'!$B$6,'Cost Escalators'!$C$6)</f>
        <v>283041.54510119668</v>
      </c>
      <c r="O166" s="34">
        <f>'Input Data'!O166*IF($G166='Cost Escalators'!$B$4,'Cost Escalators'!$B$6,'Cost Escalators'!$C$6)</f>
        <v>283041.54510119668</v>
      </c>
      <c r="P166" s="49">
        <f>'Input Data'!P166*IF($G166='Cost Escalators'!$B$4,'Cost Escalators'!$B$6,'Cost Escalators'!$C$6)</f>
        <v>283041.54510119668</v>
      </c>
      <c r="R166" s="102">
        <f t="shared" si="10"/>
        <v>0</v>
      </c>
      <c r="S166" s="34">
        <f t="shared" si="11"/>
        <v>283041.54510119668</v>
      </c>
      <c r="T166" s="34">
        <f t="shared" si="12"/>
        <v>283041.54510119668</v>
      </c>
      <c r="U166" s="49">
        <f t="shared" si="13"/>
        <v>283041.54510119668</v>
      </c>
      <c r="W166" s="255">
        <f>IF(OR(A166='Cost Escalators'!A$68,A166='Cost Escalators'!A$69,A166='Cost Escalators'!A$70,A166='Cost Escalators'!A$71),SUM(H166:L166),0)</f>
        <v>0</v>
      </c>
    </row>
    <row r="167" spans="1:23" x14ac:dyDescent="0.2">
      <c r="A167" s="33">
        <f>'Input Data'!A167</f>
        <v>8101</v>
      </c>
      <c r="B167" s="33" t="str">
        <f>'Input Data'!B167</f>
        <v>Substations</v>
      </c>
      <c r="C167" s="33" t="str">
        <f>'Input Data'!C167</f>
        <v>Replacement of Magrini MAG38MGE-0 CBs</v>
      </c>
      <c r="D167" s="35" t="str">
        <f>'Input Data'!D167</f>
        <v>PS Network Asset Replacement</v>
      </c>
      <c r="E167" s="61" t="str">
        <f>'Input Data'!E167</f>
        <v>Input_Prog_Future</v>
      </c>
      <c r="F167" s="66">
        <f>'Input Data'!F167</f>
        <v>0</v>
      </c>
      <c r="G167" s="52">
        <f>'Input Data'!G167</f>
        <v>2014</v>
      </c>
      <c r="H167" s="34">
        <f>'Input Data'!H167*IF($G167='Cost Escalators'!$B$4,'Cost Escalators'!$B$6,'Cost Escalators'!$C$6)</f>
        <v>0</v>
      </c>
      <c r="I167" s="34">
        <f>'Input Data'!I167*IF($G167='Cost Escalators'!$B$4,'Cost Escalators'!$B$6,'Cost Escalators'!$C$6)</f>
        <v>0</v>
      </c>
      <c r="J167" s="34">
        <f>'Input Data'!J167*IF($G167='Cost Escalators'!$B$4,'Cost Escalators'!$B$6,'Cost Escalators'!$C$6)</f>
        <v>0</v>
      </c>
      <c r="K167" s="34">
        <f>'Input Data'!K167*IF($G167='Cost Escalators'!$B$4,'Cost Escalators'!$B$6,'Cost Escalators'!$C$6)</f>
        <v>0</v>
      </c>
      <c r="L167" s="49">
        <f>'Input Data'!L167*IF($G167='Cost Escalators'!$B$4,'Cost Escalators'!$B$6,'Cost Escalators'!$C$6)</f>
        <v>0</v>
      </c>
      <c r="M167" s="34">
        <f>'Input Data'!M167*IF($G167='Cost Escalators'!$B$4,'Cost Escalators'!$B$6,'Cost Escalators'!$C$6)</f>
        <v>0</v>
      </c>
      <c r="N167" s="34">
        <f>'Input Data'!N167*IF($G167='Cost Escalators'!$B$4,'Cost Escalators'!$B$6,'Cost Escalators'!$C$6)</f>
        <v>536512.95451452502</v>
      </c>
      <c r="O167" s="34">
        <f>'Input Data'!O167*IF($G167='Cost Escalators'!$B$4,'Cost Escalators'!$B$6,'Cost Escalators'!$C$6)</f>
        <v>670641.19314315682</v>
      </c>
      <c r="P167" s="49">
        <f>'Input Data'!P167*IF($G167='Cost Escalators'!$B$4,'Cost Escalators'!$B$6,'Cost Escalators'!$C$6)</f>
        <v>268256.47725726292</v>
      </c>
      <c r="R167" s="102">
        <f t="shared" si="10"/>
        <v>0</v>
      </c>
      <c r="S167" s="34">
        <f t="shared" si="11"/>
        <v>536512.95451452502</v>
      </c>
      <c r="T167" s="34">
        <f t="shared" si="12"/>
        <v>670641.19314315682</v>
      </c>
      <c r="U167" s="49">
        <f t="shared" si="13"/>
        <v>268256.47725726292</v>
      </c>
      <c r="W167" s="255">
        <f>IF(OR(A167='Cost Escalators'!A$68,A167='Cost Escalators'!A$69,A167='Cost Escalators'!A$70,A167='Cost Escalators'!A$71),SUM(H167:L167),0)</f>
        <v>0</v>
      </c>
    </row>
    <row r="168" spans="1:23" x14ac:dyDescent="0.2">
      <c r="A168" s="33">
        <f>'Input Data'!A168</f>
        <v>4918</v>
      </c>
      <c r="B168" s="33" t="str">
        <f>'Input Data'!B168</f>
        <v>Substations</v>
      </c>
      <c r="C168" s="33" t="str">
        <f>'Input Data'!C168</f>
        <v>Removal of PCB from In Service Equipment</v>
      </c>
      <c r="D168" s="35" t="str">
        <f>'Input Data'!D168</f>
        <v>PS Network Asset Replacement</v>
      </c>
      <c r="E168" s="61" t="str">
        <f>'Input Data'!E168</f>
        <v>Input_Prog_Future</v>
      </c>
      <c r="F168" s="66">
        <f>'Input Data'!F168</f>
        <v>0</v>
      </c>
      <c r="G168" s="52">
        <f>'Input Data'!G168</f>
        <v>2014</v>
      </c>
      <c r="H168" s="34">
        <f>'Input Data'!H168*IF($G168='Cost Escalators'!$B$4,'Cost Escalators'!$B$6,'Cost Escalators'!$C$6)</f>
        <v>0</v>
      </c>
      <c r="I168" s="34">
        <f>'Input Data'!I168*IF($G168='Cost Escalators'!$B$4,'Cost Escalators'!$B$6,'Cost Escalators'!$C$6)</f>
        <v>0</v>
      </c>
      <c r="J168" s="34">
        <f>'Input Data'!J168*IF($G168='Cost Escalators'!$B$4,'Cost Escalators'!$B$6,'Cost Escalators'!$C$6)</f>
        <v>0</v>
      </c>
      <c r="K168" s="34">
        <f>'Input Data'!K168*IF($G168='Cost Escalators'!$B$4,'Cost Escalators'!$B$6,'Cost Escalators'!$C$6)</f>
        <v>0</v>
      </c>
      <c r="L168" s="49">
        <f>'Input Data'!L168*IF($G168='Cost Escalators'!$B$4,'Cost Escalators'!$B$6,'Cost Escalators'!$C$6)</f>
        <v>0</v>
      </c>
      <c r="M168" s="34">
        <f>'Input Data'!M168*IF($G168='Cost Escalators'!$B$4,'Cost Escalators'!$B$6,'Cost Escalators'!$C$6)</f>
        <v>101357.08552550839</v>
      </c>
      <c r="N168" s="34">
        <f>'Input Data'!N168*IF($G168='Cost Escalators'!$B$4,'Cost Escalators'!$B$6,'Cost Escalators'!$C$6)</f>
        <v>105557.2</v>
      </c>
      <c r="O168" s="34">
        <f>'Input Data'!O168*IF($G168='Cost Escalators'!$B$4,'Cost Escalators'!$B$6,'Cost Escalators'!$C$6)</f>
        <v>519385.65657652583</v>
      </c>
      <c r="P168" s="49">
        <f>'Input Data'!P168*IF($G168='Cost Escalators'!$B$4,'Cost Escalators'!$B$6,'Cost Escalators'!$C$6)</f>
        <v>0</v>
      </c>
      <c r="R168" s="102">
        <f t="shared" si="10"/>
        <v>101357.08552550839</v>
      </c>
      <c r="S168" s="34">
        <f t="shared" si="11"/>
        <v>105557.2</v>
      </c>
      <c r="T168" s="34">
        <f t="shared" si="12"/>
        <v>519385.65657652583</v>
      </c>
      <c r="U168" s="49">
        <f t="shared" si="13"/>
        <v>0</v>
      </c>
      <c r="W168" s="255">
        <f>IF(OR(A168='Cost Escalators'!A$68,A168='Cost Escalators'!A$69,A168='Cost Escalators'!A$70,A168='Cost Escalators'!A$71),SUM(H168:L168),0)</f>
        <v>0</v>
      </c>
    </row>
    <row r="169" spans="1:23" x14ac:dyDescent="0.2">
      <c r="A169" s="33">
        <f>'Input Data'!A169</f>
        <v>8253</v>
      </c>
      <c r="B169" s="33" t="str">
        <f>'Input Data'!B169</f>
        <v>Substations</v>
      </c>
      <c r="C169" s="33" t="str">
        <f>'Input Data'!C169</f>
        <v>Management of CTs with PCB Contamination</v>
      </c>
      <c r="D169" s="35" t="str">
        <f>'Input Data'!D169</f>
        <v>PS Network Asset Replacement</v>
      </c>
      <c r="E169" s="61" t="str">
        <f>'Input Data'!E169</f>
        <v>Input_Prog_Future</v>
      </c>
      <c r="F169" s="66">
        <f>'Input Data'!F169</f>
        <v>0</v>
      </c>
      <c r="G169" s="52">
        <f>'Input Data'!G169</f>
        <v>2014</v>
      </c>
      <c r="H169" s="34">
        <f>'Input Data'!H169*IF($G169='Cost Escalators'!$B$4,'Cost Escalators'!$B$6,'Cost Escalators'!$C$6)</f>
        <v>0</v>
      </c>
      <c r="I169" s="34">
        <f>'Input Data'!I169*IF($G169='Cost Escalators'!$B$4,'Cost Escalators'!$B$6,'Cost Escalators'!$C$6)</f>
        <v>0</v>
      </c>
      <c r="J169" s="34">
        <f>'Input Data'!J169*IF($G169='Cost Escalators'!$B$4,'Cost Escalators'!$B$6,'Cost Escalators'!$C$6)</f>
        <v>0</v>
      </c>
      <c r="K169" s="34">
        <f>'Input Data'!K169*IF($G169='Cost Escalators'!$B$4,'Cost Escalators'!$B$6,'Cost Escalators'!$C$6)</f>
        <v>0</v>
      </c>
      <c r="L169" s="49">
        <f>'Input Data'!L169*IF($G169='Cost Escalators'!$B$4,'Cost Escalators'!$B$6,'Cost Escalators'!$C$6)</f>
        <v>0</v>
      </c>
      <c r="M169" s="34">
        <f>'Input Data'!M169*IF($G169='Cost Escalators'!$B$4,'Cost Escalators'!$B$6,'Cost Escalators'!$C$6)</f>
        <v>144540.91189999998</v>
      </c>
      <c r="N169" s="34">
        <f>'Input Data'!N169*IF($G169='Cost Escalators'!$B$4,'Cost Escalators'!$B$6,'Cost Escalators'!$C$6)</f>
        <v>385864.58805999998</v>
      </c>
      <c r="O169" s="34">
        <f>'Input Data'!O169*IF($G169='Cost Escalators'!$B$4,'Cost Escalators'!$B$6,'Cost Escalators'!$C$6)</f>
        <v>107380</v>
      </c>
      <c r="P169" s="49">
        <f>'Input Data'!P169*IF($G169='Cost Escalators'!$B$4,'Cost Escalators'!$B$6,'Cost Escalators'!$C$6)</f>
        <v>0</v>
      </c>
      <c r="R169" s="102">
        <f t="shared" si="10"/>
        <v>144540.91189999998</v>
      </c>
      <c r="S169" s="34">
        <f t="shared" si="11"/>
        <v>385864.58805999998</v>
      </c>
      <c r="T169" s="34">
        <f t="shared" si="12"/>
        <v>107380</v>
      </c>
      <c r="U169" s="49">
        <f t="shared" si="13"/>
        <v>0</v>
      </c>
      <c r="W169" s="255">
        <f>IF(OR(A169='Cost Escalators'!A$68,A169='Cost Escalators'!A$69,A169='Cost Escalators'!A$70,A169='Cost Escalators'!A$71),SUM(H169:L169),0)</f>
        <v>0</v>
      </c>
    </row>
    <row r="170" spans="1:23" x14ac:dyDescent="0.2">
      <c r="A170" s="33">
        <f>'Input Data'!A170</f>
        <v>4916</v>
      </c>
      <c r="B170" s="33" t="str">
        <f>'Input Data'!B170</f>
        <v>Substations</v>
      </c>
      <c r="C170" s="33" t="str">
        <f>'Input Data'!C170</f>
        <v>Replace Isolator and Earth Switch - 66kV and Below as Required</v>
      </c>
      <c r="D170" s="35" t="str">
        <f>'Input Data'!D170</f>
        <v>PS Network Asset Replacement</v>
      </c>
      <c r="E170" s="61" t="str">
        <f>'Input Data'!E170</f>
        <v>Input_Prog_Future</v>
      </c>
      <c r="F170" s="66">
        <f>'Input Data'!F170</f>
        <v>0</v>
      </c>
      <c r="G170" s="52">
        <f>'Input Data'!G170</f>
        <v>2014</v>
      </c>
      <c r="H170" s="34">
        <f>'Input Data'!H170*IF($G170='Cost Escalators'!$B$4,'Cost Escalators'!$B$6,'Cost Escalators'!$C$6)</f>
        <v>0</v>
      </c>
      <c r="I170" s="34">
        <f>'Input Data'!I170*IF($G170='Cost Escalators'!$B$4,'Cost Escalators'!$B$6,'Cost Escalators'!$C$6)</f>
        <v>0</v>
      </c>
      <c r="J170" s="34">
        <f>'Input Data'!J170*IF($G170='Cost Escalators'!$B$4,'Cost Escalators'!$B$6,'Cost Escalators'!$C$6)</f>
        <v>0</v>
      </c>
      <c r="K170" s="34">
        <f>'Input Data'!K170*IF($G170='Cost Escalators'!$B$4,'Cost Escalators'!$B$6,'Cost Escalators'!$C$6)</f>
        <v>0</v>
      </c>
      <c r="L170" s="49">
        <f>'Input Data'!L170*IF($G170='Cost Escalators'!$B$4,'Cost Escalators'!$B$6,'Cost Escalators'!$C$6)</f>
        <v>0</v>
      </c>
      <c r="M170" s="34">
        <f>'Input Data'!M170*IF($G170='Cost Escalators'!$B$4,'Cost Escalators'!$B$6,'Cost Escalators'!$C$6)</f>
        <v>0</v>
      </c>
      <c r="N170" s="34">
        <f>'Input Data'!N170*IF($G170='Cost Escalators'!$B$4,'Cost Escalators'!$B$6,'Cost Escalators'!$C$6)</f>
        <v>0</v>
      </c>
      <c r="O170" s="34">
        <f>'Input Data'!O170*IF($G170='Cost Escalators'!$B$4,'Cost Escalators'!$B$6,'Cost Escalators'!$C$6)</f>
        <v>92142.863010615882</v>
      </c>
      <c r="P170" s="49">
        <f>'Input Data'!P170*IF($G170='Cost Escalators'!$B$4,'Cost Escalators'!$B$6,'Cost Escalators'!$C$6)</f>
        <v>92142.863010615882</v>
      </c>
      <c r="R170" s="102">
        <f t="shared" si="10"/>
        <v>0</v>
      </c>
      <c r="S170" s="34">
        <f t="shared" si="11"/>
        <v>0</v>
      </c>
      <c r="T170" s="34">
        <f t="shared" si="12"/>
        <v>92142.863010615882</v>
      </c>
      <c r="U170" s="49">
        <f t="shared" si="13"/>
        <v>92142.863010615882</v>
      </c>
      <c r="W170" s="255">
        <f>IF(OR(A170='Cost Escalators'!A$68,A170='Cost Escalators'!A$69,A170='Cost Escalators'!A$70,A170='Cost Escalators'!A$71),SUM(H170:L170),0)</f>
        <v>0</v>
      </c>
    </row>
    <row r="171" spans="1:23" x14ac:dyDescent="0.2">
      <c r="A171" s="33">
        <f>'Input Data'!A171</f>
        <v>5066</v>
      </c>
      <c r="B171" s="33" t="str">
        <f>'Input Data'!B171</f>
        <v>Substations</v>
      </c>
      <c r="C171" s="33" t="str">
        <f>'Input Data'!C171</f>
        <v>110V Battery Chargers</v>
      </c>
      <c r="D171" s="35" t="str">
        <f>'Input Data'!D171</f>
        <v>PS Network Asset Replacement</v>
      </c>
      <c r="E171" s="61" t="str">
        <f>'Input Data'!E171</f>
        <v>Input_Prog_Future</v>
      </c>
      <c r="F171" s="66">
        <f>'Input Data'!F171</f>
        <v>0</v>
      </c>
      <c r="G171" s="52">
        <f>'Input Data'!G171</f>
        <v>2014</v>
      </c>
      <c r="H171" s="34">
        <f>'Input Data'!H171*IF($G171='Cost Escalators'!$B$4,'Cost Escalators'!$B$6,'Cost Escalators'!$C$6)</f>
        <v>0</v>
      </c>
      <c r="I171" s="34">
        <f>'Input Data'!I171*IF($G171='Cost Escalators'!$B$4,'Cost Escalators'!$B$6,'Cost Escalators'!$C$6)</f>
        <v>0</v>
      </c>
      <c r="J171" s="34">
        <f>'Input Data'!J171*IF($G171='Cost Escalators'!$B$4,'Cost Escalators'!$B$6,'Cost Escalators'!$C$6)</f>
        <v>0</v>
      </c>
      <c r="K171" s="34">
        <f>'Input Data'!K171*IF($G171='Cost Escalators'!$B$4,'Cost Escalators'!$B$6,'Cost Escalators'!$C$6)</f>
        <v>0</v>
      </c>
      <c r="L171" s="49">
        <f>'Input Data'!L171*IF($G171='Cost Escalators'!$B$4,'Cost Escalators'!$B$6,'Cost Escalators'!$C$6)</f>
        <v>0</v>
      </c>
      <c r="M171" s="34">
        <f>'Input Data'!M171*IF($G171='Cost Escalators'!$B$4,'Cost Escalators'!$B$6,'Cost Escalators'!$C$6)</f>
        <v>65692.427787355031</v>
      </c>
      <c r="N171" s="34">
        <f>'Input Data'!N171*IF($G171='Cost Escalators'!$B$4,'Cost Escalators'!$B$6,'Cost Escalators'!$C$6)</f>
        <v>43794.951858236665</v>
      </c>
      <c r="O171" s="34">
        <f>'Input Data'!O171*IF($G171='Cost Escalators'!$B$4,'Cost Escalators'!$B$6,'Cost Escalators'!$C$6)</f>
        <v>65692.427787355031</v>
      </c>
      <c r="P171" s="49">
        <f>'Input Data'!P171*IF($G171='Cost Escalators'!$B$4,'Cost Escalators'!$B$6,'Cost Escalators'!$C$6)</f>
        <v>65692.427787355031</v>
      </c>
      <c r="R171" s="102">
        <f t="shared" si="10"/>
        <v>65692.427787355031</v>
      </c>
      <c r="S171" s="34">
        <f t="shared" si="11"/>
        <v>43794.951858236665</v>
      </c>
      <c r="T171" s="34">
        <f t="shared" si="12"/>
        <v>65692.427787355031</v>
      </c>
      <c r="U171" s="49">
        <f t="shared" si="13"/>
        <v>65692.427787355031</v>
      </c>
      <c r="W171" s="255">
        <f>IF(OR(A171='Cost Escalators'!A$68,A171='Cost Escalators'!A$69,A171='Cost Escalators'!A$70,A171='Cost Escalators'!A$71),SUM(H171:L171),0)</f>
        <v>0</v>
      </c>
    </row>
    <row r="172" spans="1:23" x14ac:dyDescent="0.2">
      <c r="A172" s="33">
        <f>'Input Data'!A172</f>
        <v>5068</v>
      </c>
      <c r="B172" s="33" t="str">
        <f>'Input Data'!B172</f>
        <v>Substations</v>
      </c>
      <c r="C172" s="33" t="str">
        <f>'Input Data'!C172</f>
        <v>50V Battery Chargers</v>
      </c>
      <c r="D172" s="35" t="str">
        <f>'Input Data'!D172</f>
        <v>PS Network Asset Replacement</v>
      </c>
      <c r="E172" s="61" t="str">
        <f>'Input Data'!E172</f>
        <v>Input_Prog_Future</v>
      </c>
      <c r="F172" s="66">
        <f>'Input Data'!F172</f>
        <v>0</v>
      </c>
      <c r="G172" s="52">
        <f>'Input Data'!G172</f>
        <v>2014</v>
      </c>
      <c r="H172" s="34">
        <f>'Input Data'!H172*IF($G172='Cost Escalators'!$B$4,'Cost Escalators'!$B$6,'Cost Escalators'!$C$6)</f>
        <v>0</v>
      </c>
      <c r="I172" s="34">
        <f>'Input Data'!I172*IF($G172='Cost Escalators'!$B$4,'Cost Escalators'!$B$6,'Cost Escalators'!$C$6)</f>
        <v>0</v>
      </c>
      <c r="J172" s="34">
        <f>'Input Data'!J172*IF($G172='Cost Escalators'!$B$4,'Cost Escalators'!$B$6,'Cost Escalators'!$C$6)</f>
        <v>0</v>
      </c>
      <c r="K172" s="34">
        <f>'Input Data'!K172*IF($G172='Cost Escalators'!$B$4,'Cost Escalators'!$B$6,'Cost Escalators'!$C$6)</f>
        <v>0</v>
      </c>
      <c r="L172" s="49">
        <f>'Input Data'!L172*IF($G172='Cost Escalators'!$B$4,'Cost Escalators'!$B$6,'Cost Escalators'!$C$6)</f>
        <v>0</v>
      </c>
      <c r="M172" s="34">
        <f>'Input Data'!M172*IF($G172='Cost Escalators'!$B$4,'Cost Escalators'!$B$6,'Cost Escalators'!$C$6)</f>
        <v>58848.840775718629</v>
      </c>
      <c r="N172" s="34">
        <f>'Input Data'!N172*IF($G172='Cost Escalators'!$B$4,'Cost Escalators'!$B$6,'Cost Escalators'!$C$6)</f>
        <v>19616.2802585729</v>
      </c>
      <c r="O172" s="34">
        <f>'Input Data'!O172*IF($G172='Cost Escalators'!$B$4,'Cost Escalators'!$B$6,'Cost Escalators'!$C$6)</f>
        <v>19616.2802585729</v>
      </c>
      <c r="P172" s="49">
        <f>'Input Data'!P172*IF($G172='Cost Escalators'!$B$4,'Cost Escalators'!$B$6,'Cost Escalators'!$C$6)</f>
        <v>0</v>
      </c>
      <c r="R172" s="102">
        <f t="shared" si="10"/>
        <v>58848.840775718629</v>
      </c>
      <c r="S172" s="34">
        <f t="shared" si="11"/>
        <v>19616.2802585729</v>
      </c>
      <c r="T172" s="34">
        <f t="shared" si="12"/>
        <v>19616.2802585729</v>
      </c>
      <c r="U172" s="49">
        <f t="shared" si="13"/>
        <v>0</v>
      </c>
      <c r="W172" s="255">
        <f>IF(OR(A172='Cost Escalators'!A$68,A172='Cost Escalators'!A$69,A172='Cost Escalators'!A$70,A172='Cost Escalators'!A$71),SUM(H172:L172),0)</f>
        <v>0</v>
      </c>
    </row>
    <row r="173" spans="1:23" x14ac:dyDescent="0.2">
      <c r="A173" s="44">
        <f>'Input Data'!A173</f>
        <v>8274</v>
      </c>
      <c r="B173" s="44" t="str">
        <f>'Input Data'!B173</f>
        <v>Substations</v>
      </c>
      <c r="C173" s="44" t="str">
        <f>'Input Data'!C173</f>
        <v>Fault Throwing Switches</v>
      </c>
      <c r="D173" s="45" t="str">
        <f>'Input Data'!D173</f>
        <v>PS Network Asset Replacement</v>
      </c>
      <c r="E173" s="62" t="str">
        <f>'Input Data'!E173</f>
        <v>Input_Prog_Future</v>
      </c>
      <c r="F173" s="67">
        <f>'Input Data'!F173</f>
        <v>0</v>
      </c>
      <c r="G173" s="53">
        <f>'Input Data'!G173</f>
        <v>2014</v>
      </c>
      <c r="H173" s="46">
        <f>'Input Data'!H173*IF($G173='Cost Escalators'!$B$4,'Cost Escalators'!$B$6,'Cost Escalators'!$C$6)</f>
        <v>0</v>
      </c>
      <c r="I173" s="46">
        <f>'Input Data'!I173*IF($G173='Cost Escalators'!$B$4,'Cost Escalators'!$B$6,'Cost Escalators'!$C$6)</f>
        <v>0</v>
      </c>
      <c r="J173" s="46">
        <f>'Input Data'!J173*IF($G173='Cost Escalators'!$B$4,'Cost Escalators'!$B$6,'Cost Escalators'!$C$6)</f>
        <v>0</v>
      </c>
      <c r="K173" s="46">
        <f>'Input Data'!K173*IF($G173='Cost Escalators'!$B$4,'Cost Escalators'!$B$6,'Cost Escalators'!$C$6)</f>
        <v>0</v>
      </c>
      <c r="L173" s="50">
        <f>'Input Data'!L173*IF($G173='Cost Escalators'!$B$4,'Cost Escalators'!$B$6,'Cost Escalators'!$C$6)</f>
        <v>0</v>
      </c>
      <c r="M173" s="46">
        <f>'Input Data'!M173*IF($G173='Cost Escalators'!$B$4,'Cost Escalators'!$B$6,'Cost Escalators'!$C$6)</f>
        <v>140000</v>
      </c>
      <c r="N173" s="46">
        <f>'Input Data'!N173*IF($G173='Cost Escalators'!$B$4,'Cost Escalators'!$B$6,'Cost Escalators'!$C$6)</f>
        <v>0</v>
      </c>
      <c r="O173" s="46">
        <f>'Input Data'!O173*IF($G173='Cost Escalators'!$B$4,'Cost Escalators'!$B$6,'Cost Escalators'!$C$6)</f>
        <v>0</v>
      </c>
      <c r="P173" s="50">
        <f>'Input Data'!P173*IF($G173='Cost Escalators'!$B$4,'Cost Escalators'!$B$6,'Cost Escalators'!$C$6)</f>
        <v>0</v>
      </c>
      <c r="Q173" s="104"/>
      <c r="R173" s="103">
        <f t="shared" si="10"/>
        <v>140000</v>
      </c>
      <c r="S173" s="46">
        <f t="shared" si="11"/>
        <v>0</v>
      </c>
      <c r="T173" s="46">
        <f t="shared" si="12"/>
        <v>0</v>
      </c>
      <c r="U173" s="50">
        <f t="shared" si="13"/>
        <v>0</v>
      </c>
      <c r="W173" s="256">
        <f>IF(OR(A173='Cost Escalators'!A$68,A173='Cost Escalators'!A$69,A173='Cost Escalators'!A$70,A173='Cost Escalators'!A$71),SUM(H173:L173),0)</f>
        <v>0</v>
      </c>
    </row>
    <row r="174" spans="1:23" x14ac:dyDescent="0.2">
      <c r="A174" s="33">
        <f>'Input Data'!A174</f>
        <v>6370</v>
      </c>
      <c r="B174" s="33" t="str">
        <f>'Input Data'!B174</f>
        <v>Cable Minor Projects</v>
      </c>
      <c r="C174" s="33" t="str">
        <f>'Input Data'!C174</f>
        <v>42 Cable Tunnel Life Extension</v>
      </c>
      <c r="D174" s="35" t="str">
        <f>'Input Data'!D174</f>
        <v>PS Augmentation</v>
      </c>
      <c r="E174" s="63" t="str">
        <f>'Input Data'!E174</f>
        <v>Input_Proj_Commit</v>
      </c>
      <c r="F174" s="68">
        <f>'Input Data'!F174</f>
        <v>2011</v>
      </c>
      <c r="G174" s="52">
        <f>'Input Data'!G174</f>
        <v>2013</v>
      </c>
      <c r="H174" s="34">
        <f>'Input Data'!H174*IF($G174='Cost Escalators'!$B$4,'Cost Escalators'!$B$6,'Cost Escalators'!$C$6)</f>
        <v>31597.497727685204</v>
      </c>
      <c r="I174" s="34">
        <f>'Input Data'!I174*IF($G174='Cost Escalators'!$B$4,'Cost Escalators'!$B$6,'Cost Escalators'!$C$6)</f>
        <v>34869.744753905725</v>
      </c>
      <c r="J174" s="34">
        <f>'Input Data'!J174*IF($G174='Cost Escalators'!$B$4,'Cost Escalators'!$B$6,'Cost Escalators'!$C$6)</f>
        <v>0</v>
      </c>
      <c r="K174" s="34">
        <f>'Input Data'!K174*IF($G174='Cost Escalators'!$B$4,'Cost Escalators'!$B$6,'Cost Escalators'!$C$6)</f>
        <v>0</v>
      </c>
      <c r="L174" s="49">
        <f>'Input Data'!L174*IF($G174='Cost Escalators'!$B$4,'Cost Escalators'!$B$6,'Cost Escalators'!$C$6)</f>
        <v>0</v>
      </c>
      <c r="M174" s="34">
        <f>'Input Data'!M174*IF($G174='Cost Escalators'!$B$4,'Cost Escalators'!$B$6,'Cost Escalators'!$C$6)</f>
        <v>0</v>
      </c>
      <c r="N174" s="34">
        <f>'Input Data'!N174*IF($G174='Cost Escalators'!$B$4,'Cost Escalators'!$B$6,'Cost Escalators'!$C$6)</f>
        <v>0</v>
      </c>
      <c r="O174" s="34">
        <f>'Input Data'!O174*IF($G174='Cost Escalators'!$B$4,'Cost Escalators'!$B$6,'Cost Escalators'!$C$6)</f>
        <v>0</v>
      </c>
      <c r="P174" s="49">
        <f>'Input Data'!P174*IF($G174='Cost Escalators'!$B$4,'Cost Escalators'!$B$6,'Cost Escalators'!$C$6)</f>
        <v>0</v>
      </c>
      <c r="R174" s="102">
        <f t="shared" si="10"/>
        <v>0</v>
      </c>
      <c r="S174" s="34">
        <f t="shared" si="11"/>
        <v>0</v>
      </c>
      <c r="T174" s="34">
        <f t="shared" si="12"/>
        <v>0</v>
      </c>
      <c r="U174" s="49">
        <f t="shared" si="13"/>
        <v>0</v>
      </c>
      <c r="W174" s="255">
        <f>IF(OR(A174='Cost Escalators'!A$68,A174='Cost Escalators'!A$69,A174='Cost Escalators'!A$70,A174='Cost Escalators'!A$71),SUM(H174:L174),0)</f>
        <v>0</v>
      </c>
    </row>
    <row r="175" spans="1:23" x14ac:dyDescent="0.2">
      <c r="A175" s="33">
        <f>'Input Data'!A175</f>
        <v>5657</v>
      </c>
      <c r="B175" s="33" t="str">
        <f>'Input Data'!B175</f>
        <v>Capacitor Bank</v>
      </c>
      <c r="C175" s="33" t="str">
        <f>'Input Data'!C175</f>
        <v>Muswellbrook No.1 132kV Capacitor Bank Detuning</v>
      </c>
      <c r="D175" s="35" t="str">
        <f>'Input Data'!D175</f>
        <v>PS Augmentation</v>
      </c>
      <c r="E175" s="63" t="str">
        <f>'Input Data'!E175</f>
        <v>Input_Proj_Commit</v>
      </c>
      <c r="F175" s="68">
        <f>'Input Data'!F175</f>
        <v>2010</v>
      </c>
      <c r="G175" s="52">
        <f>'Input Data'!G175</f>
        <v>2013</v>
      </c>
      <c r="H175" s="34">
        <f>'Input Data'!H175*IF($G175='Cost Escalators'!$B$4,'Cost Escalators'!$B$6,'Cost Escalators'!$C$6)</f>
        <v>-82.757659872732376</v>
      </c>
      <c r="I175" s="34">
        <f>'Input Data'!I175*IF($G175='Cost Escalators'!$B$4,'Cost Escalators'!$B$6,'Cost Escalators'!$C$6)</f>
        <v>0</v>
      </c>
      <c r="J175" s="34">
        <f>'Input Data'!J175*IF($G175='Cost Escalators'!$B$4,'Cost Escalators'!$B$6,'Cost Escalators'!$C$6)</f>
        <v>0</v>
      </c>
      <c r="K175" s="34">
        <f>'Input Data'!K175*IF($G175='Cost Escalators'!$B$4,'Cost Escalators'!$B$6,'Cost Escalators'!$C$6)</f>
        <v>0</v>
      </c>
      <c r="L175" s="49">
        <f>'Input Data'!L175*IF($G175='Cost Escalators'!$B$4,'Cost Escalators'!$B$6,'Cost Escalators'!$C$6)</f>
        <v>0</v>
      </c>
      <c r="M175" s="34">
        <f>'Input Data'!M175*IF($G175='Cost Escalators'!$B$4,'Cost Escalators'!$B$6,'Cost Escalators'!$C$6)</f>
        <v>0</v>
      </c>
      <c r="N175" s="34">
        <f>'Input Data'!N175*IF($G175='Cost Escalators'!$B$4,'Cost Escalators'!$B$6,'Cost Escalators'!$C$6)</f>
        <v>0</v>
      </c>
      <c r="O175" s="34">
        <f>'Input Data'!O175*IF($G175='Cost Escalators'!$B$4,'Cost Escalators'!$B$6,'Cost Escalators'!$C$6)</f>
        <v>0</v>
      </c>
      <c r="P175" s="49">
        <f>'Input Data'!P175*IF($G175='Cost Escalators'!$B$4,'Cost Escalators'!$B$6,'Cost Escalators'!$C$6)</f>
        <v>0</v>
      </c>
      <c r="R175" s="102">
        <f t="shared" si="10"/>
        <v>0</v>
      </c>
      <c r="S175" s="34">
        <f t="shared" si="11"/>
        <v>0</v>
      </c>
      <c r="T175" s="34">
        <f t="shared" si="12"/>
        <v>0</v>
      </c>
      <c r="U175" s="49">
        <f t="shared" si="13"/>
        <v>0</v>
      </c>
      <c r="W175" s="255">
        <f>IF(OR(A175='Cost Escalators'!A$68,A175='Cost Escalators'!A$69,A175='Cost Escalators'!A$70,A175='Cost Escalators'!A$71),SUM(H175:L175),0)</f>
        <v>0</v>
      </c>
    </row>
    <row r="176" spans="1:23" x14ac:dyDescent="0.2">
      <c r="A176" s="33">
        <f>'Input Data'!A176</f>
        <v>6234</v>
      </c>
      <c r="B176" s="33" t="str">
        <f>'Input Data'!B176</f>
        <v>Capacitor Bank</v>
      </c>
      <c r="C176" s="33" t="str">
        <f>'Input Data'!C176</f>
        <v>Capacitor Banks</v>
      </c>
      <c r="D176" s="35" t="str">
        <f>'Input Data'!D176</f>
        <v>PS Augmentation</v>
      </c>
      <c r="E176" s="63" t="str">
        <f>'Input Data'!E176</f>
        <v>Input_Proj_Commit</v>
      </c>
      <c r="F176" s="68">
        <f>'Input Data'!F176</f>
        <v>2010</v>
      </c>
      <c r="G176" s="52">
        <f>'Input Data'!G176</f>
        <v>2013</v>
      </c>
      <c r="H176" s="34">
        <f>'Input Data'!H176*IF($G176='Cost Escalators'!$B$4,'Cost Escalators'!$B$6,'Cost Escalators'!$C$6)</f>
        <v>7.1034747547421668</v>
      </c>
      <c r="I176" s="34">
        <f>'Input Data'!I176*IF($G176='Cost Escalators'!$B$4,'Cost Escalators'!$B$6,'Cost Escalators'!$C$6)</f>
        <v>0</v>
      </c>
      <c r="J176" s="34">
        <f>'Input Data'!J176*IF($G176='Cost Escalators'!$B$4,'Cost Escalators'!$B$6,'Cost Escalators'!$C$6)</f>
        <v>0</v>
      </c>
      <c r="K176" s="34">
        <f>'Input Data'!K176*IF($G176='Cost Escalators'!$B$4,'Cost Escalators'!$B$6,'Cost Escalators'!$C$6)</f>
        <v>0</v>
      </c>
      <c r="L176" s="49">
        <f>'Input Data'!L176*IF($G176='Cost Escalators'!$B$4,'Cost Escalators'!$B$6,'Cost Escalators'!$C$6)</f>
        <v>0</v>
      </c>
      <c r="M176" s="34">
        <f>'Input Data'!M176*IF($G176='Cost Escalators'!$B$4,'Cost Escalators'!$B$6,'Cost Escalators'!$C$6)</f>
        <v>0</v>
      </c>
      <c r="N176" s="34">
        <f>'Input Data'!N176*IF($G176='Cost Escalators'!$B$4,'Cost Escalators'!$B$6,'Cost Escalators'!$C$6)</f>
        <v>0</v>
      </c>
      <c r="O176" s="34">
        <f>'Input Data'!O176*IF($G176='Cost Escalators'!$B$4,'Cost Escalators'!$B$6,'Cost Escalators'!$C$6)</f>
        <v>0</v>
      </c>
      <c r="P176" s="49">
        <f>'Input Data'!P176*IF($G176='Cost Escalators'!$B$4,'Cost Escalators'!$B$6,'Cost Escalators'!$C$6)</f>
        <v>0</v>
      </c>
      <c r="R176" s="102">
        <f t="shared" si="10"/>
        <v>0</v>
      </c>
      <c r="S176" s="34">
        <f t="shared" si="11"/>
        <v>0</v>
      </c>
      <c r="T176" s="34">
        <f t="shared" si="12"/>
        <v>0</v>
      </c>
      <c r="U176" s="49">
        <f t="shared" si="13"/>
        <v>0</v>
      </c>
      <c r="W176" s="255">
        <f>IF(OR(A176='Cost Escalators'!A$68,A176='Cost Escalators'!A$69,A176='Cost Escalators'!A$70,A176='Cost Escalators'!A$71),SUM(H176:L176),0)</f>
        <v>0</v>
      </c>
    </row>
    <row r="177" spans="1:23" x14ac:dyDescent="0.2">
      <c r="A177" s="33">
        <f>'Input Data'!A177</f>
        <v>6192</v>
      </c>
      <c r="B177" s="33" t="str">
        <f>'Input Data'!B177</f>
        <v>Capacitor Bank</v>
      </c>
      <c r="C177" s="33" t="str">
        <f>'Input Data'!C177</f>
        <v>Beryl 66kV Capacitor Bank</v>
      </c>
      <c r="D177" s="35" t="str">
        <f>'Input Data'!D177</f>
        <v>PS Augmentation</v>
      </c>
      <c r="E177" s="63" t="str">
        <f>'Input Data'!E177</f>
        <v>Input_Proj_Commit</v>
      </c>
      <c r="F177" s="68">
        <f>'Input Data'!F177</f>
        <v>2011</v>
      </c>
      <c r="G177" s="52">
        <f>'Input Data'!G177</f>
        <v>2013</v>
      </c>
      <c r="H177" s="34">
        <f>'Input Data'!H177*IF($G177='Cost Escalators'!$B$4,'Cost Escalators'!$B$6,'Cost Escalators'!$C$6)</f>
        <v>199.51830242882403</v>
      </c>
      <c r="I177" s="34">
        <f>'Input Data'!I177*IF($G177='Cost Escalators'!$B$4,'Cost Escalators'!$B$6,'Cost Escalators'!$C$6)</f>
        <v>0</v>
      </c>
      <c r="J177" s="34">
        <f>'Input Data'!J177*IF($G177='Cost Escalators'!$B$4,'Cost Escalators'!$B$6,'Cost Escalators'!$C$6)</f>
        <v>0</v>
      </c>
      <c r="K177" s="34">
        <f>'Input Data'!K177*IF($G177='Cost Escalators'!$B$4,'Cost Escalators'!$B$6,'Cost Escalators'!$C$6)</f>
        <v>0</v>
      </c>
      <c r="L177" s="49">
        <f>'Input Data'!L177*IF($G177='Cost Escalators'!$B$4,'Cost Escalators'!$B$6,'Cost Escalators'!$C$6)</f>
        <v>0</v>
      </c>
      <c r="M177" s="34">
        <f>'Input Data'!M177*IF($G177='Cost Escalators'!$B$4,'Cost Escalators'!$B$6,'Cost Escalators'!$C$6)</f>
        <v>0</v>
      </c>
      <c r="N177" s="34">
        <f>'Input Data'!N177*IF($G177='Cost Escalators'!$B$4,'Cost Escalators'!$B$6,'Cost Escalators'!$C$6)</f>
        <v>0</v>
      </c>
      <c r="O177" s="34">
        <f>'Input Data'!O177*IF($G177='Cost Escalators'!$B$4,'Cost Escalators'!$B$6,'Cost Escalators'!$C$6)</f>
        <v>0</v>
      </c>
      <c r="P177" s="49">
        <f>'Input Data'!P177*IF($G177='Cost Escalators'!$B$4,'Cost Escalators'!$B$6,'Cost Escalators'!$C$6)</f>
        <v>0</v>
      </c>
      <c r="R177" s="102">
        <f t="shared" si="10"/>
        <v>0</v>
      </c>
      <c r="S177" s="34">
        <f t="shared" si="11"/>
        <v>0</v>
      </c>
      <c r="T177" s="34">
        <f t="shared" si="12"/>
        <v>0</v>
      </c>
      <c r="U177" s="49">
        <f t="shared" si="13"/>
        <v>0</v>
      </c>
      <c r="W177" s="255">
        <f>IF(OR(A177='Cost Escalators'!A$68,A177='Cost Escalators'!A$69,A177='Cost Escalators'!A$70,A177='Cost Escalators'!A$71),SUM(H177:L177),0)</f>
        <v>0</v>
      </c>
    </row>
    <row r="178" spans="1:23" x14ac:dyDescent="0.2">
      <c r="A178" s="33">
        <f>'Input Data'!A178</f>
        <v>6211</v>
      </c>
      <c r="B178" s="33" t="str">
        <f>'Input Data'!B178</f>
        <v>Capacitor Bank</v>
      </c>
      <c r="C178" s="33" t="str">
        <f>'Input Data'!C178</f>
        <v>Sydney North &amp; East 330kV 2 x 200 MVAr Capacitor Banks</v>
      </c>
      <c r="D178" s="35" t="str">
        <f>'Input Data'!D178</f>
        <v>PS Augmentation</v>
      </c>
      <c r="E178" s="63" t="str">
        <f>'Input Data'!E178</f>
        <v>Input_Proj_Commit</v>
      </c>
      <c r="F178" s="68">
        <f>'Input Data'!F178</f>
        <v>2011</v>
      </c>
      <c r="G178" s="52">
        <f>'Input Data'!G178</f>
        <v>2013</v>
      </c>
      <c r="H178" s="34">
        <f>'Input Data'!H178*IF($G178='Cost Escalators'!$B$4,'Cost Escalators'!$B$6,'Cost Escalators'!$C$6)</f>
        <v>108288.69210576807</v>
      </c>
      <c r="I178" s="34">
        <f>'Input Data'!I178*IF($G178='Cost Escalators'!$B$4,'Cost Escalators'!$B$6,'Cost Escalators'!$C$6)</f>
        <v>571017.67922863865</v>
      </c>
      <c r="J178" s="34">
        <f>'Input Data'!J178*IF($G178='Cost Escalators'!$B$4,'Cost Escalators'!$B$6,'Cost Escalators'!$C$6)</f>
        <v>-18389.145400449481</v>
      </c>
      <c r="K178" s="34">
        <f>'Input Data'!K178*IF($G178='Cost Escalators'!$B$4,'Cost Escalators'!$B$6,'Cost Escalators'!$C$6)</f>
        <v>0</v>
      </c>
      <c r="L178" s="49">
        <f>'Input Data'!L178*IF($G178='Cost Escalators'!$B$4,'Cost Escalators'!$B$6,'Cost Escalators'!$C$6)</f>
        <v>0</v>
      </c>
      <c r="M178" s="34">
        <f>'Input Data'!M178*IF($G178='Cost Escalators'!$B$4,'Cost Escalators'!$B$6,'Cost Escalators'!$C$6)</f>
        <v>0</v>
      </c>
      <c r="N178" s="34">
        <f>'Input Data'!N178*IF($G178='Cost Escalators'!$B$4,'Cost Escalators'!$B$6,'Cost Escalators'!$C$6)</f>
        <v>0</v>
      </c>
      <c r="O178" s="34">
        <f>'Input Data'!O178*IF($G178='Cost Escalators'!$B$4,'Cost Escalators'!$B$6,'Cost Escalators'!$C$6)</f>
        <v>0</v>
      </c>
      <c r="P178" s="49">
        <f>'Input Data'!P178*IF($G178='Cost Escalators'!$B$4,'Cost Escalators'!$B$6,'Cost Escalators'!$C$6)</f>
        <v>0</v>
      </c>
      <c r="R178" s="102">
        <f t="shared" si="10"/>
        <v>0</v>
      </c>
      <c r="S178" s="34">
        <f t="shared" si="11"/>
        <v>0</v>
      </c>
      <c r="T178" s="34">
        <f t="shared" si="12"/>
        <v>0</v>
      </c>
      <c r="U178" s="49">
        <f t="shared" si="13"/>
        <v>0</v>
      </c>
      <c r="W178" s="255">
        <f>IF(OR(A178='Cost Escalators'!A$68,A178='Cost Escalators'!A$69,A178='Cost Escalators'!A$70,A178='Cost Escalators'!A$71),SUM(H178:L178),0)</f>
        <v>0</v>
      </c>
    </row>
    <row r="179" spans="1:23" x14ac:dyDescent="0.2">
      <c r="A179" s="33">
        <f>'Input Data'!A179</f>
        <v>6241</v>
      </c>
      <c r="B179" s="33" t="str">
        <f>'Input Data'!B179</f>
        <v>Capacitor Bank</v>
      </c>
      <c r="C179" s="33" t="str">
        <f>'Input Data'!C179</f>
        <v>Sydney North &amp; East 330kV 2 x 200 MVAr Capacitor Banks</v>
      </c>
      <c r="D179" s="35" t="str">
        <f>'Input Data'!D179</f>
        <v>PS Augmentation</v>
      </c>
      <c r="E179" s="63" t="str">
        <f>'Input Data'!E179</f>
        <v>Input_Proj_Commit</v>
      </c>
      <c r="F179" s="68">
        <f>'Input Data'!F179</f>
        <v>2011</v>
      </c>
      <c r="G179" s="52">
        <f>'Input Data'!G179</f>
        <v>2013</v>
      </c>
      <c r="H179" s="34">
        <f>'Input Data'!H179*IF($G179='Cost Escalators'!$B$4,'Cost Escalators'!$B$6,'Cost Escalators'!$C$6)</f>
        <v>0</v>
      </c>
      <c r="I179" s="34">
        <f>'Input Data'!I179*IF($G179='Cost Escalators'!$B$4,'Cost Escalators'!$B$6,'Cost Escalators'!$C$6)</f>
        <v>-505.63787283371846</v>
      </c>
      <c r="J179" s="34">
        <f>'Input Data'!J179*IF($G179='Cost Escalators'!$B$4,'Cost Escalators'!$B$6,'Cost Escalators'!$C$6)</f>
        <v>0</v>
      </c>
      <c r="K179" s="34">
        <f>'Input Data'!K179*IF($G179='Cost Escalators'!$B$4,'Cost Escalators'!$B$6,'Cost Escalators'!$C$6)</f>
        <v>0</v>
      </c>
      <c r="L179" s="49">
        <f>'Input Data'!L179*IF($G179='Cost Escalators'!$B$4,'Cost Escalators'!$B$6,'Cost Escalators'!$C$6)</f>
        <v>0</v>
      </c>
      <c r="M179" s="34">
        <f>'Input Data'!M179*IF($G179='Cost Escalators'!$B$4,'Cost Escalators'!$B$6,'Cost Escalators'!$C$6)</f>
        <v>0</v>
      </c>
      <c r="N179" s="34">
        <f>'Input Data'!N179*IF($G179='Cost Escalators'!$B$4,'Cost Escalators'!$B$6,'Cost Escalators'!$C$6)</f>
        <v>0</v>
      </c>
      <c r="O179" s="34">
        <f>'Input Data'!O179*IF($G179='Cost Escalators'!$B$4,'Cost Escalators'!$B$6,'Cost Escalators'!$C$6)</f>
        <v>0</v>
      </c>
      <c r="P179" s="49">
        <f>'Input Data'!P179*IF($G179='Cost Escalators'!$B$4,'Cost Escalators'!$B$6,'Cost Escalators'!$C$6)</f>
        <v>0</v>
      </c>
      <c r="R179" s="102">
        <f t="shared" si="10"/>
        <v>0</v>
      </c>
      <c r="S179" s="34">
        <f t="shared" si="11"/>
        <v>0</v>
      </c>
      <c r="T179" s="34">
        <f t="shared" si="12"/>
        <v>0</v>
      </c>
      <c r="U179" s="49">
        <f t="shared" si="13"/>
        <v>0</v>
      </c>
      <c r="W179" s="255">
        <f>IF(OR(A179='Cost Escalators'!A$68,A179='Cost Escalators'!A$69,A179='Cost Escalators'!A$70,A179='Cost Escalators'!A$71),SUM(H179:L179),0)</f>
        <v>0</v>
      </c>
    </row>
    <row r="180" spans="1:23" x14ac:dyDescent="0.2">
      <c r="A180" s="33">
        <f>'Input Data'!A180</f>
        <v>6258</v>
      </c>
      <c r="B180" s="33" t="str">
        <f>'Input Data'!B180</f>
        <v>Capacitor Bank</v>
      </c>
      <c r="C180" s="33" t="str">
        <f>'Input Data'!C180</f>
        <v>Regentville 330kV Capacitor Bank</v>
      </c>
      <c r="D180" s="35" t="str">
        <f>'Input Data'!D180</f>
        <v>PS Augmentation</v>
      </c>
      <c r="E180" s="63" t="str">
        <f>'Input Data'!E180</f>
        <v>Input_Proj_Commit</v>
      </c>
      <c r="F180" s="68">
        <f>'Input Data'!F180</f>
        <v>2011</v>
      </c>
      <c r="G180" s="52">
        <f>'Input Data'!G180</f>
        <v>2013</v>
      </c>
      <c r="H180" s="34">
        <f>'Input Data'!H180*IF($G180='Cost Escalators'!$B$4,'Cost Escalators'!$B$6,'Cost Escalators'!$C$6)</f>
        <v>0</v>
      </c>
      <c r="I180" s="34">
        <f>'Input Data'!I180*IF($G180='Cost Escalators'!$B$4,'Cost Escalators'!$B$6,'Cost Escalators'!$C$6)</f>
        <v>-208.19945136091226</v>
      </c>
      <c r="J180" s="34">
        <f>'Input Data'!J180*IF($G180='Cost Escalators'!$B$4,'Cost Escalators'!$B$6,'Cost Escalators'!$C$6)</f>
        <v>0</v>
      </c>
      <c r="K180" s="34">
        <f>'Input Data'!K180*IF($G180='Cost Escalators'!$B$4,'Cost Escalators'!$B$6,'Cost Escalators'!$C$6)</f>
        <v>0</v>
      </c>
      <c r="L180" s="49">
        <f>'Input Data'!L180*IF($G180='Cost Escalators'!$B$4,'Cost Escalators'!$B$6,'Cost Escalators'!$C$6)</f>
        <v>0</v>
      </c>
      <c r="M180" s="34">
        <f>'Input Data'!M180*IF($G180='Cost Escalators'!$B$4,'Cost Escalators'!$B$6,'Cost Escalators'!$C$6)</f>
        <v>0</v>
      </c>
      <c r="N180" s="34">
        <f>'Input Data'!N180*IF($G180='Cost Escalators'!$B$4,'Cost Escalators'!$B$6,'Cost Escalators'!$C$6)</f>
        <v>0</v>
      </c>
      <c r="O180" s="34">
        <f>'Input Data'!O180*IF($G180='Cost Escalators'!$B$4,'Cost Escalators'!$B$6,'Cost Escalators'!$C$6)</f>
        <v>0</v>
      </c>
      <c r="P180" s="49">
        <f>'Input Data'!P180*IF($G180='Cost Escalators'!$B$4,'Cost Escalators'!$B$6,'Cost Escalators'!$C$6)</f>
        <v>0</v>
      </c>
      <c r="R180" s="102">
        <f t="shared" si="10"/>
        <v>0</v>
      </c>
      <c r="S180" s="34">
        <f t="shared" si="11"/>
        <v>0</v>
      </c>
      <c r="T180" s="34">
        <f t="shared" si="12"/>
        <v>0</v>
      </c>
      <c r="U180" s="49">
        <f t="shared" si="13"/>
        <v>0</v>
      </c>
      <c r="W180" s="255">
        <f>IF(OR(A180='Cost Escalators'!A$68,A180='Cost Escalators'!A$69,A180='Cost Escalators'!A$70,A180='Cost Escalators'!A$71),SUM(H180:L180),0)</f>
        <v>0</v>
      </c>
    </row>
    <row r="181" spans="1:23" x14ac:dyDescent="0.2">
      <c r="A181" s="33">
        <f>'Input Data'!A181</f>
        <v>6384</v>
      </c>
      <c r="B181" s="33" t="str">
        <f>'Input Data'!B181</f>
        <v>Capacitor Bank</v>
      </c>
      <c r="C181" s="33" t="str">
        <f>'Input Data'!C181</f>
        <v>Sydney Area 200MVAr Capacitor Bank</v>
      </c>
      <c r="D181" s="35" t="str">
        <f>'Input Data'!D181</f>
        <v>PS Augmentation</v>
      </c>
      <c r="E181" s="63" t="str">
        <f>'Input Data'!E181</f>
        <v>Input_Proj_Commit</v>
      </c>
      <c r="F181" s="68">
        <f>'Input Data'!F181</f>
        <v>2011</v>
      </c>
      <c r="G181" s="52">
        <f>'Input Data'!G181</f>
        <v>2013</v>
      </c>
      <c r="H181" s="34">
        <f>'Input Data'!H181*IF($G181='Cost Escalators'!$B$4,'Cost Escalators'!$B$6,'Cost Escalators'!$C$6)</f>
        <v>-0.21789799861172277</v>
      </c>
      <c r="I181" s="34">
        <f>'Input Data'!I181*IF($G181='Cost Escalators'!$B$4,'Cost Escalators'!$B$6,'Cost Escalators'!$C$6)</f>
        <v>-1627.4202173337155</v>
      </c>
      <c r="J181" s="34">
        <f>'Input Data'!J181*IF($G181='Cost Escalators'!$B$4,'Cost Escalators'!$B$6,'Cost Escalators'!$C$6)</f>
        <v>0</v>
      </c>
      <c r="K181" s="34">
        <f>'Input Data'!K181*IF($G181='Cost Escalators'!$B$4,'Cost Escalators'!$B$6,'Cost Escalators'!$C$6)</f>
        <v>0</v>
      </c>
      <c r="L181" s="49">
        <f>'Input Data'!L181*IF($G181='Cost Escalators'!$B$4,'Cost Escalators'!$B$6,'Cost Escalators'!$C$6)</f>
        <v>0</v>
      </c>
      <c r="M181" s="34">
        <f>'Input Data'!M181*IF($G181='Cost Escalators'!$B$4,'Cost Escalators'!$B$6,'Cost Escalators'!$C$6)</f>
        <v>0</v>
      </c>
      <c r="N181" s="34">
        <f>'Input Data'!N181*IF($G181='Cost Escalators'!$B$4,'Cost Escalators'!$B$6,'Cost Escalators'!$C$6)</f>
        <v>0</v>
      </c>
      <c r="O181" s="34">
        <f>'Input Data'!O181*IF($G181='Cost Escalators'!$B$4,'Cost Escalators'!$B$6,'Cost Escalators'!$C$6)</f>
        <v>0</v>
      </c>
      <c r="P181" s="49">
        <f>'Input Data'!P181*IF($G181='Cost Escalators'!$B$4,'Cost Escalators'!$B$6,'Cost Escalators'!$C$6)</f>
        <v>0</v>
      </c>
      <c r="R181" s="102">
        <f t="shared" si="10"/>
        <v>0</v>
      </c>
      <c r="S181" s="34">
        <f t="shared" si="11"/>
        <v>0</v>
      </c>
      <c r="T181" s="34">
        <f t="shared" si="12"/>
        <v>0</v>
      </c>
      <c r="U181" s="49">
        <f t="shared" si="13"/>
        <v>0</v>
      </c>
      <c r="W181" s="255">
        <f>IF(OR(A181='Cost Escalators'!A$68,A181='Cost Escalators'!A$69,A181='Cost Escalators'!A$70,A181='Cost Escalators'!A$71),SUM(H181:L181),0)</f>
        <v>0</v>
      </c>
    </row>
    <row r="182" spans="1:23" x14ac:dyDescent="0.2">
      <c r="A182" s="33">
        <f>'Input Data'!A182</f>
        <v>6579</v>
      </c>
      <c r="B182" s="33" t="str">
        <f>'Input Data'!B182</f>
        <v>Capacitor Bank</v>
      </c>
      <c r="C182" s="33" t="str">
        <f>'Input Data'!C182</f>
        <v>Beryl No.2 66kV Capacitor Bank</v>
      </c>
      <c r="D182" s="35" t="str">
        <f>'Input Data'!D182</f>
        <v>PS Augmentation</v>
      </c>
      <c r="E182" s="63" t="str">
        <f>'Input Data'!E182</f>
        <v>Input_Proj_Commit</v>
      </c>
      <c r="F182" s="68">
        <f>'Input Data'!F182</f>
        <v>2011</v>
      </c>
      <c r="G182" s="52">
        <f>'Input Data'!G182</f>
        <v>2013</v>
      </c>
      <c r="H182" s="34">
        <f>'Input Data'!H182*IF($G182='Cost Escalators'!$B$4,'Cost Escalators'!$B$6,'Cost Escalators'!$C$6)</f>
        <v>2001698.076392635</v>
      </c>
      <c r="I182" s="34">
        <f>'Input Data'!I182*IF($G182='Cost Escalators'!$B$4,'Cost Escalators'!$B$6,'Cost Escalators'!$C$6)</f>
        <v>1079755.7343009661</v>
      </c>
      <c r="J182" s="34">
        <f>'Input Data'!J182*IF($G182='Cost Escalators'!$B$4,'Cost Escalators'!$B$6,'Cost Escalators'!$C$6)</f>
        <v>230908.45639736473</v>
      </c>
      <c r="K182" s="34">
        <f>'Input Data'!K182*IF($G182='Cost Escalators'!$B$4,'Cost Escalators'!$B$6,'Cost Escalators'!$C$6)</f>
        <v>0</v>
      </c>
      <c r="L182" s="49">
        <f>'Input Data'!L182*IF($G182='Cost Escalators'!$B$4,'Cost Escalators'!$B$6,'Cost Escalators'!$C$6)</f>
        <v>0</v>
      </c>
      <c r="M182" s="34">
        <f>'Input Data'!M182*IF($G182='Cost Escalators'!$B$4,'Cost Escalators'!$B$6,'Cost Escalators'!$C$6)</f>
        <v>0</v>
      </c>
      <c r="N182" s="34">
        <f>'Input Data'!N182*IF($G182='Cost Escalators'!$B$4,'Cost Escalators'!$B$6,'Cost Escalators'!$C$6)</f>
        <v>0</v>
      </c>
      <c r="O182" s="34">
        <f>'Input Data'!O182*IF($G182='Cost Escalators'!$B$4,'Cost Escalators'!$B$6,'Cost Escalators'!$C$6)</f>
        <v>0</v>
      </c>
      <c r="P182" s="49">
        <f>'Input Data'!P182*IF($G182='Cost Escalators'!$B$4,'Cost Escalators'!$B$6,'Cost Escalators'!$C$6)</f>
        <v>0</v>
      </c>
      <c r="R182" s="102">
        <f t="shared" si="10"/>
        <v>0</v>
      </c>
      <c r="S182" s="34">
        <f t="shared" si="11"/>
        <v>0</v>
      </c>
      <c r="T182" s="34">
        <f t="shared" si="12"/>
        <v>0</v>
      </c>
      <c r="U182" s="49">
        <f t="shared" si="13"/>
        <v>0</v>
      </c>
      <c r="W182" s="255">
        <f>IF(OR(A182='Cost Escalators'!A$68,A182='Cost Escalators'!A$69,A182='Cost Escalators'!A$70,A182='Cost Escalators'!A$71),SUM(H182:L182),0)</f>
        <v>0</v>
      </c>
    </row>
    <row r="183" spans="1:23" x14ac:dyDescent="0.2">
      <c r="A183" s="33">
        <f>'Input Data'!A183</f>
        <v>6936</v>
      </c>
      <c r="B183" s="33" t="str">
        <f>'Input Data'!B183</f>
        <v>Capacitor Bank</v>
      </c>
      <c r="C183" s="33" t="str">
        <f>'Input Data'!C183</f>
        <v>Capacitor Banks</v>
      </c>
      <c r="D183" s="35" t="str">
        <f>'Input Data'!D183</f>
        <v>PS Augmentation</v>
      </c>
      <c r="E183" s="63" t="str">
        <f>'Input Data'!E183</f>
        <v>Input_Proj_Commit</v>
      </c>
      <c r="F183" s="68">
        <f>'Input Data'!F183</f>
        <v>2011</v>
      </c>
      <c r="G183" s="52">
        <f>'Input Data'!G183</f>
        <v>2013</v>
      </c>
      <c r="H183" s="34">
        <f>'Input Data'!H183*IF($G183='Cost Escalators'!$B$4,'Cost Escalators'!$B$6,'Cost Escalators'!$C$6)</f>
        <v>0</v>
      </c>
      <c r="I183" s="34">
        <f>'Input Data'!I183*IF($G183='Cost Escalators'!$B$4,'Cost Escalators'!$B$6,'Cost Escalators'!$C$6)</f>
        <v>9.6661372535404961</v>
      </c>
      <c r="J183" s="34">
        <f>'Input Data'!J183*IF($G183='Cost Escalators'!$B$4,'Cost Escalators'!$B$6,'Cost Escalators'!$C$6)</f>
        <v>0</v>
      </c>
      <c r="K183" s="34">
        <f>'Input Data'!K183*IF($G183='Cost Escalators'!$B$4,'Cost Escalators'!$B$6,'Cost Escalators'!$C$6)</f>
        <v>0</v>
      </c>
      <c r="L183" s="49">
        <f>'Input Data'!L183*IF($G183='Cost Escalators'!$B$4,'Cost Escalators'!$B$6,'Cost Escalators'!$C$6)</f>
        <v>0</v>
      </c>
      <c r="M183" s="34">
        <f>'Input Data'!M183*IF($G183='Cost Escalators'!$B$4,'Cost Escalators'!$B$6,'Cost Escalators'!$C$6)</f>
        <v>0</v>
      </c>
      <c r="N183" s="34">
        <f>'Input Data'!N183*IF($G183='Cost Escalators'!$B$4,'Cost Escalators'!$B$6,'Cost Escalators'!$C$6)</f>
        <v>0</v>
      </c>
      <c r="O183" s="34">
        <f>'Input Data'!O183*IF($G183='Cost Escalators'!$B$4,'Cost Escalators'!$B$6,'Cost Escalators'!$C$6)</f>
        <v>0</v>
      </c>
      <c r="P183" s="49">
        <f>'Input Data'!P183*IF($G183='Cost Escalators'!$B$4,'Cost Escalators'!$B$6,'Cost Escalators'!$C$6)</f>
        <v>0</v>
      </c>
      <c r="R183" s="102">
        <f t="shared" si="10"/>
        <v>0</v>
      </c>
      <c r="S183" s="34">
        <f t="shared" si="11"/>
        <v>0</v>
      </c>
      <c r="T183" s="34">
        <f t="shared" si="12"/>
        <v>0</v>
      </c>
      <c r="U183" s="49">
        <f t="shared" si="13"/>
        <v>0</v>
      </c>
      <c r="W183" s="255">
        <f>IF(OR(A183='Cost Escalators'!A$68,A183='Cost Escalators'!A$69,A183='Cost Escalators'!A$70,A183='Cost Escalators'!A$71),SUM(H183:L183),0)</f>
        <v>0</v>
      </c>
    </row>
    <row r="184" spans="1:23" x14ac:dyDescent="0.2">
      <c r="A184" s="33">
        <f>'Input Data'!A184</f>
        <v>7268</v>
      </c>
      <c r="B184" s="33" t="str">
        <f>'Input Data'!B184</f>
        <v>Capacitor Bank</v>
      </c>
      <c r="C184" s="33" t="str">
        <f>'Input Data'!C184</f>
        <v>Regentville 132kV Capacitor Bank</v>
      </c>
      <c r="D184" s="35" t="str">
        <f>'Input Data'!D184</f>
        <v>PS Augmentation</v>
      </c>
      <c r="E184" s="63" t="str">
        <f>'Input Data'!E184</f>
        <v>Input_Proj_Commit</v>
      </c>
      <c r="F184" s="68">
        <f>'Input Data'!F184</f>
        <v>2011</v>
      </c>
      <c r="G184" s="52">
        <f>'Input Data'!G184</f>
        <v>2013</v>
      </c>
      <c r="H184" s="34">
        <f>'Input Data'!H184*IF($G184='Cost Escalators'!$B$4,'Cost Escalators'!$B$6,'Cost Escalators'!$C$6)</f>
        <v>0</v>
      </c>
      <c r="I184" s="34">
        <f>'Input Data'!I184*IF($G184='Cost Escalators'!$B$4,'Cost Escalators'!$B$6,'Cost Escalators'!$C$6)</f>
        <v>3941.3594897703633</v>
      </c>
      <c r="J184" s="34">
        <f>'Input Data'!J184*IF($G184='Cost Escalators'!$B$4,'Cost Escalators'!$B$6,'Cost Escalators'!$C$6)</f>
        <v>3328.4662677439201</v>
      </c>
      <c r="K184" s="34">
        <f>'Input Data'!K184*IF($G184='Cost Escalators'!$B$4,'Cost Escalators'!$B$6,'Cost Escalators'!$C$6)</f>
        <v>-7000.7909773572674</v>
      </c>
      <c r="L184" s="49">
        <f>'Input Data'!L184*IF($G184='Cost Escalators'!$B$4,'Cost Escalators'!$B$6,'Cost Escalators'!$C$6)</f>
        <v>0</v>
      </c>
      <c r="M184" s="34">
        <f>'Input Data'!M184*IF($G184='Cost Escalators'!$B$4,'Cost Escalators'!$B$6,'Cost Escalators'!$C$6)</f>
        <v>0</v>
      </c>
      <c r="N184" s="34">
        <f>'Input Data'!N184*IF($G184='Cost Escalators'!$B$4,'Cost Escalators'!$B$6,'Cost Escalators'!$C$6)</f>
        <v>0</v>
      </c>
      <c r="O184" s="34">
        <f>'Input Data'!O184*IF($G184='Cost Escalators'!$B$4,'Cost Escalators'!$B$6,'Cost Escalators'!$C$6)</f>
        <v>0</v>
      </c>
      <c r="P184" s="49">
        <f>'Input Data'!P184*IF($G184='Cost Escalators'!$B$4,'Cost Escalators'!$B$6,'Cost Escalators'!$C$6)</f>
        <v>0</v>
      </c>
      <c r="R184" s="102">
        <f t="shared" si="10"/>
        <v>0</v>
      </c>
      <c r="S184" s="34">
        <f t="shared" si="11"/>
        <v>0</v>
      </c>
      <c r="T184" s="34">
        <f t="shared" si="12"/>
        <v>0</v>
      </c>
      <c r="U184" s="49">
        <f t="shared" si="13"/>
        <v>0</v>
      </c>
      <c r="W184" s="255">
        <f>IF(OR(A184='Cost Escalators'!A$68,A184='Cost Escalators'!A$69,A184='Cost Escalators'!A$70,A184='Cost Escalators'!A$71),SUM(H184:L184),0)</f>
        <v>0</v>
      </c>
    </row>
    <row r="185" spans="1:23" x14ac:dyDescent="0.2">
      <c r="A185" s="33">
        <f>'Input Data'!A185</f>
        <v>7270</v>
      </c>
      <c r="B185" s="33" t="str">
        <f>'Input Data'!B185</f>
        <v>Capacitor Bank</v>
      </c>
      <c r="C185" s="33" t="str">
        <f>'Input Data'!C185</f>
        <v>Sydney Area No.2 200MVAr Capacitor Bank</v>
      </c>
      <c r="D185" s="35" t="str">
        <f>'Input Data'!D185</f>
        <v>PS Augmentation</v>
      </c>
      <c r="E185" s="63" t="str">
        <f>'Input Data'!E185</f>
        <v>Input_Proj_Commit</v>
      </c>
      <c r="F185" s="68">
        <f>'Input Data'!F185</f>
        <v>2011</v>
      </c>
      <c r="G185" s="52">
        <f>'Input Data'!G185</f>
        <v>2013</v>
      </c>
      <c r="H185" s="34">
        <f>'Input Data'!H185*IF($G185='Cost Escalators'!$B$4,'Cost Escalators'!$B$6,'Cost Escalators'!$C$6)</f>
        <v>0</v>
      </c>
      <c r="I185" s="34">
        <f>'Input Data'!I185*IF($G185='Cost Escalators'!$B$4,'Cost Escalators'!$B$6,'Cost Escalators'!$C$6)</f>
        <v>4874.5936718473376</v>
      </c>
      <c r="J185" s="34">
        <f>'Input Data'!J185*IF($G185='Cost Escalators'!$B$4,'Cost Escalators'!$B$6,'Cost Escalators'!$C$6)</f>
        <v>-4502.0439512030143</v>
      </c>
      <c r="K185" s="34">
        <f>'Input Data'!K185*IF($G185='Cost Escalators'!$B$4,'Cost Escalators'!$B$6,'Cost Escalators'!$C$6)</f>
        <v>-267.67694400153272</v>
      </c>
      <c r="L185" s="49">
        <f>'Input Data'!L185*IF($G185='Cost Escalators'!$B$4,'Cost Escalators'!$B$6,'Cost Escalators'!$C$6)</f>
        <v>0</v>
      </c>
      <c r="M185" s="34">
        <f>'Input Data'!M185*IF($G185='Cost Escalators'!$B$4,'Cost Escalators'!$B$6,'Cost Escalators'!$C$6)</f>
        <v>0</v>
      </c>
      <c r="N185" s="34">
        <f>'Input Data'!N185*IF($G185='Cost Escalators'!$B$4,'Cost Escalators'!$B$6,'Cost Escalators'!$C$6)</f>
        <v>0</v>
      </c>
      <c r="O185" s="34">
        <f>'Input Data'!O185*IF($G185='Cost Escalators'!$B$4,'Cost Escalators'!$B$6,'Cost Escalators'!$C$6)</f>
        <v>0</v>
      </c>
      <c r="P185" s="49">
        <f>'Input Data'!P185*IF($G185='Cost Escalators'!$B$4,'Cost Escalators'!$B$6,'Cost Escalators'!$C$6)</f>
        <v>0</v>
      </c>
      <c r="R185" s="102">
        <f t="shared" si="10"/>
        <v>0</v>
      </c>
      <c r="S185" s="34">
        <f t="shared" si="11"/>
        <v>0</v>
      </c>
      <c r="T185" s="34">
        <f t="shared" si="12"/>
        <v>0</v>
      </c>
      <c r="U185" s="49">
        <f t="shared" si="13"/>
        <v>0</v>
      </c>
      <c r="W185" s="255">
        <f>IF(OR(A185='Cost Escalators'!A$68,A185='Cost Escalators'!A$69,A185='Cost Escalators'!A$70,A185='Cost Escalators'!A$71),SUM(H185:L185),0)</f>
        <v>0</v>
      </c>
    </row>
    <row r="186" spans="1:23" x14ac:dyDescent="0.2">
      <c r="A186" s="33">
        <f>'Input Data'!A186</f>
        <v>7274</v>
      </c>
      <c r="B186" s="33" t="str">
        <f>'Input Data'!B186</f>
        <v>Capacitor Bank</v>
      </c>
      <c r="C186" s="33" t="str">
        <f>'Input Data'!C186</f>
        <v>Tumut 132kV Capacitor Bank</v>
      </c>
      <c r="D186" s="35" t="str">
        <f>'Input Data'!D186</f>
        <v>PS Augmentation</v>
      </c>
      <c r="E186" s="63" t="str">
        <f>'Input Data'!E186</f>
        <v>Input_Proj_Commit</v>
      </c>
      <c r="F186" s="68">
        <f>'Input Data'!F186</f>
        <v>2011</v>
      </c>
      <c r="G186" s="52">
        <f>'Input Data'!G186</f>
        <v>2013</v>
      </c>
      <c r="H186" s="34">
        <f>'Input Data'!H186*IF($G186='Cost Escalators'!$B$4,'Cost Escalators'!$B$6,'Cost Escalators'!$C$6)</f>
        <v>0</v>
      </c>
      <c r="I186" s="34">
        <f>'Input Data'!I186*IF($G186='Cost Escalators'!$B$4,'Cost Escalators'!$B$6,'Cost Escalators'!$C$6)</f>
        <v>31739.490088283888</v>
      </c>
      <c r="J186" s="34">
        <f>'Input Data'!J186*IF($G186='Cost Escalators'!$B$4,'Cost Escalators'!$B$6,'Cost Escalators'!$C$6)</f>
        <v>88.015460494379056</v>
      </c>
      <c r="K186" s="34">
        <f>'Input Data'!K186*IF($G186='Cost Escalators'!$B$4,'Cost Escalators'!$B$6,'Cost Escalators'!$C$6)</f>
        <v>0</v>
      </c>
      <c r="L186" s="49">
        <f>'Input Data'!L186*IF($G186='Cost Escalators'!$B$4,'Cost Escalators'!$B$6,'Cost Escalators'!$C$6)</f>
        <v>-29528.891411560271</v>
      </c>
      <c r="M186" s="34">
        <f>'Input Data'!M186*IF($G186='Cost Escalators'!$B$4,'Cost Escalators'!$B$6,'Cost Escalators'!$C$6)</f>
        <v>0</v>
      </c>
      <c r="N186" s="34">
        <f>'Input Data'!N186*IF($G186='Cost Escalators'!$B$4,'Cost Escalators'!$B$6,'Cost Escalators'!$C$6)</f>
        <v>0</v>
      </c>
      <c r="O186" s="34">
        <f>'Input Data'!O186*IF($G186='Cost Escalators'!$B$4,'Cost Escalators'!$B$6,'Cost Escalators'!$C$6)</f>
        <v>0</v>
      </c>
      <c r="P186" s="49">
        <f>'Input Data'!P186*IF($G186='Cost Escalators'!$B$4,'Cost Escalators'!$B$6,'Cost Escalators'!$C$6)</f>
        <v>0</v>
      </c>
      <c r="R186" s="102">
        <f t="shared" si="10"/>
        <v>0</v>
      </c>
      <c r="S186" s="34">
        <f t="shared" si="11"/>
        <v>0</v>
      </c>
      <c r="T186" s="34">
        <f t="shared" si="12"/>
        <v>0</v>
      </c>
      <c r="U186" s="49">
        <f t="shared" si="13"/>
        <v>0</v>
      </c>
      <c r="W186" s="255">
        <f>IF(OR(A186='Cost Escalators'!A$68,A186='Cost Escalators'!A$69,A186='Cost Escalators'!A$70,A186='Cost Escalators'!A$71),SUM(H186:L186),0)</f>
        <v>0</v>
      </c>
    </row>
    <row r="187" spans="1:23" x14ac:dyDescent="0.2">
      <c r="A187" s="33">
        <f>'Input Data'!A187</f>
        <v>7326</v>
      </c>
      <c r="B187" s="33" t="str">
        <f>'Input Data'!B187</f>
        <v>Capacitor Bank</v>
      </c>
      <c r="C187" s="33" t="str">
        <f>'Input Data'!C187</f>
        <v>Beryl No.2 66kV Capacitor Bank</v>
      </c>
      <c r="D187" s="35" t="str">
        <f>'Input Data'!D187</f>
        <v>PS Augmentation</v>
      </c>
      <c r="E187" s="63" t="str">
        <f>'Input Data'!E187</f>
        <v>Input_Proj_Commit</v>
      </c>
      <c r="F187" s="68">
        <f>'Input Data'!F187</f>
        <v>2011</v>
      </c>
      <c r="G187" s="52">
        <f>'Input Data'!G187</f>
        <v>2013</v>
      </c>
      <c r="H187" s="34">
        <f>'Input Data'!H187*IF($G187='Cost Escalators'!$B$4,'Cost Escalators'!$B$6,'Cost Escalators'!$C$6)</f>
        <v>0</v>
      </c>
      <c r="I187" s="34">
        <f>'Input Data'!I187*IF($G187='Cost Escalators'!$B$4,'Cost Escalators'!$B$6,'Cost Escalators'!$C$6)</f>
        <v>0</v>
      </c>
      <c r="J187" s="34">
        <f>'Input Data'!J187*IF($G187='Cost Escalators'!$B$4,'Cost Escalators'!$B$6,'Cost Escalators'!$C$6)</f>
        <v>276.79122024522837</v>
      </c>
      <c r="K187" s="34">
        <f>'Input Data'!K187*IF($G187='Cost Escalators'!$B$4,'Cost Escalators'!$B$6,'Cost Escalators'!$C$6)</f>
        <v>0</v>
      </c>
      <c r="L187" s="49">
        <f>'Input Data'!L187*IF($G187='Cost Escalators'!$B$4,'Cost Escalators'!$B$6,'Cost Escalators'!$C$6)</f>
        <v>0</v>
      </c>
      <c r="M187" s="34">
        <f>'Input Data'!M187*IF($G187='Cost Escalators'!$B$4,'Cost Escalators'!$B$6,'Cost Escalators'!$C$6)</f>
        <v>0</v>
      </c>
      <c r="N187" s="34">
        <f>'Input Data'!N187*IF($G187='Cost Escalators'!$B$4,'Cost Escalators'!$B$6,'Cost Escalators'!$C$6)</f>
        <v>0</v>
      </c>
      <c r="O187" s="34">
        <f>'Input Data'!O187*IF($G187='Cost Escalators'!$B$4,'Cost Escalators'!$B$6,'Cost Escalators'!$C$6)</f>
        <v>0</v>
      </c>
      <c r="P187" s="49">
        <f>'Input Data'!P187*IF($G187='Cost Escalators'!$B$4,'Cost Escalators'!$B$6,'Cost Escalators'!$C$6)</f>
        <v>0</v>
      </c>
      <c r="R187" s="102">
        <f t="shared" si="10"/>
        <v>0</v>
      </c>
      <c r="S187" s="34">
        <f t="shared" si="11"/>
        <v>0</v>
      </c>
      <c r="T187" s="34">
        <f t="shared" si="12"/>
        <v>0</v>
      </c>
      <c r="U187" s="49">
        <f t="shared" si="13"/>
        <v>0</v>
      </c>
      <c r="W187" s="255">
        <f>IF(OR(A187='Cost Escalators'!A$68,A187='Cost Escalators'!A$69,A187='Cost Escalators'!A$70,A187='Cost Escalators'!A$71),SUM(H187:L187),0)</f>
        <v>0</v>
      </c>
    </row>
    <row r="188" spans="1:23" x14ac:dyDescent="0.2">
      <c r="A188" s="33">
        <f>'Input Data'!A188</f>
        <v>7828</v>
      </c>
      <c r="B188" s="33" t="str">
        <f>'Input Data'!B188</f>
        <v>Capacitor Bank</v>
      </c>
      <c r="C188" s="33" t="str">
        <f>'Input Data'!C188</f>
        <v>Port Macquarie No.3 Capacitor Bank</v>
      </c>
      <c r="D188" s="35" t="str">
        <f>'Input Data'!D188</f>
        <v>PS Augmentation</v>
      </c>
      <c r="E188" s="63" t="str">
        <f>'Input Data'!E188</f>
        <v>Input_Proj_Commit</v>
      </c>
      <c r="F188" s="68">
        <f>'Input Data'!F188</f>
        <v>2012</v>
      </c>
      <c r="G188" s="52">
        <f>'Input Data'!G188</f>
        <v>2013</v>
      </c>
      <c r="H188" s="34">
        <f>'Input Data'!H188*IF($G188='Cost Escalators'!$B$4,'Cost Escalators'!$B$6,'Cost Escalators'!$C$6)</f>
        <v>0</v>
      </c>
      <c r="I188" s="34">
        <f>'Input Data'!I188*IF($G188='Cost Escalators'!$B$4,'Cost Escalators'!$B$6,'Cost Escalators'!$C$6)</f>
        <v>0</v>
      </c>
      <c r="J188" s="34">
        <f>'Input Data'!J188*IF($G188='Cost Escalators'!$B$4,'Cost Escalators'!$B$6,'Cost Escalators'!$C$6)</f>
        <v>2441.798560407402</v>
      </c>
      <c r="K188" s="34">
        <f>'Input Data'!K188*IF($G188='Cost Escalators'!$B$4,'Cost Escalators'!$B$6,'Cost Escalators'!$C$6)</f>
        <v>2416.153713153928</v>
      </c>
      <c r="L188" s="49">
        <f>'Input Data'!L188*IF($G188='Cost Escalators'!$B$4,'Cost Escalators'!$B$6,'Cost Escalators'!$C$6)</f>
        <v>0</v>
      </c>
      <c r="M188" s="34">
        <f>'Input Data'!M188*IF($G188='Cost Escalators'!$B$4,'Cost Escalators'!$B$6,'Cost Escalators'!$C$6)</f>
        <v>0</v>
      </c>
      <c r="N188" s="34">
        <f>'Input Data'!N188*IF($G188='Cost Escalators'!$B$4,'Cost Escalators'!$B$6,'Cost Escalators'!$C$6)</f>
        <v>0</v>
      </c>
      <c r="O188" s="34">
        <f>'Input Data'!O188*IF($G188='Cost Escalators'!$B$4,'Cost Escalators'!$B$6,'Cost Escalators'!$C$6)</f>
        <v>0</v>
      </c>
      <c r="P188" s="49">
        <f>'Input Data'!P188*IF($G188='Cost Escalators'!$B$4,'Cost Escalators'!$B$6,'Cost Escalators'!$C$6)</f>
        <v>0</v>
      </c>
      <c r="R188" s="102">
        <f t="shared" si="10"/>
        <v>0</v>
      </c>
      <c r="S188" s="34">
        <f t="shared" si="11"/>
        <v>0</v>
      </c>
      <c r="T188" s="34">
        <f t="shared" si="12"/>
        <v>0</v>
      </c>
      <c r="U188" s="49">
        <f t="shared" si="13"/>
        <v>0</v>
      </c>
      <c r="W188" s="255">
        <f>IF(OR(A188='Cost Escalators'!A$68,A188='Cost Escalators'!A$69,A188='Cost Escalators'!A$70,A188='Cost Escalators'!A$71),SUM(H188:L188),0)</f>
        <v>0</v>
      </c>
    </row>
    <row r="189" spans="1:23" x14ac:dyDescent="0.2">
      <c r="A189" s="33">
        <f>'Input Data'!A189</f>
        <v>6239</v>
      </c>
      <c r="B189" s="33" t="str">
        <f>'Input Data'!B189</f>
        <v>Capacitor Bank</v>
      </c>
      <c r="C189" s="33" t="str">
        <f>'Input Data'!C189</f>
        <v>Tamworth Capacitor Banks</v>
      </c>
      <c r="D189" s="35" t="str">
        <f>'Input Data'!D189</f>
        <v>PS Augmentation</v>
      </c>
      <c r="E189" s="63" t="str">
        <f>'Input Data'!E189</f>
        <v>Input_Proj_Commit</v>
      </c>
      <c r="F189" s="68">
        <f>'Input Data'!F189</f>
        <v>2013</v>
      </c>
      <c r="G189" s="52">
        <f>'Input Data'!G189</f>
        <v>2013</v>
      </c>
      <c r="H189" s="34">
        <f>'Input Data'!H189*IF($G189='Cost Escalators'!$B$4,'Cost Escalators'!$B$6,'Cost Escalators'!$C$6)</f>
        <v>1934.258743876404</v>
      </c>
      <c r="I189" s="34">
        <f>'Input Data'!I189*IF($G189='Cost Escalators'!$B$4,'Cost Escalators'!$B$6,'Cost Escalators'!$C$6)</f>
        <v>0</v>
      </c>
      <c r="J189" s="34">
        <f>'Input Data'!J189*IF($G189='Cost Escalators'!$B$4,'Cost Escalators'!$B$6,'Cost Escalators'!$C$6)</f>
        <v>0</v>
      </c>
      <c r="K189" s="34">
        <f>'Input Data'!K189*IF($G189='Cost Escalators'!$B$4,'Cost Escalators'!$B$6,'Cost Escalators'!$C$6)</f>
        <v>-1670.8402149283097</v>
      </c>
      <c r="L189" s="49">
        <f>'Input Data'!L189*IF($G189='Cost Escalators'!$B$4,'Cost Escalators'!$B$6,'Cost Escalators'!$C$6)</f>
        <v>0</v>
      </c>
      <c r="M189" s="34">
        <f>'Input Data'!M189*IF($G189='Cost Escalators'!$B$4,'Cost Escalators'!$B$6,'Cost Escalators'!$C$6)</f>
        <v>0</v>
      </c>
      <c r="N189" s="34">
        <f>'Input Data'!N189*IF($G189='Cost Escalators'!$B$4,'Cost Escalators'!$B$6,'Cost Escalators'!$C$6)</f>
        <v>0</v>
      </c>
      <c r="O189" s="34">
        <f>'Input Data'!O189*IF($G189='Cost Escalators'!$B$4,'Cost Escalators'!$B$6,'Cost Escalators'!$C$6)</f>
        <v>0</v>
      </c>
      <c r="P189" s="49">
        <f>'Input Data'!P189*IF($G189='Cost Escalators'!$B$4,'Cost Escalators'!$B$6,'Cost Escalators'!$C$6)</f>
        <v>0</v>
      </c>
      <c r="R189" s="102">
        <f t="shared" si="10"/>
        <v>0</v>
      </c>
      <c r="S189" s="34">
        <f t="shared" si="11"/>
        <v>0</v>
      </c>
      <c r="T189" s="34">
        <f t="shared" si="12"/>
        <v>0</v>
      </c>
      <c r="U189" s="49">
        <f t="shared" si="13"/>
        <v>0</v>
      </c>
      <c r="W189" s="255">
        <f>IF(OR(A189='Cost Escalators'!A$68,A189='Cost Escalators'!A$69,A189='Cost Escalators'!A$70,A189='Cost Escalators'!A$71),SUM(H189:L189),0)</f>
        <v>0</v>
      </c>
    </row>
    <row r="190" spans="1:23" x14ac:dyDescent="0.2">
      <c r="A190" s="33">
        <f>'Input Data'!A190</f>
        <v>7269</v>
      </c>
      <c r="B190" s="33" t="str">
        <f>'Input Data'!B190</f>
        <v>Capacitor Bank</v>
      </c>
      <c r="C190" s="33" t="str">
        <f>'Input Data'!C190</f>
        <v>Sydney South 200 MVAr Capacitor Bank</v>
      </c>
      <c r="D190" s="35" t="str">
        <f>'Input Data'!D190</f>
        <v>PS Augmentation</v>
      </c>
      <c r="E190" s="63" t="str">
        <f>'Input Data'!E190</f>
        <v>Input_Proj_Commit</v>
      </c>
      <c r="F190" s="68">
        <f>'Input Data'!F190</f>
        <v>2014</v>
      </c>
      <c r="G190" s="52">
        <f>'Input Data'!G190</f>
        <v>2013</v>
      </c>
      <c r="H190" s="34">
        <f>'Input Data'!H190*IF($G190='Cost Escalators'!$B$4,'Cost Escalators'!$B$6,'Cost Escalators'!$C$6)</f>
        <v>0</v>
      </c>
      <c r="I190" s="34">
        <f>'Input Data'!I190*IF($G190='Cost Escalators'!$B$4,'Cost Escalators'!$B$6,'Cost Escalators'!$C$6)</f>
        <v>30797.663784203804</v>
      </c>
      <c r="J190" s="34">
        <f>'Input Data'!J190*IF($G190='Cost Escalators'!$B$4,'Cost Escalators'!$B$6,'Cost Escalators'!$C$6)</f>
        <v>93601.993309272424</v>
      </c>
      <c r="K190" s="34">
        <f>'Input Data'!K190*IF($G190='Cost Escalators'!$B$4,'Cost Escalators'!$B$6,'Cost Escalators'!$C$6)</f>
        <v>1312592.9953868883</v>
      </c>
      <c r="L190" s="49">
        <f>'Input Data'!L190*IF($G190='Cost Escalators'!$B$4,'Cost Escalators'!$B$6,'Cost Escalators'!$C$6)</f>
        <v>3788168.63671875</v>
      </c>
      <c r="M190" s="34">
        <f>'Input Data'!M190*IF($G190='Cost Escalators'!$B$4,'Cost Escalators'!$B$6,'Cost Escalators'!$C$6)</f>
        <v>0</v>
      </c>
      <c r="N190" s="34">
        <f>'Input Data'!N190*IF($G190='Cost Escalators'!$B$4,'Cost Escalators'!$B$6,'Cost Escalators'!$C$6)</f>
        <v>0</v>
      </c>
      <c r="O190" s="34">
        <f>'Input Data'!O190*IF($G190='Cost Escalators'!$B$4,'Cost Escalators'!$B$6,'Cost Escalators'!$C$6)</f>
        <v>0</v>
      </c>
      <c r="P190" s="49">
        <f>'Input Data'!P190*IF($G190='Cost Escalators'!$B$4,'Cost Escalators'!$B$6,'Cost Escalators'!$C$6)</f>
        <v>0</v>
      </c>
      <c r="R190" s="102">
        <f t="shared" si="10"/>
        <v>0</v>
      </c>
      <c r="S190" s="34">
        <f t="shared" si="11"/>
        <v>0</v>
      </c>
      <c r="T190" s="34">
        <f t="shared" si="12"/>
        <v>0</v>
      </c>
      <c r="U190" s="49">
        <f t="shared" si="13"/>
        <v>0</v>
      </c>
      <c r="W190" s="255">
        <f>IF(OR(A190='Cost Escalators'!A$68,A190='Cost Escalators'!A$69,A190='Cost Escalators'!A$70,A190='Cost Escalators'!A$71),SUM(H190:L190),0)</f>
        <v>0</v>
      </c>
    </row>
    <row r="191" spans="1:23" x14ac:dyDescent="0.2">
      <c r="A191" s="33">
        <f>'Input Data'!A191</f>
        <v>6383</v>
      </c>
      <c r="B191" s="33" t="str">
        <f>'Input Data'!B191</f>
        <v>Capacitor Bank</v>
      </c>
      <c r="C191" s="33" t="str">
        <f>'Input Data'!C191</f>
        <v>Canberra 132kV 120MVAr Capacitor Bank</v>
      </c>
      <c r="D191" s="35" t="str">
        <f>'Input Data'!D191</f>
        <v>PS Augmentation</v>
      </c>
      <c r="E191" s="63" t="str">
        <f>'Input Data'!E191</f>
        <v>Input_Proj_Commit</v>
      </c>
      <c r="F191" s="68">
        <f>'Input Data'!F191</f>
        <v>2015</v>
      </c>
      <c r="G191" s="52">
        <f>'Input Data'!G191</f>
        <v>2013</v>
      </c>
      <c r="H191" s="34">
        <f>'Input Data'!H191*IF($G191='Cost Escalators'!$B$4,'Cost Escalators'!$B$6,'Cost Escalators'!$C$6)</f>
        <v>-6.5042552585599314</v>
      </c>
      <c r="I191" s="34">
        <f>'Input Data'!I191*IF($G191='Cost Escalators'!$B$4,'Cost Escalators'!$B$6,'Cost Escalators'!$C$6)</f>
        <v>-9819.4024199159448</v>
      </c>
      <c r="J191" s="34">
        <f>'Input Data'!J191*IF($G191='Cost Escalators'!$B$4,'Cost Escalators'!$B$6,'Cost Escalators'!$C$6)</f>
        <v>0</v>
      </c>
      <c r="K191" s="34">
        <f>'Input Data'!K191*IF($G191='Cost Escalators'!$B$4,'Cost Escalators'!$B$6,'Cost Escalators'!$C$6)</f>
        <v>0</v>
      </c>
      <c r="L191" s="49">
        <f>'Input Data'!L191*IF($G191='Cost Escalators'!$B$4,'Cost Escalators'!$B$6,'Cost Escalators'!$C$6)</f>
        <v>0</v>
      </c>
      <c r="M191" s="34">
        <f>'Input Data'!M191*IF($G191='Cost Escalators'!$B$4,'Cost Escalators'!$B$6,'Cost Escalators'!$C$6)</f>
        <v>0</v>
      </c>
      <c r="N191" s="34">
        <f>'Input Data'!N191*IF($G191='Cost Escalators'!$B$4,'Cost Escalators'!$B$6,'Cost Escalators'!$C$6)</f>
        <v>0</v>
      </c>
      <c r="O191" s="34">
        <f>'Input Data'!O191*IF($G191='Cost Escalators'!$B$4,'Cost Escalators'!$B$6,'Cost Escalators'!$C$6)</f>
        <v>0</v>
      </c>
      <c r="P191" s="49">
        <f>'Input Data'!P191*IF($G191='Cost Escalators'!$B$4,'Cost Escalators'!$B$6,'Cost Escalators'!$C$6)</f>
        <v>0</v>
      </c>
      <c r="R191" s="102">
        <f t="shared" si="10"/>
        <v>-9825.9066751745049</v>
      </c>
      <c r="S191" s="34">
        <f t="shared" si="11"/>
        <v>0</v>
      </c>
      <c r="T191" s="34">
        <f t="shared" si="12"/>
        <v>0</v>
      </c>
      <c r="U191" s="49">
        <f t="shared" si="13"/>
        <v>0</v>
      </c>
      <c r="W191" s="255">
        <f>IF(OR(A191='Cost Escalators'!A$68,A191='Cost Escalators'!A$69,A191='Cost Escalators'!A$70,A191='Cost Escalators'!A$71),SUM(H191:L191),0)</f>
        <v>0</v>
      </c>
    </row>
    <row r="192" spans="1:23" x14ac:dyDescent="0.2">
      <c r="A192" s="33">
        <f>'Input Data'!A192</f>
        <v>7265</v>
      </c>
      <c r="B192" s="33" t="str">
        <f>'Input Data'!B192</f>
        <v>Capacitor Bank</v>
      </c>
      <c r="C192" s="33" t="str">
        <f>'Input Data'!C192</f>
        <v>Canberra 132kV 120MVAr Capacitor Bank</v>
      </c>
      <c r="D192" s="35" t="str">
        <f>'Input Data'!D192</f>
        <v>PS Augmentation</v>
      </c>
      <c r="E192" s="63" t="str">
        <f>'Input Data'!E192</f>
        <v>Input_Proj_Commit</v>
      </c>
      <c r="F192" s="68">
        <f>'Input Data'!F192</f>
        <v>2015</v>
      </c>
      <c r="G192" s="52">
        <f>'Input Data'!G192</f>
        <v>2013</v>
      </c>
      <c r="H192" s="34">
        <f>'Input Data'!H192*IF($G192='Cost Escalators'!$B$4,'Cost Escalators'!$B$6,'Cost Escalators'!$C$6)</f>
        <v>0</v>
      </c>
      <c r="I192" s="34">
        <f>'Input Data'!I192*IF($G192='Cost Escalators'!$B$4,'Cost Escalators'!$B$6,'Cost Escalators'!$C$6)</f>
        <v>7144.3707132455374</v>
      </c>
      <c r="J192" s="34">
        <f>'Input Data'!J192*IF($G192='Cost Escalators'!$B$4,'Cost Escalators'!$B$6,'Cost Escalators'!$C$6)</f>
        <v>0</v>
      </c>
      <c r="K192" s="34">
        <f>'Input Data'!K192*IF($G192='Cost Escalators'!$B$4,'Cost Escalators'!$B$6,'Cost Escalators'!$C$6)</f>
        <v>0</v>
      </c>
      <c r="L192" s="49">
        <f>'Input Data'!L192*IF($G192='Cost Escalators'!$B$4,'Cost Escalators'!$B$6,'Cost Escalators'!$C$6)</f>
        <v>0</v>
      </c>
      <c r="M192" s="34">
        <f>'Input Data'!M192*IF($G192='Cost Escalators'!$B$4,'Cost Escalators'!$B$6,'Cost Escalators'!$C$6)</f>
        <v>0</v>
      </c>
      <c r="N192" s="34">
        <f>'Input Data'!N192*IF($G192='Cost Escalators'!$B$4,'Cost Escalators'!$B$6,'Cost Escalators'!$C$6)</f>
        <v>0</v>
      </c>
      <c r="O192" s="34">
        <f>'Input Data'!O192*IF($G192='Cost Escalators'!$B$4,'Cost Escalators'!$B$6,'Cost Escalators'!$C$6)</f>
        <v>0</v>
      </c>
      <c r="P192" s="49">
        <f>'Input Data'!P192*IF($G192='Cost Escalators'!$B$4,'Cost Escalators'!$B$6,'Cost Escalators'!$C$6)</f>
        <v>0</v>
      </c>
      <c r="R192" s="102">
        <f t="shared" si="10"/>
        <v>7144.3707132455374</v>
      </c>
      <c r="S192" s="34">
        <f t="shared" si="11"/>
        <v>0</v>
      </c>
      <c r="T192" s="34">
        <f t="shared" si="12"/>
        <v>0</v>
      </c>
      <c r="U192" s="49">
        <f t="shared" si="13"/>
        <v>0</v>
      </c>
      <c r="W192" s="255">
        <f>IF(OR(A192='Cost Escalators'!A$68,A192='Cost Escalators'!A$69,A192='Cost Escalators'!A$70,A192='Cost Escalators'!A$71),SUM(H192:L192),0)</f>
        <v>0</v>
      </c>
    </row>
    <row r="193" spans="1:23" x14ac:dyDescent="0.2">
      <c r="A193" s="33">
        <f>'Input Data'!A193</f>
        <v>7266</v>
      </c>
      <c r="B193" s="33" t="str">
        <f>'Input Data'!B193</f>
        <v>Capacitor Bank</v>
      </c>
      <c r="C193" s="33" t="str">
        <f>'Input Data'!C193</f>
        <v>Canberra 132kV 120MVAr Capacitor Bank</v>
      </c>
      <c r="D193" s="35" t="str">
        <f>'Input Data'!D193</f>
        <v>PS Augmentation</v>
      </c>
      <c r="E193" s="63" t="str">
        <f>'Input Data'!E193</f>
        <v>Input_Proj_Commit</v>
      </c>
      <c r="F193" s="68">
        <f>'Input Data'!F193</f>
        <v>2015</v>
      </c>
      <c r="G193" s="52">
        <f>'Input Data'!G193</f>
        <v>2013</v>
      </c>
      <c r="H193" s="34">
        <f>'Input Data'!H193*IF($G193='Cost Escalators'!$B$4,'Cost Escalators'!$B$6,'Cost Escalators'!$C$6)</f>
        <v>-5.7851918631412449</v>
      </c>
      <c r="I193" s="34">
        <f>'Input Data'!I193*IF($G193='Cost Escalators'!$B$4,'Cost Escalators'!$B$6,'Cost Escalators'!$C$6)</f>
        <v>229.75419306930442</v>
      </c>
      <c r="J193" s="34">
        <f>'Input Data'!J193*IF($G193='Cost Escalators'!$B$4,'Cost Escalators'!$B$6,'Cost Escalators'!$C$6)</f>
        <v>0</v>
      </c>
      <c r="K193" s="34">
        <f>'Input Data'!K193*IF($G193='Cost Escalators'!$B$4,'Cost Escalators'!$B$6,'Cost Escalators'!$C$6)</f>
        <v>93086.067490875794</v>
      </c>
      <c r="L193" s="49">
        <f>'Input Data'!L193*IF($G193='Cost Escalators'!$B$4,'Cost Escalators'!$B$6,'Cost Escalators'!$C$6)</f>
        <v>2808718.4375585937</v>
      </c>
      <c r="M193" s="34">
        <f>'Input Data'!M193*IF($G193='Cost Escalators'!$B$4,'Cost Escalators'!$B$6,'Cost Escalators'!$C$6)</f>
        <v>797334.45919921878</v>
      </c>
      <c r="N193" s="34">
        <f>'Input Data'!N193*IF($G193='Cost Escalators'!$B$4,'Cost Escalators'!$B$6,'Cost Escalators'!$C$6)</f>
        <v>0</v>
      </c>
      <c r="O193" s="34">
        <f>'Input Data'!O193*IF($G193='Cost Escalators'!$B$4,'Cost Escalators'!$B$6,'Cost Escalators'!$C$6)</f>
        <v>0</v>
      </c>
      <c r="P193" s="49">
        <f>'Input Data'!P193*IF($G193='Cost Escalators'!$B$4,'Cost Escalators'!$B$6,'Cost Escalators'!$C$6)</f>
        <v>0</v>
      </c>
      <c r="R193" s="102">
        <f t="shared" si="10"/>
        <v>3699362.9332498945</v>
      </c>
      <c r="S193" s="34">
        <f t="shared" si="11"/>
        <v>0</v>
      </c>
      <c r="T193" s="34">
        <f t="shared" si="12"/>
        <v>0</v>
      </c>
      <c r="U193" s="49">
        <f t="shared" si="13"/>
        <v>0</v>
      </c>
      <c r="W193" s="255">
        <f>IF(OR(A193='Cost Escalators'!A$68,A193='Cost Escalators'!A$69,A193='Cost Escalators'!A$70,A193='Cost Escalators'!A$71),SUM(H193:L193),0)</f>
        <v>0</v>
      </c>
    </row>
    <row r="194" spans="1:23" x14ac:dyDescent="0.2">
      <c r="A194" s="33">
        <f>'Input Data'!A194</f>
        <v>7276</v>
      </c>
      <c r="B194" s="33" t="str">
        <f>'Input Data'!B194</f>
        <v>Capacitor Bank</v>
      </c>
      <c r="C194" s="33" t="str">
        <f>'Input Data'!C194</f>
        <v>Yass 132kV 80MVAr Capacitor Bank</v>
      </c>
      <c r="D194" s="35" t="str">
        <f>'Input Data'!D194</f>
        <v>PS Augmentation</v>
      </c>
      <c r="E194" s="63" t="str">
        <f>'Input Data'!E194</f>
        <v>Input_Proj_Commit</v>
      </c>
      <c r="F194" s="68">
        <f>'Input Data'!F194</f>
        <v>2015</v>
      </c>
      <c r="G194" s="52">
        <f>'Input Data'!G194</f>
        <v>2013</v>
      </c>
      <c r="H194" s="34">
        <f>'Input Data'!H194*IF($G194='Cost Escalators'!$B$4,'Cost Escalators'!$B$6,'Cost Escalators'!$C$6)</f>
        <v>-5.3167111661260389</v>
      </c>
      <c r="I194" s="34">
        <f>'Input Data'!I194*IF($G194='Cost Escalators'!$B$4,'Cost Escalators'!$B$6,'Cost Escalators'!$C$6)</f>
        <v>4598.0506955925775</v>
      </c>
      <c r="J194" s="34">
        <f>'Input Data'!J194*IF($G194='Cost Escalators'!$B$4,'Cost Escalators'!$B$6,'Cost Escalators'!$C$6)</f>
        <v>1665.8535937472761</v>
      </c>
      <c r="K194" s="34">
        <f>'Input Data'!K194*IF($G194='Cost Escalators'!$B$4,'Cost Escalators'!$B$6,'Cost Escalators'!$C$6)</f>
        <v>84091.578377541082</v>
      </c>
      <c r="L194" s="49">
        <f>'Input Data'!L194*IF($G194='Cost Escalators'!$B$4,'Cost Escalators'!$B$6,'Cost Escalators'!$C$6)</f>
        <v>2164830.2492773435</v>
      </c>
      <c r="M194" s="34">
        <f>'Input Data'!M194*IF($G194='Cost Escalators'!$B$4,'Cost Escalators'!$B$6,'Cost Escalators'!$C$6)</f>
        <v>1222232.0175976562</v>
      </c>
      <c r="N194" s="34">
        <f>'Input Data'!N194*IF($G194='Cost Escalators'!$B$4,'Cost Escalators'!$B$6,'Cost Escalators'!$C$6)</f>
        <v>0</v>
      </c>
      <c r="O194" s="34">
        <f>'Input Data'!O194*IF($G194='Cost Escalators'!$B$4,'Cost Escalators'!$B$6,'Cost Escalators'!$C$6)</f>
        <v>0</v>
      </c>
      <c r="P194" s="49">
        <f>'Input Data'!P194*IF($G194='Cost Escalators'!$B$4,'Cost Escalators'!$B$6,'Cost Escalators'!$C$6)</f>
        <v>0</v>
      </c>
      <c r="R194" s="102">
        <f t="shared" si="10"/>
        <v>3477412.4328307146</v>
      </c>
      <c r="S194" s="34">
        <f t="shared" si="11"/>
        <v>0</v>
      </c>
      <c r="T194" s="34">
        <f t="shared" si="12"/>
        <v>0</v>
      </c>
      <c r="U194" s="49">
        <f t="shared" si="13"/>
        <v>0</v>
      </c>
      <c r="W194" s="255">
        <f>IF(OR(A194='Cost Escalators'!A$68,A194='Cost Escalators'!A$69,A194='Cost Escalators'!A$70,A194='Cost Escalators'!A$71),SUM(H194:L194),0)</f>
        <v>0</v>
      </c>
    </row>
    <row r="195" spans="1:23" x14ac:dyDescent="0.2">
      <c r="A195" s="33">
        <f>'Input Data'!A195</f>
        <v>5893</v>
      </c>
      <c r="B195" s="33" t="str">
        <f>'Input Data'!B195</f>
        <v>Capacity of Armidale to Coffs Harbour</v>
      </c>
      <c r="C195" s="33" t="str">
        <f>'Input Data'!C195</f>
        <v>Armidale 132kV Phase Shifting Transformer</v>
      </c>
      <c r="D195" s="35" t="str">
        <f>'Input Data'!D195</f>
        <v>PS Augmentation</v>
      </c>
      <c r="E195" s="63" t="str">
        <f>'Input Data'!E195</f>
        <v>Input_Proj_Commit</v>
      </c>
      <c r="F195" s="68">
        <f>'Input Data'!F195</f>
        <v>2011</v>
      </c>
      <c r="G195" s="52">
        <f>'Input Data'!G195</f>
        <v>2013</v>
      </c>
      <c r="H195" s="34">
        <f>'Input Data'!H195*IF($G195='Cost Escalators'!$B$4,'Cost Escalators'!$B$6,'Cost Escalators'!$C$6)</f>
        <v>14497.592754932582</v>
      </c>
      <c r="I195" s="34">
        <f>'Input Data'!I195*IF($G195='Cost Escalators'!$B$4,'Cost Escalators'!$B$6,'Cost Escalators'!$C$6)</f>
        <v>7443.6700522314013</v>
      </c>
      <c r="J195" s="34">
        <f>'Input Data'!J195*IF($G195='Cost Escalators'!$B$4,'Cost Escalators'!$B$6,'Cost Escalators'!$C$6)</f>
        <v>0</v>
      </c>
      <c r="K195" s="34">
        <f>'Input Data'!K195*IF($G195='Cost Escalators'!$B$4,'Cost Escalators'!$B$6,'Cost Escalators'!$C$6)</f>
        <v>0</v>
      </c>
      <c r="L195" s="49">
        <f>'Input Data'!L195*IF($G195='Cost Escalators'!$B$4,'Cost Escalators'!$B$6,'Cost Escalators'!$C$6)</f>
        <v>0</v>
      </c>
      <c r="M195" s="34">
        <f>'Input Data'!M195*IF($G195='Cost Escalators'!$B$4,'Cost Escalators'!$B$6,'Cost Escalators'!$C$6)</f>
        <v>0</v>
      </c>
      <c r="N195" s="34">
        <f>'Input Data'!N195*IF($G195='Cost Escalators'!$B$4,'Cost Escalators'!$B$6,'Cost Escalators'!$C$6)</f>
        <v>0</v>
      </c>
      <c r="O195" s="34">
        <f>'Input Data'!O195*IF($G195='Cost Escalators'!$B$4,'Cost Escalators'!$B$6,'Cost Escalators'!$C$6)</f>
        <v>0</v>
      </c>
      <c r="P195" s="49">
        <f>'Input Data'!P195*IF($G195='Cost Escalators'!$B$4,'Cost Escalators'!$B$6,'Cost Escalators'!$C$6)</f>
        <v>0</v>
      </c>
      <c r="R195" s="102">
        <f t="shared" si="10"/>
        <v>0</v>
      </c>
      <c r="S195" s="34">
        <f t="shared" si="11"/>
        <v>0</v>
      </c>
      <c r="T195" s="34">
        <f t="shared" si="12"/>
        <v>0</v>
      </c>
      <c r="U195" s="49">
        <f t="shared" si="13"/>
        <v>0</v>
      </c>
      <c r="W195" s="255">
        <f>IF(OR(A195='Cost Escalators'!A$68,A195='Cost Escalators'!A$69,A195='Cost Escalators'!A$70,A195='Cost Escalators'!A$71),SUM(H195:L195),0)</f>
        <v>0</v>
      </c>
    </row>
    <row r="196" spans="1:23" x14ac:dyDescent="0.2">
      <c r="A196" s="33">
        <f>'Input Data'!A196</f>
        <v>6719</v>
      </c>
      <c r="B196" s="33" t="str">
        <f>'Input Data'!B196</f>
        <v>Capacity of Armidale to Coffs Harbour</v>
      </c>
      <c r="C196" s="33" t="str">
        <f>'Input Data'!C196</f>
        <v>Line 96C Armidale to Coffs Harbour Upgrade</v>
      </c>
      <c r="D196" s="35" t="str">
        <f>'Input Data'!D196</f>
        <v>PS Augmentation</v>
      </c>
      <c r="E196" s="63" t="str">
        <f>'Input Data'!E196</f>
        <v>Input_Proj_Commit</v>
      </c>
      <c r="F196" s="68">
        <f>'Input Data'!F196</f>
        <v>2011</v>
      </c>
      <c r="G196" s="52">
        <f>'Input Data'!G196</f>
        <v>2013</v>
      </c>
      <c r="H196" s="34">
        <f>'Input Data'!H196*IF($G196='Cost Escalators'!$B$4,'Cost Escalators'!$B$6,'Cost Escalators'!$C$6)</f>
        <v>344054.66434555023</v>
      </c>
      <c r="I196" s="34">
        <f>'Input Data'!I196*IF($G196='Cost Escalators'!$B$4,'Cost Escalators'!$B$6,'Cost Escalators'!$C$6)</f>
        <v>4225882.0803211182</v>
      </c>
      <c r="J196" s="34">
        <f>'Input Data'!J196*IF($G196='Cost Escalators'!$B$4,'Cost Escalators'!$B$6,'Cost Escalators'!$C$6)</f>
        <v>588012.13783142937</v>
      </c>
      <c r="K196" s="34">
        <f>'Input Data'!K196*IF($G196='Cost Escalators'!$B$4,'Cost Escalators'!$B$6,'Cost Escalators'!$C$6)</f>
        <v>89308.245302920259</v>
      </c>
      <c r="L196" s="49">
        <f>'Input Data'!L196*IF($G196='Cost Escalators'!$B$4,'Cost Escalators'!$B$6,'Cost Escalators'!$C$6)</f>
        <v>0</v>
      </c>
      <c r="M196" s="34">
        <f>'Input Data'!M196*IF($G196='Cost Escalators'!$B$4,'Cost Escalators'!$B$6,'Cost Escalators'!$C$6)</f>
        <v>0</v>
      </c>
      <c r="N196" s="34">
        <f>'Input Data'!N196*IF($G196='Cost Escalators'!$B$4,'Cost Escalators'!$B$6,'Cost Escalators'!$C$6)</f>
        <v>0</v>
      </c>
      <c r="O196" s="34">
        <f>'Input Data'!O196*IF($G196='Cost Escalators'!$B$4,'Cost Escalators'!$B$6,'Cost Escalators'!$C$6)</f>
        <v>0</v>
      </c>
      <c r="P196" s="49">
        <f>'Input Data'!P196*IF($G196='Cost Escalators'!$B$4,'Cost Escalators'!$B$6,'Cost Escalators'!$C$6)</f>
        <v>0</v>
      </c>
      <c r="R196" s="102">
        <f t="shared" si="10"/>
        <v>0</v>
      </c>
      <c r="S196" s="34">
        <f t="shared" si="11"/>
        <v>0</v>
      </c>
      <c r="T196" s="34">
        <f t="shared" si="12"/>
        <v>0</v>
      </c>
      <c r="U196" s="49">
        <f t="shared" si="13"/>
        <v>0</v>
      </c>
      <c r="W196" s="255">
        <f>IF(OR(A196='Cost Escalators'!A$68,A196='Cost Escalators'!A$69,A196='Cost Escalators'!A$70,A196='Cost Escalators'!A$71),SUM(H196:L196),0)</f>
        <v>0</v>
      </c>
    </row>
    <row r="197" spans="1:23" x14ac:dyDescent="0.2">
      <c r="A197" s="33">
        <f>'Input Data'!A197</f>
        <v>5907</v>
      </c>
      <c r="B197" s="33" t="str">
        <f>'Input Data'!B197</f>
        <v>Capacity of Coffs Harbour to Kempsey</v>
      </c>
      <c r="C197" s="33" t="str">
        <f>'Input Data'!C197</f>
        <v>Coffs Harbour to Kempsey Transmission Line Upgrade from 66kV to 132kV</v>
      </c>
      <c r="D197" s="35" t="str">
        <f>'Input Data'!D197</f>
        <v>PS Augmentation</v>
      </c>
      <c r="E197" s="63" t="str">
        <f>'Input Data'!E197</f>
        <v>Input_Proj_Commit</v>
      </c>
      <c r="F197" s="68">
        <f>'Input Data'!F197</f>
        <v>2010</v>
      </c>
      <c r="G197" s="52">
        <f>'Input Data'!G197</f>
        <v>2013</v>
      </c>
      <c r="H197" s="34">
        <f>'Input Data'!H197*IF($G197='Cost Escalators'!$B$4,'Cost Escalators'!$B$6,'Cost Escalators'!$C$6)</f>
        <v>2769592.1300328108</v>
      </c>
      <c r="I197" s="34">
        <f>'Input Data'!I197*IF($G197='Cost Escalators'!$B$4,'Cost Escalators'!$B$6,'Cost Escalators'!$C$6)</f>
        <v>269538.16372117621</v>
      </c>
      <c r="J197" s="34">
        <f>'Input Data'!J197*IF($G197='Cost Escalators'!$B$4,'Cost Escalators'!$B$6,'Cost Escalators'!$C$6)</f>
        <v>41183.815785123617</v>
      </c>
      <c r="K197" s="34">
        <f>'Input Data'!K197*IF($G197='Cost Escalators'!$B$4,'Cost Escalators'!$B$6,'Cost Escalators'!$C$6)</f>
        <v>35595.199931721829</v>
      </c>
      <c r="L197" s="49">
        <f>'Input Data'!L197*IF($G197='Cost Escalators'!$B$4,'Cost Escalators'!$B$6,'Cost Escalators'!$C$6)</f>
        <v>0</v>
      </c>
      <c r="M197" s="34">
        <f>'Input Data'!M197*IF($G197='Cost Escalators'!$B$4,'Cost Escalators'!$B$6,'Cost Escalators'!$C$6)</f>
        <v>0</v>
      </c>
      <c r="N197" s="34">
        <f>'Input Data'!N197*IF($G197='Cost Escalators'!$B$4,'Cost Escalators'!$B$6,'Cost Escalators'!$C$6)</f>
        <v>0</v>
      </c>
      <c r="O197" s="34">
        <f>'Input Data'!O197*IF($G197='Cost Escalators'!$B$4,'Cost Escalators'!$B$6,'Cost Escalators'!$C$6)</f>
        <v>0</v>
      </c>
      <c r="P197" s="49">
        <f>'Input Data'!P197*IF($G197='Cost Escalators'!$B$4,'Cost Escalators'!$B$6,'Cost Escalators'!$C$6)</f>
        <v>0</v>
      </c>
      <c r="R197" s="102">
        <f t="shared" ref="R197:R260" si="14">IF($F197=0,M197,IF($F197=R$4,SUM($H197:$P197),0))</f>
        <v>0</v>
      </c>
      <c r="S197" s="34">
        <f t="shared" ref="S197:S260" si="15">IF($F197=0,N197,IF($F197=S$4,SUM($H197:$P197),0))</f>
        <v>0</v>
      </c>
      <c r="T197" s="34">
        <f t="shared" ref="T197:T260" si="16">IF($F197=0,O197,IF($F197=T$4,SUM($H197:$P197),0))</f>
        <v>0</v>
      </c>
      <c r="U197" s="49">
        <f t="shared" ref="U197:U260" si="17">IF($F197=0,P197,IF($F197=U$4,SUM($H197:$P197),0))</f>
        <v>0</v>
      </c>
      <c r="W197" s="255">
        <f>IF(OR(A197='Cost Escalators'!A$68,A197='Cost Escalators'!A$69,A197='Cost Escalators'!A$70,A197='Cost Escalators'!A$71),SUM(H197:L197),0)</f>
        <v>0</v>
      </c>
    </row>
    <row r="198" spans="1:23" x14ac:dyDescent="0.2">
      <c r="A198" s="33">
        <f>'Input Data'!A198</f>
        <v>3912</v>
      </c>
      <c r="B198" s="33" t="str">
        <f>'Input Data'!B198</f>
        <v>Capacity of Kempsey to Port Macquarie</v>
      </c>
      <c r="C198" s="33" t="str">
        <f>'Input Data'!C198</f>
        <v>Kempsey to Port Macquarie 132kV Transmission Line</v>
      </c>
      <c r="D198" s="35" t="str">
        <f>'Input Data'!D198</f>
        <v>PS Augmentation</v>
      </c>
      <c r="E198" s="63" t="str">
        <f>'Input Data'!E198</f>
        <v>Input_Proj_Commit</v>
      </c>
      <c r="F198" s="68">
        <f>'Input Data'!F198</f>
        <v>2012</v>
      </c>
      <c r="G198" s="52">
        <f>'Input Data'!G198</f>
        <v>2013</v>
      </c>
      <c r="H198" s="34">
        <f>'Input Data'!H198*IF($G198='Cost Escalators'!$B$4,'Cost Escalators'!$B$6,'Cost Escalators'!$C$6)</f>
        <v>11613905.844512796</v>
      </c>
      <c r="I198" s="34">
        <f>'Input Data'!I198*IF($G198='Cost Escalators'!$B$4,'Cost Escalators'!$B$6,'Cost Escalators'!$C$6)</f>
        <v>11347589.646852227</v>
      </c>
      <c r="J198" s="34">
        <f>'Input Data'!J198*IF($G198='Cost Escalators'!$B$4,'Cost Escalators'!$B$6,'Cost Escalators'!$C$6)</f>
        <v>7304061.1441843407</v>
      </c>
      <c r="K198" s="34">
        <f>'Input Data'!K198*IF($G198='Cost Escalators'!$B$4,'Cost Escalators'!$B$6,'Cost Escalators'!$C$6)</f>
        <v>286328.14467990911</v>
      </c>
      <c r="L198" s="49">
        <f>'Input Data'!L198*IF($G198='Cost Escalators'!$B$4,'Cost Escalators'!$B$6,'Cost Escalators'!$C$6)</f>
        <v>0</v>
      </c>
      <c r="M198" s="34">
        <f>'Input Data'!M198*IF($G198='Cost Escalators'!$B$4,'Cost Escalators'!$B$6,'Cost Escalators'!$C$6)</f>
        <v>0</v>
      </c>
      <c r="N198" s="34">
        <f>'Input Data'!N198*IF($G198='Cost Escalators'!$B$4,'Cost Escalators'!$B$6,'Cost Escalators'!$C$6)</f>
        <v>0</v>
      </c>
      <c r="O198" s="34">
        <f>'Input Data'!O198*IF($G198='Cost Escalators'!$B$4,'Cost Escalators'!$B$6,'Cost Escalators'!$C$6)</f>
        <v>0</v>
      </c>
      <c r="P198" s="49">
        <f>'Input Data'!P198*IF($G198='Cost Escalators'!$B$4,'Cost Escalators'!$B$6,'Cost Escalators'!$C$6)</f>
        <v>0</v>
      </c>
      <c r="R198" s="102">
        <f t="shared" si="14"/>
        <v>0</v>
      </c>
      <c r="S198" s="34">
        <f t="shared" si="15"/>
        <v>0</v>
      </c>
      <c r="T198" s="34">
        <f t="shared" si="16"/>
        <v>0</v>
      </c>
      <c r="U198" s="49">
        <f t="shared" si="17"/>
        <v>0</v>
      </c>
      <c r="W198" s="255">
        <f>IF(OR(A198='Cost Escalators'!A$68,A198='Cost Escalators'!A$69,A198='Cost Escalators'!A$70,A198='Cost Escalators'!A$71),SUM(H198:L198),0)</f>
        <v>0</v>
      </c>
    </row>
    <row r="199" spans="1:23" x14ac:dyDescent="0.2">
      <c r="A199" s="33">
        <f>'Input Data'!A199</f>
        <v>5553</v>
      </c>
      <c r="B199" s="33" t="str">
        <f>'Input Data'!B199</f>
        <v>Capacity of Queensland to NSW Interconnector</v>
      </c>
      <c r="C199" s="33" t="str">
        <f>'Input Data'!C199</f>
        <v>Bulli Creek to Dumaresq Terminal Equipment Upgrade</v>
      </c>
      <c r="D199" s="35" t="str">
        <f>'Input Data'!D199</f>
        <v>PS Augmentation</v>
      </c>
      <c r="E199" s="63" t="str">
        <f>'Input Data'!E199</f>
        <v>Input_Proj_Commit</v>
      </c>
      <c r="F199" s="68">
        <f>'Input Data'!F199</f>
        <v>2013</v>
      </c>
      <c r="G199" s="52">
        <f>'Input Data'!G199</f>
        <v>2013</v>
      </c>
      <c r="H199" s="34">
        <f>'Input Data'!H199*IF($G199='Cost Escalators'!$B$4,'Cost Escalators'!$B$6,'Cost Escalators'!$C$6)</f>
        <v>170.84292581152121</v>
      </c>
      <c r="I199" s="34">
        <f>'Input Data'!I199*IF($G199='Cost Escalators'!$B$4,'Cost Escalators'!$B$6,'Cost Escalators'!$C$6)</f>
        <v>0</v>
      </c>
      <c r="J199" s="34">
        <f>'Input Data'!J199*IF($G199='Cost Escalators'!$B$4,'Cost Escalators'!$B$6,'Cost Escalators'!$C$6)</f>
        <v>0</v>
      </c>
      <c r="K199" s="34">
        <f>'Input Data'!K199*IF($G199='Cost Escalators'!$B$4,'Cost Escalators'!$B$6,'Cost Escalators'!$C$6)</f>
        <v>-5020.8297494368808</v>
      </c>
      <c r="L199" s="49">
        <f>'Input Data'!L199*IF($G199='Cost Escalators'!$B$4,'Cost Escalators'!$B$6,'Cost Escalators'!$C$6)</f>
        <v>0</v>
      </c>
      <c r="M199" s="34">
        <f>'Input Data'!M199*IF($G199='Cost Escalators'!$B$4,'Cost Escalators'!$B$6,'Cost Escalators'!$C$6)</f>
        <v>0</v>
      </c>
      <c r="N199" s="34">
        <f>'Input Data'!N199*IF($G199='Cost Escalators'!$B$4,'Cost Escalators'!$B$6,'Cost Escalators'!$C$6)</f>
        <v>0</v>
      </c>
      <c r="O199" s="34">
        <f>'Input Data'!O199*IF($G199='Cost Escalators'!$B$4,'Cost Escalators'!$B$6,'Cost Escalators'!$C$6)</f>
        <v>0</v>
      </c>
      <c r="P199" s="49">
        <f>'Input Data'!P199*IF($G199='Cost Escalators'!$B$4,'Cost Escalators'!$B$6,'Cost Escalators'!$C$6)</f>
        <v>0</v>
      </c>
      <c r="R199" s="102">
        <f t="shared" si="14"/>
        <v>0</v>
      </c>
      <c r="S199" s="34">
        <f t="shared" si="15"/>
        <v>0</v>
      </c>
      <c r="T199" s="34">
        <f t="shared" si="16"/>
        <v>0</v>
      </c>
      <c r="U199" s="49">
        <f t="shared" si="17"/>
        <v>0</v>
      </c>
      <c r="W199" s="255">
        <f>IF(OR(A199='Cost Escalators'!A$68,A199='Cost Escalators'!A$69,A199='Cost Escalators'!A$70,A199='Cost Escalators'!A$71),SUM(H199:L199),0)</f>
        <v>0</v>
      </c>
    </row>
    <row r="200" spans="1:23" x14ac:dyDescent="0.2">
      <c r="A200" s="33">
        <f>'Input Data'!A200</f>
        <v>6098</v>
      </c>
      <c r="B200" s="33" t="str">
        <f>'Input Data'!B200</f>
        <v>Capacity of Queensland to NSW Interconnector</v>
      </c>
      <c r="C200" s="33" t="str">
        <f>'Input Data'!C200</f>
        <v>Armidale 330kV Static VAR Compensator</v>
      </c>
      <c r="D200" s="35" t="str">
        <f>'Input Data'!D200</f>
        <v>PS Augmentation</v>
      </c>
      <c r="E200" s="63" t="str">
        <f>'Input Data'!E200</f>
        <v>Input_Proj_Commit</v>
      </c>
      <c r="F200" s="68">
        <f>'Input Data'!F200</f>
        <v>2013</v>
      </c>
      <c r="G200" s="52">
        <f>'Input Data'!G200</f>
        <v>2013</v>
      </c>
      <c r="H200" s="34">
        <f>'Input Data'!H200*IF($G200='Cost Escalators'!$B$4,'Cost Escalators'!$B$6,'Cost Escalators'!$C$6)</f>
        <v>511.78792423928417</v>
      </c>
      <c r="I200" s="34">
        <f>'Input Data'!I200*IF($G200='Cost Escalators'!$B$4,'Cost Escalators'!$B$6,'Cost Escalators'!$C$6)</f>
        <v>3881.8526646099585</v>
      </c>
      <c r="J200" s="34">
        <f>'Input Data'!J200*IF($G200='Cost Escalators'!$B$4,'Cost Escalators'!$B$6,'Cost Escalators'!$C$6)</f>
        <v>24217.163210137576</v>
      </c>
      <c r="K200" s="34">
        <f>'Input Data'!K200*IF($G200='Cost Escalators'!$B$4,'Cost Escalators'!$B$6,'Cost Escalators'!$C$6)</f>
        <v>12997.468761047157</v>
      </c>
      <c r="L200" s="49">
        <f>'Input Data'!L200*IF($G200='Cost Escalators'!$B$4,'Cost Escalators'!$B$6,'Cost Escalators'!$C$6)</f>
        <v>0</v>
      </c>
      <c r="M200" s="34">
        <f>'Input Data'!M200*IF($G200='Cost Escalators'!$B$4,'Cost Escalators'!$B$6,'Cost Escalators'!$C$6)</f>
        <v>0</v>
      </c>
      <c r="N200" s="34">
        <f>'Input Data'!N200*IF($G200='Cost Escalators'!$B$4,'Cost Escalators'!$B$6,'Cost Escalators'!$C$6)</f>
        <v>0</v>
      </c>
      <c r="O200" s="34">
        <f>'Input Data'!O200*IF($G200='Cost Escalators'!$B$4,'Cost Escalators'!$B$6,'Cost Escalators'!$C$6)</f>
        <v>0</v>
      </c>
      <c r="P200" s="49">
        <f>'Input Data'!P200*IF($G200='Cost Escalators'!$B$4,'Cost Escalators'!$B$6,'Cost Escalators'!$C$6)</f>
        <v>0</v>
      </c>
      <c r="R200" s="102">
        <f t="shared" si="14"/>
        <v>0</v>
      </c>
      <c r="S200" s="34">
        <f t="shared" si="15"/>
        <v>0</v>
      </c>
      <c r="T200" s="34">
        <f t="shared" si="16"/>
        <v>0</v>
      </c>
      <c r="U200" s="49">
        <f t="shared" si="17"/>
        <v>0</v>
      </c>
      <c r="W200" s="255">
        <f>IF(OR(A200='Cost Escalators'!A$68,A200='Cost Escalators'!A$69,A200='Cost Escalators'!A$70,A200='Cost Escalators'!A$71),SUM(H200:L200),0)</f>
        <v>0</v>
      </c>
    </row>
    <row r="201" spans="1:23" x14ac:dyDescent="0.2">
      <c r="A201" s="33">
        <f>'Input Data'!A201</f>
        <v>7674</v>
      </c>
      <c r="B201" s="33" t="str">
        <f>'Input Data'!B201</f>
        <v>Capacity of Queensland to NSW Interconnector</v>
      </c>
      <c r="C201" s="33" t="str">
        <f>'Input Data'!C201</f>
        <v>Tamworth 330kV Switching Station</v>
      </c>
      <c r="D201" s="35" t="str">
        <f>'Input Data'!D201</f>
        <v>PS Augmentation</v>
      </c>
      <c r="E201" s="63" t="str">
        <f>'Input Data'!E201</f>
        <v>Input_Proj_Commit</v>
      </c>
      <c r="F201" s="68">
        <f>'Input Data'!F201</f>
        <v>2013</v>
      </c>
      <c r="G201" s="52">
        <f>'Input Data'!G201</f>
        <v>2013</v>
      </c>
      <c r="H201" s="34">
        <f>'Input Data'!H201*IF($G201='Cost Escalators'!$B$4,'Cost Escalators'!$B$6,'Cost Escalators'!$C$6)</f>
        <v>0</v>
      </c>
      <c r="I201" s="34">
        <f>'Input Data'!I201*IF($G201='Cost Escalators'!$B$4,'Cost Escalators'!$B$6,'Cost Escalators'!$C$6)</f>
        <v>0</v>
      </c>
      <c r="J201" s="34">
        <f>'Input Data'!J201*IF($G201='Cost Escalators'!$B$4,'Cost Escalators'!$B$6,'Cost Escalators'!$C$6)</f>
        <v>35498.533916992616</v>
      </c>
      <c r="K201" s="34">
        <f>'Input Data'!K201*IF($G201='Cost Escalators'!$B$4,'Cost Escalators'!$B$6,'Cost Escalators'!$C$6)</f>
        <v>-34559.960568247043</v>
      </c>
      <c r="L201" s="49">
        <f>'Input Data'!L201*IF($G201='Cost Escalators'!$B$4,'Cost Escalators'!$B$6,'Cost Escalators'!$C$6)</f>
        <v>0</v>
      </c>
      <c r="M201" s="34">
        <f>'Input Data'!M201*IF($G201='Cost Escalators'!$B$4,'Cost Escalators'!$B$6,'Cost Escalators'!$C$6)</f>
        <v>0</v>
      </c>
      <c r="N201" s="34">
        <f>'Input Data'!N201*IF($G201='Cost Escalators'!$B$4,'Cost Escalators'!$B$6,'Cost Escalators'!$C$6)</f>
        <v>0</v>
      </c>
      <c r="O201" s="34">
        <f>'Input Data'!O201*IF($G201='Cost Escalators'!$B$4,'Cost Escalators'!$B$6,'Cost Escalators'!$C$6)</f>
        <v>0</v>
      </c>
      <c r="P201" s="49">
        <f>'Input Data'!P201*IF($G201='Cost Escalators'!$B$4,'Cost Escalators'!$B$6,'Cost Escalators'!$C$6)</f>
        <v>0</v>
      </c>
      <c r="R201" s="102">
        <f t="shared" si="14"/>
        <v>0</v>
      </c>
      <c r="S201" s="34">
        <f t="shared" si="15"/>
        <v>0</v>
      </c>
      <c r="T201" s="34">
        <f t="shared" si="16"/>
        <v>0</v>
      </c>
      <c r="U201" s="49">
        <f t="shared" si="17"/>
        <v>0</v>
      </c>
      <c r="W201" s="255">
        <f>IF(OR(A201='Cost Escalators'!A$68,A201='Cost Escalators'!A$69,A201='Cost Escalators'!A$70,A201='Cost Escalators'!A$71),SUM(H201:L201),0)</f>
        <v>0</v>
      </c>
    </row>
    <row r="202" spans="1:23" x14ac:dyDescent="0.2">
      <c r="A202" s="33">
        <f>'Input Data'!A202</f>
        <v>7339</v>
      </c>
      <c r="B202" s="33" t="str">
        <f>'Input Data'!B202</f>
        <v>Capacity of Queensland to NSW Interconnector</v>
      </c>
      <c r="C202" s="33" t="str">
        <f>'Input Data'!C202</f>
        <v>Reinforcement of NSW to Queensland Interconnection Capacity</v>
      </c>
      <c r="D202" s="35" t="str">
        <f>'Input Data'!D202</f>
        <v>PS Augmentation</v>
      </c>
      <c r="E202" s="63" t="str">
        <f>'Input Data'!E202</f>
        <v>Input_Proj_Commit</v>
      </c>
      <c r="F202" s="68">
        <f>'Input Data'!F202</f>
        <v>2013</v>
      </c>
      <c r="G202" s="52">
        <f>'Input Data'!G202</f>
        <v>2013</v>
      </c>
      <c r="H202" s="34">
        <f>'Input Data'!H202*IF($G202='Cost Escalators'!$B$4,'Cost Escalators'!$B$6,'Cost Escalators'!$C$6)</f>
        <v>0</v>
      </c>
      <c r="I202" s="34">
        <f>'Input Data'!I202*IF($G202='Cost Escalators'!$B$4,'Cost Escalators'!$B$6,'Cost Escalators'!$C$6)</f>
        <v>0</v>
      </c>
      <c r="J202" s="34">
        <f>'Input Data'!J202*IF($G202='Cost Escalators'!$B$4,'Cost Escalators'!$B$6,'Cost Escalators'!$C$6)</f>
        <v>700638.87196697132</v>
      </c>
      <c r="K202" s="34">
        <f>'Input Data'!K202*IF($G202='Cost Escalators'!$B$4,'Cost Escalators'!$B$6,'Cost Escalators'!$C$6)</f>
        <v>1063204.5226148609</v>
      </c>
      <c r="L202" s="49">
        <f>'Input Data'!L202*IF($G202='Cost Escalators'!$B$4,'Cost Escalators'!$B$6,'Cost Escalators'!$C$6)</f>
        <v>-1697123.0800857302</v>
      </c>
      <c r="M202" s="34">
        <f>'Input Data'!M202*IF($G202='Cost Escalators'!$B$4,'Cost Escalators'!$B$6,'Cost Escalators'!$C$6)</f>
        <v>0</v>
      </c>
      <c r="N202" s="34">
        <f>'Input Data'!N202*IF($G202='Cost Escalators'!$B$4,'Cost Escalators'!$B$6,'Cost Escalators'!$C$6)</f>
        <v>0</v>
      </c>
      <c r="O202" s="34">
        <f>'Input Data'!O202*IF($G202='Cost Escalators'!$B$4,'Cost Escalators'!$B$6,'Cost Escalators'!$C$6)</f>
        <v>0</v>
      </c>
      <c r="P202" s="49">
        <f>'Input Data'!P202*IF($G202='Cost Escalators'!$B$4,'Cost Escalators'!$B$6,'Cost Escalators'!$C$6)</f>
        <v>0</v>
      </c>
      <c r="R202" s="102">
        <f t="shared" si="14"/>
        <v>0</v>
      </c>
      <c r="S202" s="34">
        <f t="shared" si="15"/>
        <v>0</v>
      </c>
      <c r="T202" s="34">
        <f t="shared" si="16"/>
        <v>0</v>
      </c>
      <c r="U202" s="49">
        <f t="shared" si="17"/>
        <v>0</v>
      </c>
      <c r="W202" s="255">
        <f>IF(OR(A202='Cost Escalators'!A$68,A202='Cost Escalators'!A$69,A202='Cost Escalators'!A$70,A202='Cost Escalators'!A$71),SUM(H202:L202),0)</f>
        <v>0</v>
      </c>
    </row>
    <row r="203" spans="1:23" x14ac:dyDescent="0.2">
      <c r="A203" s="33">
        <f>'Input Data'!A203</f>
        <v>5932</v>
      </c>
      <c r="B203" s="33" t="str">
        <f>'Input Data'!B203</f>
        <v>Capacity of Snowy Lines</v>
      </c>
      <c r="C203" s="33" t="str">
        <f>'Input Data'!C203</f>
        <v>Snowy Assets Rehabilitation of 64, 65 and 66 Lines</v>
      </c>
      <c r="D203" s="35" t="str">
        <f>'Input Data'!D203</f>
        <v>PS Augmentation</v>
      </c>
      <c r="E203" s="63" t="str">
        <f>'Input Data'!E203</f>
        <v>Input_Proj_Commit</v>
      </c>
      <c r="F203" s="68">
        <f>'Input Data'!F203</f>
        <v>2009</v>
      </c>
      <c r="G203" s="52">
        <f>'Input Data'!G203</f>
        <v>2013</v>
      </c>
      <c r="H203" s="34">
        <f>'Input Data'!H203*IF($G203='Cost Escalators'!$B$4,'Cost Escalators'!$B$6,'Cost Escalators'!$C$6)</f>
        <v>15813.097447051241</v>
      </c>
      <c r="I203" s="34">
        <f>'Input Data'!I203*IF($G203='Cost Escalators'!$B$4,'Cost Escalators'!$B$6,'Cost Escalators'!$C$6)</f>
        <v>46782.487967353249</v>
      </c>
      <c r="J203" s="34">
        <f>'Input Data'!J203*IF($G203='Cost Escalators'!$B$4,'Cost Escalators'!$B$6,'Cost Escalators'!$C$6)</f>
        <v>0</v>
      </c>
      <c r="K203" s="34">
        <f>'Input Data'!K203*IF($G203='Cost Escalators'!$B$4,'Cost Escalators'!$B$6,'Cost Escalators'!$C$6)</f>
        <v>0</v>
      </c>
      <c r="L203" s="49">
        <f>'Input Data'!L203*IF($G203='Cost Escalators'!$B$4,'Cost Escalators'!$B$6,'Cost Escalators'!$C$6)</f>
        <v>0</v>
      </c>
      <c r="M203" s="34">
        <f>'Input Data'!M203*IF($G203='Cost Escalators'!$B$4,'Cost Escalators'!$B$6,'Cost Escalators'!$C$6)</f>
        <v>0</v>
      </c>
      <c r="N203" s="34">
        <f>'Input Data'!N203*IF($G203='Cost Escalators'!$B$4,'Cost Escalators'!$B$6,'Cost Escalators'!$C$6)</f>
        <v>0</v>
      </c>
      <c r="O203" s="34">
        <f>'Input Data'!O203*IF($G203='Cost Escalators'!$B$4,'Cost Escalators'!$B$6,'Cost Escalators'!$C$6)</f>
        <v>0</v>
      </c>
      <c r="P203" s="49">
        <f>'Input Data'!P203*IF($G203='Cost Escalators'!$B$4,'Cost Escalators'!$B$6,'Cost Escalators'!$C$6)</f>
        <v>0</v>
      </c>
      <c r="R203" s="102">
        <f t="shared" si="14"/>
        <v>0</v>
      </c>
      <c r="S203" s="34">
        <f t="shared" si="15"/>
        <v>0</v>
      </c>
      <c r="T203" s="34">
        <f t="shared" si="16"/>
        <v>0</v>
      </c>
      <c r="U203" s="49">
        <f t="shared" si="17"/>
        <v>0</v>
      </c>
      <c r="W203" s="255">
        <f>IF(OR(A203='Cost Escalators'!A$68,A203='Cost Escalators'!A$69,A203='Cost Escalators'!A$70,A203='Cost Escalators'!A$71),SUM(H203:L203),0)</f>
        <v>0</v>
      </c>
    </row>
    <row r="204" spans="1:23" x14ac:dyDescent="0.2">
      <c r="A204" s="33">
        <f>'Input Data'!A204</f>
        <v>5964</v>
      </c>
      <c r="B204" s="33" t="str">
        <f>'Input Data'!B204</f>
        <v>Capacity of Tamworth to Armidale</v>
      </c>
      <c r="C204" s="33" t="str">
        <f>'Input Data'!C204</f>
        <v>86 Line Tamworth to Armidale 330kV Transmission Line Uprating</v>
      </c>
      <c r="D204" s="35" t="str">
        <f>'Input Data'!D204</f>
        <v>PS Augmentation</v>
      </c>
      <c r="E204" s="63" t="str">
        <f>'Input Data'!E204</f>
        <v>Input_Proj_Commit</v>
      </c>
      <c r="F204" s="68">
        <f>'Input Data'!F204</f>
        <v>2011</v>
      </c>
      <c r="G204" s="52">
        <f>'Input Data'!G204</f>
        <v>2013</v>
      </c>
      <c r="H204" s="34">
        <f>'Input Data'!H204*IF($G204='Cost Escalators'!$B$4,'Cost Escalators'!$B$6,'Cost Escalators'!$C$6)</f>
        <v>631502.92591465299</v>
      </c>
      <c r="I204" s="34">
        <f>'Input Data'!I204*IF($G204='Cost Escalators'!$B$4,'Cost Escalators'!$B$6,'Cost Escalators'!$C$6)</f>
        <v>2553400.4259728221</v>
      </c>
      <c r="J204" s="34">
        <f>'Input Data'!J204*IF($G204='Cost Escalators'!$B$4,'Cost Escalators'!$B$6,'Cost Escalators'!$C$6)</f>
        <v>-164654.83414166726</v>
      </c>
      <c r="K204" s="34">
        <f>'Input Data'!K204*IF($G204='Cost Escalators'!$B$4,'Cost Escalators'!$B$6,'Cost Escalators'!$C$6)</f>
        <v>0</v>
      </c>
      <c r="L204" s="49">
        <f>'Input Data'!L204*IF($G204='Cost Escalators'!$B$4,'Cost Escalators'!$B$6,'Cost Escalators'!$C$6)</f>
        <v>0</v>
      </c>
      <c r="M204" s="34">
        <f>'Input Data'!M204*IF($G204='Cost Escalators'!$B$4,'Cost Escalators'!$B$6,'Cost Escalators'!$C$6)</f>
        <v>0</v>
      </c>
      <c r="N204" s="34">
        <f>'Input Data'!N204*IF($G204='Cost Escalators'!$B$4,'Cost Escalators'!$B$6,'Cost Escalators'!$C$6)</f>
        <v>0</v>
      </c>
      <c r="O204" s="34">
        <f>'Input Data'!O204*IF($G204='Cost Escalators'!$B$4,'Cost Escalators'!$B$6,'Cost Escalators'!$C$6)</f>
        <v>0</v>
      </c>
      <c r="P204" s="49">
        <f>'Input Data'!P204*IF($G204='Cost Escalators'!$B$4,'Cost Escalators'!$B$6,'Cost Escalators'!$C$6)</f>
        <v>0</v>
      </c>
      <c r="R204" s="102">
        <f t="shared" si="14"/>
        <v>0</v>
      </c>
      <c r="S204" s="34">
        <f t="shared" si="15"/>
        <v>0</v>
      </c>
      <c r="T204" s="34">
        <f t="shared" si="16"/>
        <v>0</v>
      </c>
      <c r="U204" s="49">
        <f t="shared" si="17"/>
        <v>0</v>
      </c>
      <c r="W204" s="255">
        <f>IF(OR(A204='Cost Escalators'!A$68,A204='Cost Escalators'!A$69,A204='Cost Escalators'!A$70,A204='Cost Escalators'!A$71),SUM(H204:L204),0)</f>
        <v>0</v>
      </c>
    </row>
    <row r="205" spans="1:23" x14ac:dyDescent="0.2">
      <c r="A205" s="33">
        <f>'Input Data'!A205</f>
        <v>6925</v>
      </c>
      <c r="B205" s="33" t="str">
        <f>'Input Data'!B205</f>
        <v>Capacity of Victoria to NSW Interconnector</v>
      </c>
      <c r="C205" s="33" t="str">
        <f>'Input Data'!C205</f>
        <v>Yass 132kV 80MVAr Capacitor Bank</v>
      </c>
      <c r="D205" s="35" t="str">
        <f>'Input Data'!D205</f>
        <v>PS Augmentation</v>
      </c>
      <c r="E205" s="63" t="str">
        <f>'Input Data'!E205</f>
        <v>Input_Proj_Commit</v>
      </c>
      <c r="F205" s="68">
        <f>'Input Data'!F205</f>
        <v>2015</v>
      </c>
      <c r="G205" s="52">
        <f>'Input Data'!G205</f>
        <v>2013</v>
      </c>
      <c r="H205" s="34">
        <f>'Input Data'!H205*IF($G205='Cost Escalators'!$B$4,'Cost Escalators'!$B$6,'Cost Escalators'!$C$6)</f>
        <v>0</v>
      </c>
      <c r="I205" s="34">
        <f>'Input Data'!I205*IF($G205='Cost Escalators'!$B$4,'Cost Escalators'!$B$6,'Cost Escalators'!$C$6)</f>
        <v>0</v>
      </c>
      <c r="J205" s="34">
        <f>'Input Data'!J205*IF($G205='Cost Escalators'!$B$4,'Cost Escalators'!$B$6,'Cost Escalators'!$C$6)</f>
        <v>0</v>
      </c>
      <c r="K205" s="34">
        <f>'Input Data'!K205*IF($G205='Cost Escalators'!$B$4,'Cost Escalators'!$B$6,'Cost Escalators'!$C$6)</f>
        <v>41587.119510183613</v>
      </c>
      <c r="L205" s="49">
        <f>'Input Data'!L205*IF($G205='Cost Escalators'!$B$4,'Cost Escalators'!$B$6,'Cost Escalators'!$C$6)</f>
        <v>0</v>
      </c>
      <c r="M205" s="34">
        <f>'Input Data'!M205*IF($G205='Cost Escalators'!$B$4,'Cost Escalators'!$B$6,'Cost Escalators'!$C$6)</f>
        <v>0</v>
      </c>
      <c r="N205" s="34">
        <f>'Input Data'!N205*IF($G205='Cost Escalators'!$B$4,'Cost Escalators'!$B$6,'Cost Escalators'!$C$6)</f>
        <v>0</v>
      </c>
      <c r="O205" s="34">
        <f>'Input Data'!O205*IF($G205='Cost Escalators'!$B$4,'Cost Escalators'!$B$6,'Cost Escalators'!$C$6)</f>
        <v>0</v>
      </c>
      <c r="P205" s="49">
        <f>'Input Data'!P205*IF($G205='Cost Escalators'!$B$4,'Cost Escalators'!$B$6,'Cost Escalators'!$C$6)</f>
        <v>0</v>
      </c>
      <c r="R205" s="102">
        <f t="shared" si="14"/>
        <v>41587.119510183613</v>
      </c>
      <c r="S205" s="34">
        <f t="shared" si="15"/>
        <v>0</v>
      </c>
      <c r="T205" s="34">
        <f t="shared" si="16"/>
        <v>0</v>
      </c>
      <c r="U205" s="49">
        <f t="shared" si="17"/>
        <v>0</v>
      </c>
      <c r="W205" s="255">
        <f>IF(OR(A205='Cost Escalators'!A$68,A205='Cost Escalators'!A$69,A205='Cost Escalators'!A$70,A205='Cost Escalators'!A$71),SUM(H205:L205),0)</f>
        <v>0</v>
      </c>
    </row>
    <row r="206" spans="1:23" x14ac:dyDescent="0.2">
      <c r="A206" s="33">
        <f>'Input Data'!A206</f>
        <v>6925</v>
      </c>
      <c r="B206" s="33" t="str">
        <f>'Input Data'!B206</f>
        <v>Capacity of Victoria to NSW Interconnector</v>
      </c>
      <c r="C206" s="33" t="str">
        <f>'Input Data'!C206</f>
        <v>Yass 132kV 80MVAr Capacitor Bank</v>
      </c>
      <c r="D206" s="35" t="str">
        <f>'Input Data'!D206</f>
        <v>PS Augmentation</v>
      </c>
      <c r="E206" s="63" t="str">
        <f>'Input Data'!E206</f>
        <v>Input_Proj_Commit</v>
      </c>
      <c r="F206" s="68">
        <f>'Input Data'!F206</f>
        <v>2015</v>
      </c>
      <c r="G206" s="52">
        <f>'Input Data'!G206</f>
        <v>2013</v>
      </c>
      <c r="H206" s="34">
        <f>'Input Data'!H206*IF($G206='Cost Escalators'!$B$4,'Cost Escalators'!$B$6,'Cost Escalators'!$C$6)</f>
        <v>0</v>
      </c>
      <c r="I206" s="34">
        <f>'Input Data'!I206*IF($G206='Cost Escalators'!$B$4,'Cost Escalators'!$B$6,'Cost Escalators'!$C$6)</f>
        <v>0</v>
      </c>
      <c r="J206" s="34">
        <f>'Input Data'!J206*IF($G206='Cost Escalators'!$B$4,'Cost Escalators'!$B$6,'Cost Escalators'!$C$6)</f>
        <v>0</v>
      </c>
      <c r="K206" s="34">
        <f>'Input Data'!K206*IF($G206='Cost Escalators'!$B$4,'Cost Escalators'!$B$6,'Cost Escalators'!$C$6)</f>
        <v>41587.119510183613</v>
      </c>
      <c r="L206" s="49">
        <f>'Input Data'!L206*IF($G206='Cost Escalators'!$B$4,'Cost Escalators'!$B$6,'Cost Escalators'!$C$6)</f>
        <v>0</v>
      </c>
      <c r="M206" s="34">
        <f>'Input Data'!M206*IF($G206='Cost Escalators'!$B$4,'Cost Escalators'!$B$6,'Cost Escalators'!$C$6)</f>
        <v>0</v>
      </c>
      <c r="N206" s="34">
        <f>'Input Data'!N206*IF($G206='Cost Escalators'!$B$4,'Cost Escalators'!$B$6,'Cost Escalators'!$C$6)</f>
        <v>0</v>
      </c>
      <c r="O206" s="34">
        <f>'Input Data'!O206*IF($G206='Cost Escalators'!$B$4,'Cost Escalators'!$B$6,'Cost Escalators'!$C$6)</f>
        <v>0</v>
      </c>
      <c r="P206" s="49">
        <f>'Input Data'!P206*IF($G206='Cost Escalators'!$B$4,'Cost Escalators'!$B$6,'Cost Escalators'!$C$6)</f>
        <v>0</v>
      </c>
      <c r="R206" s="102">
        <f t="shared" si="14"/>
        <v>41587.119510183613</v>
      </c>
      <c r="S206" s="34">
        <f t="shared" si="15"/>
        <v>0</v>
      </c>
      <c r="T206" s="34">
        <f t="shared" si="16"/>
        <v>0</v>
      </c>
      <c r="U206" s="49">
        <f t="shared" si="17"/>
        <v>0</v>
      </c>
      <c r="W206" s="255">
        <f>IF(OR(A206='Cost Escalators'!A$68,A206='Cost Escalators'!A$69,A206='Cost Escalators'!A$70,A206='Cost Escalators'!A$71),SUM(H206:L206),0)</f>
        <v>0</v>
      </c>
    </row>
    <row r="207" spans="1:23" x14ac:dyDescent="0.2">
      <c r="A207" s="33">
        <f>'Input Data'!A207</f>
        <v>7407</v>
      </c>
      <c r="B207" s="33" t="str">
        <f>'Input Data'!B207</f>
        <v>Capacity of Yass to Marulan</v>
      </c>
      <c r="C207" s="33" t="str">
        <f>'Input Data'!C207</f>
        <v>Yass to Bannaby and Marulan 330kV Line Uprating</v>
      </c>
      <c r="D207" s="35" t="str">
        <f>'Input Data'!D207</f>
        <v>PS Augmentation</v>
      </c>
      <c r="E207" s="63" t="str">
        <f>'Input Data'!E207</f>
        <v>Input_Proj_Commit</v>
      </c>
      <c r="F207" s="68">
        <f>'Input Data'!F207</f>
        <v>2013</v>
      </c>
      <c r="G207" s="52">
        <f>'Input Data'!G207</f>
        <v>2013</v>
      </c>
      <c r="H207" s="34">
        <f>'Input Data'!H207*IF($G207='Cost Escalators'!$B$4,'Cost Escalators'!$B$6,'Cost Escalators'!$C$6)</f>
        <v>0</v>
      </c>
      <c r="I207" s="34">
        <f>'Input Data'!I207*IF($G207='Cost Escalators'!$B$4,'Cost Escalators'!$B$6,'Cost Escalators'!$C$6)</f>
        <v>0</v>
      </c>
      <c r="J207" s="34">
        <f>'Input Data'!J207*IF($G207='Cost Escalators'!$B$4,'Cost Escalators'!$B$6,'Cost Escalators'!$C$6)</f>
        <v>15558.451059316754</v>
      </c>
      <c r="K207" s="34">
        <f>'Input Data'!K207*IF($G207='Cost Escalators'!$B$4,'Cost Escalators'!$B$6,'Cost Escalators'!$C$6)</f>
        <v>-7671.4950059729927</v>
      </c>
      <c r="L207" s="49">
        <f>'Input Data'!L207*IF($G207='Cost Escalators'!$B$4,'Cost Escalators'!$B$6,'Cost Escalators'!$C$6)</f>
        <v>0</v>
      </c>
      <c r="M207" s="34">
        <f>'Input Data'!M207*IF($G207='Cost Escalators'!$B$4,'Cost Escalators'!$B$6,'Cost Escalators'!$C$6)</f>
        <v>0</v>
      </c>
      <c r="N207" s="34">
        <f>'Input Data'!N207*IF($G207='Cost Escalators'!$B$4,'Cost Escalators'!$B$6,'Cost Escalators'!$C$6)</f>
        <v>0</v>
      </c>
      <c r="O207" s="34">
        <f>'Input Data'!O207*IF($G207='Cost Escalators'!$B$4,'Cost Escalators'!$B$6,'Cost Escalators'!$C$6)</f>
        <v>0</v>
      </c>
      <c r="P207" s="49">
        <f>'Input Data'!P207*IF($G207='Cost Escalators'!$B$4,'Cost Escalators'!$B$6,'Cost Escalators'!$C$6)</f>
        <v>0</v>
      </c>
      <c r="R207" s="102">
        <f t="shared" si="14"/>
        <v>0</v>
      </c>
      <c r="S207" s="34">
        <f t="shared" si="15"/>
        <v>0</v>
      </c>
      <c r="T207" s="34">
        <f t="shared" si="16"/>
        <v>0</v>
      </c>
      <c r="U207" s="49">
        <f t="shared" si="17"/>
        <v>0</v>
      </c>
      <c r="W207" s="255">
        <f>IF(OR(A207='Cost Escalators'!A$68,A207='Cost Escalators'!A$69,A207='Cost Escalators'!A$70,A207='Cost Escalators'!A$71),SUM(H207:L207),0)</f>
        <v>0</v>
      </c>
    </row>
    <row r="208" spans="1:23" x14ac:dyDescent="0.2">
      <c r="A208" s="33">
        <f>'Input Data'!A208</f>
        <v>6971</v>
      </c>
      <c r="B208" s="33" t="str">
        <f>'Input Data'!B208</f>
        <v>Communications</v>
      </c>
      <c r="C208" s="33" t="str">
        <f>'Input Data'!C208</f>
        <v>Lismore Marshalling Kiosk Installation</v>
      </c>
      <c r="D208" s="35" t="str">
        <f>'Input Data'!D208</f>
        <v>PS Augmentation</v>
      </c>
      <c r="E208" s="63" t="str">
        <f>'Input Data'!E208</f>
        <v>Input_Proj_Commit</v>
      </c>
      <c r="F208" s="68">
        <f>'Input Data'!F208</f>
        <v>2010</v>
      </c>
      <c r="G208" s="52">
        <f>'Input Data'!G208</f>
        <v>2013</v>
      </c>
      <c r="H208" s="34">
        <f>'Input Data'!H208*IF($G208='Cost Escalators'!$B$4,'Cost Escalators'!$B$6,'Cost Escalators'!$C$6)</f>
        <v>22823.32275328751</v>
      </c>
      <c r="I208" s="34">
        <f>'Input Data'!I208*IF($G208='Cost Escalators'!$B$4,'Cost Escalators'!$B$6,'Cost Escalators'!$C$6)</f>
        <v>380.22266626798034</v>
      </c>
      <c r="J208" s="34">
        <f>'Input Data'!J208*IF($G208='Cost Escalators'!$B$4,'Cost Escalators'!$B$6,'Cost Escalators'!$C$6)</f>
        <v>0</v>
      </c>
      <c r="K208" s="34">
        <f>'Input Data'!K208*IF($G208='Cost Escalators'!$B$4,'Cost Escalators'!$B$6,'Cost Escalators'!$C$6)</f>
        <v>0</v>
      </c>
      <c r="L208" s="49">
        <f>'Input Data'!L208*IF($G208='Cost Escalators'!$B$4,'Cost Escalators'!$B$6,'Cost Escalators'!$C$6)</f>
        <v>0</v>
      </c>
      <c r="M208" s="34">
        <f>'Input Data'!M208*IF($G208='Cost Escalators'!$B$4,'Cost Escalators'!$B$6,'Cost Escalators'!$C$6)</f>
        <v>0</v>
      </c>
      <c r="N208" s="34">
        <f>'Input Data'!N208*IF($G208='Cost Escalators'!$B$4,'Cost Escalators'!$B$6,'Cost Escalators'!$C$6)</f>
        <v>0</v>
      </c>
      <c r="O208" s="34">
        <f>'Input Data'!O208*IF($G208='Cost Escalators'!$B$4,'Cost Escalators'!$B$6,'Cost Escalators'!$C$6)</f>
        <v>0</v>
      </c>
      <c r="P208" s="49">
        <f>'Input Data'!P208*IF($G208='Cost Escalators'!$B$4,'Cost Escalators'!$B$6,'Cost Escalators'!$C$6)</f>
        <v>0</v>
      </c>
      <c r="R208" s="102">
        <f t="shared" si="14"/>
        <v>0</v>
      </c>
      <c r="S208" s="34">
        <f t="shared" si="15"/>
        <v>0</v>
      </c>
      <c r="T208" s="34">
        <f t="shared" si="16"/>
        <v>0</v>
      </c>
      <c r="U208" s="49">
        <f t="shared" si="17"/>
        <v>0</v>
      </c>
      <c r="W208" s="255">
        <f>IF(OR(A208='Cost Escalators'!A$68,A208='Cost Escalators'!A$69,A208='Cost Escalators'!A$70,A208='Cost Escalators'!A$71),SUM(H208:L208),0)</f>
        <v>0</v>
      </c>
    </row>
    <row r="209" spans="1:23" x14ac:dyDescent="0.2">
      <c r="A209" s="33">
        <f>'Input Data'!A209</f>
        <v>6876</v>
      </c>
      <c r="B209" s="33" t="str">
        <f>'Input Data'!B209</f>
        <v>Communications</v>
      </c>
      <c r="C209" s="33" t="str">
        <f>'Input Data'!C209</f>
        <v>Sydney West Protection/Communications Upgrade</v>
      </c>
      <c r="D209" s="35" t="str">
        <f>'Input Data'!D209</f>
        <v>PS Augmentation</v>
      </c>
      <c r="E209" s="63" t="str">
        <f>'Input Data'!E209</f>
        <v>Input_Proj_Commit</v>
      </c>
      <c r="F209" s="68">
        <f>'Input Data'!F209</f>
        <v>2011</v>
      </c>
      <c r="G209" s="52">
        <f>'Input Data'!G209</f>
        <v>2013</v>
      </c>
      <c r="H209" s="34">
        <f>'Input Data'!H209*IF($G209='Cost Escalators'!$B$4,'Cost Escalators'!$B$6,'Cost Escalators'!$C$6)</f>
        <v>100305.59581533055</v>
      </c>
      <c r="I209" s="34">
        <f>'Input Data'!I209*IF($G209='Cost Escalators'!$B$4,'Cost Escalators'!$B$6,'Cost Escalators'!$C$6)</f>
        <v>462511.5986240636</v>
      </c>
      <c r="J209" s="34">
        <f>'Input Data'!J209*IF($G209='Cost Escalators'!$B$4,'Cost Escalators'!$B$6,'Cost Escalators'!$C$6)</f>
        <v>30112.031502784681</v>
      </c>
      <c r="K209" s="34">
        <f>'Input Data'!K209*IF($G209='Cost Escalators'!$B$4,'Cost Escalators'!$B$6,'Cost Escalators'!$C$6)</f>
        <v>0</v>
      </c>
      <c r="L209" s="49">
        <f>'Input Data'!L209*IF($G209='Cost Escalators'!$B$4,'Cost Escalators'!$B$6,'Cost Escalators'!$C$6)</f>
        <v>0</v>
      </c>
      <c r="M209" s="34">
        <f>'Input Data'!M209*IF($G209='Cost Escalators'!$B$4,'Cost Escalators'!$B$6,'Cost Escalators'!$C$6)</f>
        <v>0</v>
      </c>
      <c r="N209" s="34">
        <f>'Input Data'!N209*IF($G209='Cost Escalators'!$B$4,'Cost Escalators'!$B$6,'Cost Escalators'!$C$6)</f>
        <v>0</v>
      </c>
      <c r="O209" s="34">
        <f>'Input Data'!O209*IF($G209='Cost Escalators'!$B$4,'Cost Escalators'!$B$6,'Cost Escalators'!$C$6)</f>
        <v>0</v>
      </c>
      <c r="P209" s="49">
        <f>'Input Data'!P209*IF($G209='Cost Escalators'!$B$4,'Cost Escalators'!$B$6,'Cost Escalators'!$C$6)</f>
        <v>0</v>
      </c>
      <c r="R209" s="102">
        <f t="shared" si="14"/>
        <v>0</v>
      </c>
      <c r="S209" s="34">
        <f t="shared" si="15"/>
        <v>0</v>
      </c>
      <c r="T209" s="34">
        <f t="shared" si="16"/>
        <v>0</v>
      </c>
      <c r="U209" s="49">
        <f t="shared" si="17"/>
        <v>0</v>
      </c>
      <c r="W209" s="255">
        <f>IF(OR(A209='Cost Escalators'!A$68,A209='Cost Escalators'!A$69,A209='Cost Escalators'!A$70,A209='Cost Escalators'!A$71),SUM(H209:L209),0)</f>
        <v>0</v>
      </c>
    </row>
    <row r="210" spans="1:23" x14ac:dyDescent="0.2">
      <c r="A210" s="33">
        <f>'Input Data'!A210</f>
        <v>7064</v>
      </c>
      <c r="B210" s="33" t="str">
        <f>'Input Data'!B210</f>
        <v>Communications</v>
      </c>
      <c r="C210" s="33" t="str">
        <f>'Input Data'!C210</f>
        <v>Tuggerah Provision of Fibre Marshalling Kiosk</v>
      </c>
      <c r="D210" s="35" t="str">
        <f>'Input Data'!D210</f>
        <v>PS Augmentation</v>
      </c>
      <c r="E210" s="63" t="str">
        <f>'Input Data'!E210</f>
        <v>Input_Proj_Commit</v>
      </c>
      <c r="F210" s="68">
        <f>'Input Data'!F210</f>
        <v>2011</v>
      </c>
      <c r="G210" s="52">
        <f>'Input Data'!G210</f>
        <v>2013</v>
      </c>
      <c r="H210" s="34">
        <f>'Input Data'!H210*IF($G210='Cost Escalators'!$B$4,'Cost Escalators'!$B$6,'Cost Escalators'!$C$6)</f>
        <v>0</v>
      </c>
      <c r="I210" s="34">
        <f>'Input Data'!I210*IF($G210='Cost Escalators'!$B$4,'Cost Escalators'!$B$6,'Cost Escalators'!$C$6)</f>
        <v>2750.7231972872278</v>
      </c>
      <c r="J210" s="34">
        <f>'Input Data'!J210*IF($G210='Cost Escalators'!$B$4,'Cost Escalators'!$B$6,'Cost Escalators'!$C$6)</f>
        <v>867.50355485615387</v>
      </c>
      <c r="K210" s="34">
        <f>'Input Data'!K210*IF($G210='Cost Escalators'!$B$4,'Cost Escalators'!$B$6,'Cost Escalators'!$C$6)</f>
        <v>0</v>
      </c>
      <c r="L210" s="49">
        <f>'Input Data'!L210*IF($G210='Cost Escalators'!$B$4,'Cost Escalators'!$B$6,'Cost Escalators'!$C$6)</f>
        <v>0</v>
      </c>
      <c r="M210" s="34">
        <f>'Input Data'!M210*IF($G210='Cost Escalators'!$B$4,'Cost Escalators'!$B$6,'Cost Escalators'!$C$6)</f>
        <v>0</v>
      </c>
      <c r="N210" s="34">
        <f>'Input Data'!N210*IF($G210='Cost Escalators'!$B$4,'Cost Escalators'!$B$6,'Cost Escalators'!$C$6)</f>
        <v>0</v>
      </c>
      <c r="O210" s="34">
        <f>'Input Data'!O210*IF($G210='Cost Escalators'!$B$4,'Cost Escalators'!$B$6,'Cost Escalators'!$C$6)</f>
        <v>0</v>
      </c>
      <c r="P210" s="49">
        <f>'Input Data'!P210*IF($G210='Cost Escalators'!$B$4,'Cost Escalators'!$B$6,'Cost Escalators'!$C$6)</f>
        <v>0</v>
      </c>
      <c r="R210" s="102">
        <f t="shared" si="14"/>
        <v>0</v>
      </c>
      <c r="S210" s="34">
        <f t="shared" si="15"/>
        <v>0</v>
      </c>
      <c r="T210" s="34">
        <f t="shared" si="16"/>
        <v>0</v>
      </c>
      <c r="U210" s="49">
        <f t="shared" si="17"/>
        <v>0</v>
      </c>
      <c r="W210" s="255">
        <f>IF(OR(A210='Cost Escalators'!A$68,A210='Cost Escalators'!A$69,A210='Cost Escalators'!A$70,A210='Cost Escalators'!A$71),SUM(H210:L210),0)</f>
        <v>0</v>
      </c>
    </row>
    <row r="211" spans="1:23" x14ac:dyDescent="0.2">
      <c r="A211" s="33">
        <f>'Input Data'!A211</f>
        <v>7278</v>
      </c>
      <c r="B211" s="33" t="str">
        <f>'Input Data'!B211</f>
        <v>Communications</v>
      </c>
      <c r="C211" s="33" t="str">
        <f>'Input Data'!C211</f>
        <v>Albury to Mulwala Tripping Scheme</v>
      </c>
      <c r="D211" s="35" t="str">
        <f>'Input Data'!D211</f>
        <v>PS Augmentation</v>
      </c>
      <c r="E211" s="63" t="str">
        <f>'Input Data'!E211</f>
        <v>Input_Proj_Commit</v>
      </c>
      <c r="F211" s="68">
        <f>'Input Data'!F211</f>
        <v>2011</v>
      </c>
      <c r="G211" s="52">
        <f>'Input Data'!G211</f>
        <v>2013</v>
      </c>
      <c r="H211" s="34">
        <f>'Input Data'!H211*IF($G211='Cost Escalators'!$B$4,'Cost Escalators'!$B$6,'Cost Escalators'!$C$6)</f>
        <v>0</v>
      </c>
      <c r="I211" s="34">
        <f>'Input Data'!I211*IF($G211='Cost Escalators'!$B$4,'Cost Escalators'!$B$6,'Cost Escalators'!$C$6)</f>
        <v>70408.037416645384</v>
      </c>
      <c r="J211" s="34">
        <f>'Input Data'!J211*IF($G211='Cost Escalators'!$B$4,'Cost Escalators'!$B$6,'Cost Escalators'!$C$6)</f>
        <v>-68998.764652185404</v>
      </c>
      <c r="K211" s="34">
        <f>'Input Data'!K211*IF($G211='Cost Escalators'!$B$4,'Cost Escalators'!$B$6,'Cost Escalators'!$C$6)</f>
        <v>0</v>
      </c>
      <c r="L211" s="49">
        <f>'Input Data'!L211*IF($G211='Cost Escalators'!$B$4,'Cost Escalators'!$B$6,'Cost Escalators'!$C$6)</f>
        <v>0</v>
      </c>
      <c r="M211" s="34">
        <f>'Input Data'!M211*IF($G211='Cost Escalators'!$B$4,'Cost Escalators'!$B$6,'Cost Escalators'!$C$6)</f>
        <v>0</v>
      </c>
      <c r="N211" s="34">
        <f>'Input Data'!N211*IF($G211='Cost Escalators'!$B$4,'Cost Escalators'!$B$6,'Cost Escalators'!$C$6)</f>
        <v>0</v>
      </c>
      <c r="O211" s="34">
        <f>'Input Data'!O211*IF($G211='Cost Escalators'!$B$4,'Cost Escalators'!$B$6,'Cost Escalators'!$C$6)</f>
        <v>0</v>
      </c>
      <c r="P211" s="49">
        <f>'Input Data'!P211*IF($G211='Cost Escalators'!$B$4,'Cost Escalators'!$B$6,'Cost Escalators'!$C$6)</f>
        <v>0</v>
      </c>
      <c r="R211" s="102">
        <f t="shared" si="14"/>
        <v>0</v>
      </c>
      <c r="S211" s="34">
        <f t="shared" si="15"/>
        <v>0</v>
      </c>
      <c r="T211" s="34">
        <f t="shared" si="16"/>
        <v>0</v>
      </c>
      <c r="U211" s="49">
        <f t="shared" si="17"/>
        <v>0</v>
      </c>
      <c r="W211" s="255">
        <f>IF(OR(A211='Cost Escalators'!A$68,A211='Cost Escalators'!A$69,A211='Cost Escalators'!A$70,A211='Cost Escalators'!A$71),SUM(H211:L211),0)</f>
        <v>0</v>
      </c>
    </row>
    <row r="212" spans="1:23" x14ac:dyDescent="0.2">
      <c r="A212" s="33">
        <f>'Input Data'!A212</f>
        <v>6973</v>
      </c>
      <c r="B212" s="33" t="str">
        <f>'Input Data'!B212</f>
        <v>Communications</v>
      </c>
      <c r="C212" s="33" t="str">
        <f>'Input Data'!C212</f>
        <v>Murray Substation Station &amp; Lower Tumut Switching Station OPGW &amp; Protection Upgrade</v>
      </c>
      <c r="D212" s="35" t="str">
        <f>'Input Data'!D212</f>
        <v>PS Augmentation</v>
      </c>
      <c r="E212" s="63" t="str">
        <f>'Input Data'!E212</f>
        <v>Input_Proj_Commit</v>
      </c>
      <c r="F212" s="68">
        <f>'Input Data'!F212</f>
        <v>2012</v>
      </c>
      <c r="G212" s="52">
        <f>'Input Data'!G212</f>
        <v>2013</v>
      </c>
      <c r="H212" s="34">
        <f>'Input Data'!H212*IF($G212='Cost Escalators'!$B$4,'Cost Escalators'!$B$6,'Cost Escalators'!$C$6)</f>
        <v>584640.30062682496</v>
      </c>
      <c r="I212" s="34">
        <f>'Input Data'!I212*IF($G212='Cost Escalators'!$B$4,'Cost Escalators'!$B$6,'Cost Escalators'!$C$6)</f>
        <v>267920.46281016781</v>
      </c>
      <c r="J212" s="34">
        <f>'Input Data'!J212*IF($G212='Cost Escalators'!$B$4,'Cost Escalators'!$B$6,'Cost Escalators'!$C$6)</f>
        <v>506878.95279436331</v>
      </c>
      <c r="K212" s="34">
        <f>'Input Data'!K212*IF($G212='Cost Escalators'!$B$4,'Cost Escalators'!$B$6,'Cost Escalators'!$C$6)</f>
        <v>-707.11596585123061</v>
      </c>
      <c r="L212" s="49">
        <f>'Input Data'!L212*IF($G212='Cost Escalators'!$B$4,'Cost Escalators'!$B$6,'Cost Escalators'!$C$6)</f>
        <v>0</v>
      </c>
      <c r="M212" s="34">
        <f>'Input Data'!M212*IF($G212='Cost Escalators'!$B$4,'Cost Escalators'!$B$6,'Cost Escalators'!$C$6)</f>
        <v>0</v>
      </c>
      <c r="N212" s="34">
        <f>'Input Data'!N212*IF($G212='Cost Escalators'!$B$4,'Cost Escalators'!$B$6,'Cost Escalators'!$C$6)</f>
        <v>0</v>
      </c>
      <c r="O212" s="34">
        <f>'Input Data'!O212*IF($G212='Cost Escalators'!$B$4,'Cost Escalators'!$B$6,'Cost Escalators'!$C$6)</f>
        <v>0</v>
      </c>
      <c r="P212" s="49">
        <f>'Input Data'!P212*IF($G212='Cost Escalators'!$B$4,'Cost Escalators'!$B$6,'Cost Escalators'!$C$6)</f>
        <v>0</v>
      </c>
      <c r="R212" s="102">
        <f t="shared" si="14"/>
        <v>0</v>
      </c>
      <c r="S212" s="34">
        <f t="shared" si="15"/>
        <v>0</v>
      </c>
      <c r="T212" s="34">
        <f t="shared" si="16"/>
        <v>0</v>
      </c>
      <c r="U212" s="49">
        <f t="shared" si="17"/>
        <v>0</v>
      </c>
      <c r="W212" s="255">
        <f>IF(OR(A212='Cost Escalators'!A$68,A212='Cost Escalators'!A$69,A212='Cost Escalators'!A$70,A212='Cost Escalators'!A$71),SUM(H212:L212),0)</f>
        <v>0</v>
      </c>
    </row>
    <row r="213" spans="1:23" x14ac:dyDescent="0.2">
      <c r="A213" s="33">
        <f>'Input Data'!A213</f>
        <v>7530</v>
      </c>
      <c r="B213" s="33" t="str">
        <f>'Input Data'!B213</f>
        <v>Communications</v>
      </c>
      <c r="C213" s="33" t="str">
        <f>'Input Data'!C213</f>
        <v>Vales Point DNSP Communications Upgrade</v>
      </c>
      <c r="D213" s="35" t="str">
        <f>'Input Data'!D213</f>
        <v>PS Augmentation</v>
      </c>
      <c r="E213" s="63" t="str">
        <f>'Input Data'!E213</f>
        <v>Input_Proj_Commit</v>
      </c>
      <c r="F213" s="68">
        <f>'Input Data'!F213</f>
        <v>2012</v>
      </c>
      <c r="G213" s="52">
        <f>'Input Data'!G213</f>
        <v>2013</v>
      </c>
      <c r="H213" s="34">
        <f>'Input Data'!H213*IF($G213='Cost Escalators'!$B$4,'Cost Escalators'!$B$6,'Cost Escalators'!$C$6)</f>
        <v>0</v>
      </c>
      <c r="I213" s="34">
        <f>'Input Data'!I213*IF($G213='Cost Escalators'!$B$4,'Cost Escalators'!$B$6,'Cost Escalators'!$C$6)</f>
        <v>5223.4359519379877</v>
      </c>
      <c r="J213" s="34">
        <f>'Input Data'!J213*IF($G213='Cost Escalators'!$B$4,'Cost Escalators'!$B$6,'Cost Escalators'!$C$6)</f>
        <v>85044.683389079975</v>
      </c>
      <c r="K213" s="34">
        <f>'Input Data'!K213*IF($G213='Cost Escalators'!$B$4,'Cost Escalators'!$B$6,'Cost Escalators'!$C$6)</f>
        <v>673.23023992016908</v>
      </c>
      <c r="L213" s="49">
        <f>'Input Data'!L213*IF($G213='Cost Escalators'!$B$4,'Cost Escalators'!$B$6,'Cost Escalators'!$C$6)</f>
        <v>0</v>
      </c>
      <c r="M213" s="34">
        <f>'Input Data'!M213*IF($G213='Cost Escalators'!$B$4,'Cost Escalators'!$B$6,'Cost Escalators'!$C$6)</f>
        <v>0</v>
      </c>
      <c r="N213" s="34">
        <f>'Input Data'!N213*IF($G213='Cost Escalators'!$B$4,'Cost Escalators'!$B$6,'Cost Escalators'!$C$6)</f>
        <v>0</v>
      </c>
      <c r="O213" s="34">
        <f>'Input Data'!O213*IF($G213='Cost Escalators'!$B$4,'Cost Escalators'!$B$6,'Cost Escalators'!$C$6)</f>
        <v>0</v>
      </c>
      <c r="P213" s="49">
        <f>'Input Data'!P213*IF($G213='Cost Escalators'!$B$4,'Cost Escalators'!$B$6,'Cost Escalators'!$C$6)</f>
        <v>0</v>
      </c>
      <c r="R213" s="102">
        <f t="shared" si="14"/>
        <v>0</v>
      </c>
      <c r="S213" s="34">
        <f t="shared" si="15"/>
        <v>0</v>
      </c>
      <c r="T213" s="34">
        <f t="shared" si="16"/>
        <v>0</v>
      </c>
      <c r="U213" s="49">
        <f t="shared" si="17"/>
        <v>0</v>
      </c>
      <c r="W213" s="255">
        <f>IF(OR(A213='Cost Escalators'!A$68,A213='Cost Escalators'!A$69,A213='Cost Escalators'!A$70,A213='Cost Escalators'!A$71),SUM(H213:L213),0)</f>
        <v>0</v>
      </c>
    </row>
    <row r="214" spans="1:23" x14ac:dyDescent="0.2">
      <c r="A214" s="33">
        <f>'Input Data'!A214</f>
        <v>7533</v>
      </c>
      <c r="B214" s="33" t="str">
        <f>'Input Data'!B214</f>
        <v>Communications</v>
      </c>
      <c r="C214" s="33" t="str">
        <f>'Input Data'!C214</f>
        <v>Sydney East DNSP Communications Upgrade</v>
      </c>
      <c r="D214" s="35" t="str">
        <f>'Input Data'!D214</f>
        <v>PS Augmentation</v>
      </c>
      <c r="E214" s="63" t="str">
        <f>'Input Data'!E214</f>
        <v>Input_Proj_Commit</v>
      </c>
      <c r="F214" s="68">
        <f>'Input Data'!F214</f>
        <v>2012</v>
      </c>
      <c r="G214" s="52">
        <f>'Input Data'!G214</f>
        <v>2013</v>
      </c>
      <c r="H214" s="34">
        <f>'Input Data'!H214*IF($G214='Cost Escalators'!$B$4,'Cost Escalators'!$B$6,'Cost Escalators'!$C$6)</f>
        <v>0</v>
      </c>
      <c r="I214" s="34">
        <f>'Input Data'!I214*IF($G214='Cost Escalators'!$B$4,'Cost Escalators'!$B$6,'Cost Escalators'!$C$6)</f>
        <v>0</v>
      </c>
      <c r="J214" s="34">
        <f>'Input Data'!J214*IF($G214='Cost Escalators'!$B$4,'Cost Escalators'!$B$6,'Cost Escalators'!$C$6)</f>
        <v>333465.22560820804</v>
      </c>
      <c r="K214" s="34">
        <f>'Input Data'!K214*IF($G214='Cost Escalators'!$B$4,'Cost Escalators'!$B$6,'Cost Escalators'!$C$6)</f>
        <v>3033.5435232763243</v>
      </c>
      <c r="L214" s="49">
        <f>'Input Data'!L214*IF($G214='Cost Escalators'!$B$4,'Cost Escalators'!$B$6,'Cost Escalators'!$C$6)</f>
        <v>0</v>
      </c>
      <c r="M214" s="34">
        <f>'Input Data'!M214*IF($G214='Cost Escalators'!$B$4,'Cost Escalators'!$B$6,'Cost Escalators'!$C$6)</f>
        <v>0</v>
      </c>
      <c r="N214" s="34">
        <f>'Input Data'!N214*IF($G214='Cost Escalators'!$B$4,'Cost Escalators'!$B$6,'Cost Escalators'!$C$6)</f>
        <v>0</v>
      </c>
      <c r="O214" s="34">
        <f>'Input Data'!O214*IF($G214='Cost Escalators'!$B$4,'Cost Escalators'!$B$6,'Cost Escalators'!$C$6)</f>
        <v>0</v>
      </c>
      <c r="P214" s="49">
        <f>'Input Data'!P214*IF($G214='Cost Escalators'!$B$4,'Cost Escalators'!$B$6,'Cost Escalators'!$C$6)</f>
        <v>0</v>
      </c>
      <c r="R214" s="102">
        <f t="shared" si="14"/>
        <v>0</v>
      </c>
      <c r="S214" s="34">
        <f t="shared" si="15"/>
        <v>0</v>
      </c>
      <c r="T214" s="34">
        <f t="shared" si="16"/>
        <v>0</v>
      </c>
      <c r="U214" s="49">
        <f t="shared" si="17"/>
        <v>0</v>
      </c>
      <c r="W214" s="255">
        <f>IF(OR(A214='Cost Escalators'!A$68,A214='Cost Escalators'!A$69,A214='Cost Escalators'!A$70,A214='Cost Escalators'!A$71),SUM(H214:L214),0)</f>
        <v>0</v>
      </c>
    </row>
    <row r="215" spans="1:23" x14ac:dyDescent="0.2">
      <c r="A215" s="33">
        <f>'Input Data'!A215</f>
        <v>6875</v>
      </c>
      <c r="B215" s="33" t="str">
        <f>'Input Data'!B215</f>
        <v>Communications</v>
      </c>
      <c r="C215" s="33" t="str">
        <f>'Input Data'!C215</f>
        <v>Regentville Protection/Communications Upgrade</v>
      </c>
      <c r="D215" s="35" t="str">
        <f>'Input Data'!D215</f>
        <v>PS Augmentation</v>
      </c>
      <c r="E215" s="63" t="str">
        <f>'Input Data'!E215</f>
        <v>Input_Proj_Commit</v>
      </c>
      <c r="F215" s="68">
        <f>'Input Data'!F215</f>
        <v>2013</v>
      </c>
      <c r="G215" s="52">
        <f>'Input Data'!G215</f>
        <v>2013</v>
      </c>
      <c r="H215" s="34">
        <f>'Input Data'!H215*IF($G215='Cost Escalators'!$B$4,'Cost Escalators'!$B$6,'Cost Escalators'!$C$6)</f>
        <v>125952.037723331</v>
      </c>
      <c r="I215" s="34">
        <f>'Input Data'!I215*IF($G215='Cost Escalators'!$B$4,'Cost Escalators'!$B$6,'Cost Escalators'!$C$6)</f>
        <v>141239.06670091636</v>
      </c>
      <c r="J215" s="34">
        <f>'Input Data'!J215*IF($G215='Cost Escalators'!$B$4,'Cost Escalators'!$B$6,'Cost Escalators'!$C$6)</f>
        <v>140269.20563028019</v>
      </c>
      <c r="K215" s="34">
        <f>'Input Data'!K215*IF($G215='Cost Escalators'!$B$4,'Cost Escalators'!$B$6,'Cost Escalators'!$C$6)</f>
        <v>40883.686334306309</v>
      </c>
      <c r="L215" s="49">
        <f>'Input Data'!L215*IF($G215='Cost Escalators'!$B$4,'Cost Escalators'!$B$6,'Cost Escalators'!$C$6)</f>
        <v>0</v>
      </c>
      <c r="M215" s="34">
        <f>'Input Data'!M215*IF($G215='Cost Escalators'!$B$4,'Cost Escalators'!$B$6,'Cost Escalators'!$C$6)</f>
        <v>0</v>
      </c>
      <c r="N215" s="34">
        <f>'Input Data'!N215*IF($G215='Cost Escalators'!$B$4,'Cost Escalators'!$B$6,'Cost Escalators'!$C$6)</f>
        <v>0</v>
      </c>
      <c r="O215" s="34">
        <f>'Input Data'!O215*IF($G215='Cost Escalators'!$B$4,'Cost Escalators'!$B$6,'Cost Escalators'!$C$6)</f>
        <v>0</v>
      </c>
      <c r="P215" s="49">
        <f>'Input Data'!P215*IF($G215='Cost Escalators'!$B$4,'Cost Escalators'!$B$6,'Cost Escalators'!$C$6)</f>
        <v>0</v>
      </c>
      <c r="R215" s="102">
        <f t="shared" si="14"/>
        <v>0</v>
      </c>
      <c r="S215" s="34">
        <f t="shared" si="15"/>
        <v>0</v>
      </c>
      <c r="T215" s="34">
        <f t="shared" si="16"/>
        <v>0</v>
      </c>
      <c r="U215" s="49">
        <f t="shared" si="17"/>
        <v>0</v>
      </c>
      <c r="W215" s="255">
        <f>IF(OR(A215='Cost Escalators'!A$68,A215='Cost Escalators'!A$69,A215='Cost Escalators'!A$70,A215='Cost Escalators'!A$71),SUM(H215:L215),0)</f>
        <v>0</v>
      </c>
    </row>
    <row r="216" spans="1:23" x14ac:dyDescent="0.2">
      <c r="A216" s="33">
        <f>'Input Data'!A216</f>
        <v>7028</v>
      </c>
      <c r="B216" s="33" t="str">
        <f>'Input Data'!B216</f>
        <v>Communications</v>
      </c>
      <c r="C216" s="33" t="str">
        <f>'Input Data'!C216</f>
        <v>Armidale - Dumaresq OPGW - OLTE Upgrades</v>
      </c>
      <c r="D216" s="35" t="str">
        <f>'Input Data'!D216</f>
        <v>PS Augmentation</v>
      </c>
      <c r="E216" s="63" t="str">
        <f>'Input Data'!E216</f>
        <v>Input_Proj_Commit</v>
      </c>
      <c r="F216" s="68">
        <f>'Input Data'!F216</f>
        <v>2013</v>
      </c>
      <c r="G216" s="52">
        <f>'Input Data'!G216</f>
        <v>2013</v>
      </c>
      <c r="H216" s="34">
        <f>'Input Data'!H216*IF($G216='Cost Escalators'!$B$4,'Cost Escalators'!$B$6,'Cost Escalators'!$C$6)</f>
        <v>0</v>
      </c>
      <c r="I216" s="34">
        <f>'Input Data'!I216*IF($G216='Cost Escalators'!$B$4,'Cost Escalators'!$B$6,'Cost Escalators'!$C$6)</f>
        <v>1871242.3725757592</v>
      </c>
      <c r="J216" s="34">
        <f>'Input Data'!J216*IF($G216='Cost Escalators'!$B$4,'Cost Escalators'!$B$6,'Cost Escalators'!$C$6)</f>
        <v>2692139.842574555</v>
      </c>
      <c r="K216" s="34">
        <f>'Input Data'!K216*IF($G216='Cost Escalators'!$B$4,'Cost Escalators'!$B$6,'Cost Escalators'!$C$6)</f>
        <v>95194.753895626505</v>
      </c>
      <c r="L216" s="49">
        <f>'Input Data'!L216*IF($G216='Cost Escalators'!$B$4,'Cost Escalators'!$B$6,'Cost Escalators'!$C$6)</f>
        <v>0</v>
      </c>
      <c r="M216" s="34">
        <f>'Input Data'!M216*IF($G216='Cost Escalators'!$B$4,'Cost Escalators'!$B$6,'Cost Escalators'!$C$6)</f>
        <v>0</v>
      </c>
      <c r="N216" s="34">
        <f>'Input Data'!N216*IF($G216='Cost Escalators'!$B$4,'Cost Escalators'!$B$6,'Cost Escalators'!$C$6)</f>
        <v>0</v>
      </c>
      <c r="O216" s="34">
        <f>'Input Data'!O216*IF($G216='Cost Escalators'!$B$4,'Cost Escalators'!$B$6,'Cost Escalators'!$C$6)</f>
        <v>0</v>
      </c>
      <c r="P216" s="49">
        <f>'Input Data'!P216*IF($G216='Cost Escalators'!$B$4,'Cost Escalators'!$B$6,'Cost Escalators'!$C$6)</f>
        <v>0</v>
      </c>
      <c r="R216" s="102">
        <f t="shared" si="14"/>
        <v>0</v>
      </c>
      <c r="S216" s="34">
        <f t="shared" si="15"/>
        <v>0</v>
      </c>
      <c r="T216" s="34">
        <f t="shared" si="16"/>
        <v>0</v>
      </c>
      <c r="U216" s="49">
        <f t="shared" si="17"/>
        <v>0</v>
      </c>
      <c r="W216" s="255">
        <f>IF(OR(A216='Cost Escalators'!A$68,A216='Cost Escalators'!A$69,A216='Cost Escalators'!A$70,A216='Cost Escalators'!A$71),SUM(H216:L216),0)</f>
        <v>0</v>
      </c>
    </row>
    <row r="217" spans="1:23" x14ac:dyDescent="0.2">
      <c r="A217" s="33" t="str">
        <f>'Input Data'!A217</f>
        <v>P0001221</v>
      </c>
      <c r="B217" s="33" t="str">
        <f>'Input Data'!B217</f>
        <v>Communications</v>
      </c>
      <c r="C217" s="33" t="str">
        <f>'Input Data'!C217</f>
        <v>Fibre Connections at Dapto for Endeavour Energy</v>
      </c>
      <c r="D217" s="35" t="str">
        <f>'Input Data'!D217</f>
        <v>PS Augmentation</v>
      </c>
      <c r="E217" s="63" t="str">
        <f>'Input Data'!E217</f>
        <v>Input_Proj_Commit</v>
      </c>
      <c r="F217" s="68">
        <f>'Input Data'!F217</f>
        <v>2014</v>
      </c>
      <c r="G217" s="52">
        <f>'Input Data'!G217</f>
        <v>2013</v>
      </c>
      <c r="H217" s="34">
        <f>'Input Data'!H217*IF($G217='Cost Escalators'!$B$4,'Cost Escalators'!$B$6,'Cost Escalators'!$C$6)</f>
        <v>0</v>
      </c>
      <c r="I217" s="34">
        <f>'Input Data'!I217*IF($G217='Cost Escalators'!$B$4,'Cost Escalators'!$B$6,'Cost Escalators'!$C$6)</f>
        <v>0</v>
      </c>
      <c r="J217" s="34">
        <f>'Input Data'!J217*IF($G217='Cost Escalators'!$B$4,'Cost Escalators'!$B$6,'Cost Escalators'!$C$6)</f>
        <v>0</v>
      </c>
      <c r="K217" s="34">
        <f>'Input Data'!K217*IF($G217='Cost Escalators'!$B$4,'Cost Escalators'!$B$6,'Cost Escalators'!$C$6)</f>
        <v>0</v>
      </c>
      <c r="L217" s="49">
        <f>'Input Data'!L217*IF($G217='Cost Escalators'!$B$4,'Cost Escalators'!$B$6,'Cost Escalators'!$C$6)</f>
        <v>104406.61529296875</v>
      </c>
      <c r="M217" s="34">
        <f>'Input Data'!M217*IF($G217='Cost Escalators'!$B$4,'Cost Escalators'!$B$6,'Cost Escalators'!$C$6)</f>
        <v>0</v>
      </c>
      <c r="N217" s="34">
        <f>'Input Data'!N217*IF($G217='Cost Escalators'!$B$4,'Cost Escalators'!$B$6,'Cost Escalators'!$C$6)</f>
        <v>0</v>
      </c>
      <c r="O217" s="34">
        <f>'Input Data'!O217*IF($G217='Cost Escalators'!$B$4,'Cost Escalators'!$B$6,'Cost Escalators'!$C$6)</f>
        <v>0</v>
      </c>
      <c r="P217" s="49">
        <f>'Input Data'!P217*IF($G217='Cost Escalators'!$B$4,'Cost Escalators'!$B$6,'Cost Escalators'!$C$6)</f>
        <v>0</v>
      </c>
      <c r="R217" s="102">
        <f t="shared" si="14"/>
        <v>0</v>
      </c>
      <c r="S217" s="34">
        <f t="shared" si="15"/>
        <v>0</v>
      </c>
      <c r="T217" s="34">
        <f t="shared" si="16"/>
        <v>0</v>
      </c>
      <c r="U217" s="49">
        <f t="shared" si="17"/>
        <v>0</v>
      </c>
      <c r="W217" s="255">
        <f>IF(OR(A217='Cost Escalators'!A$68,A217='Cost Escalators'!A$69,A217='Cost Escalators'!A$70,A217='Cost Escalators'!A$71),SUM(H217:L217),0)</f>
        <v>0</v>
      </c>
    </row>
    <row r="218" spans="1:23" x14ac:dyDescent="0.2">
      <c r="A218" s="33">
        <f>'Input Data'!A218</f>
        <v>5645</v>
      </c>
      <c r="B218" s="33" t="str">
        <f>'Input Data'!B218</f>
        <v>Control System</v>
      </c>
      <c r="C218" s="33" t="str">
        <f>'Input Data'!C218</f>
        <v>Armidale Static VAR Compensator Power Oscillation Damper</v>
      </c>
      <c r="D218" s="35" t="str">
        <f>'Input Data'!D218</f>
        <v>PS Augmentation</v>
      </c>
      <c r="E218" s="63" t="str">
        <f>'Input Data'!E218</f>
        <v>Input_Proj_Commit</v>
      </c>
      <c r="F218" s="68">
        <f>'Input Data'!F218</f>
        <v>2009</v>
      </c>
      <c r="G218" s="52">
        <f>'Input Data'!G218</f>
        <v>2013</v>
      </c>
      <c r="H218" s="34">
        <f>'Input Data'!H218*IF($G218='Cost Escalators'!$B$4,'Cost Escalators'!$B$6,'Cost Escalators'!$C$6)</f>
        <v>18055.976021261347</v>
      </c>
      <c r="I218" s="34">
        <f>'Input Data'!I218*IF($G218='Cost Escalators'!$B$4,'Cost Escalators'!$B$6,'Cost Escalators'!$C$6)</f>
        <v>0</v>
      </c>
      <c r="J218" s="34">
        <f>'Input Data'!J218*IF($G218='Cost Escalators'!$B$4,'Cost Escalators'!$B$6,'Cost Escalators'!$C$6)</f>
        <v>0</v>
      </c>
      <c r="K218" s="34">
        <f>'Input Data'!K218*IF($G218='Cost Escalators'!$B$4,'Cost Escalators'!$B$6,'Cost Escalators'!$C$6)</f>
        <v>0</v>
      </c>
      <c r="L218" s="49">
        <f>'Input Data'!L218*IF($G218='Cost Escalators'!$B$4,'Cost Escalators'!$B$6,'Cost Escalators'!$C$6)</f>
        <v>0</v>
      </c>
      <c r="M218" s="34">
        <f>'Input Data'!M218*IF($G218='Cost Escalators'!$B$4,'Cost Escalators'!$B$6,'Cost Escalators'!$C$6)</f>
        <v>0</v>
      </c>
      <c r="N218" s="34">
        <f>'Input Data'!N218*IF($G218='Cost Escalators'!$B$4,'Cost Escalators'!$B$6,'Cost Escalators'!$C$6)</f>
        <v>0</v>
      </c>
      <c r="O218" s="34">
        <f>'Input Data'!O218*IF($G218='Cost Escalators'!$B$4,'Cost Escalators'!$B$6,'Cost Escalators'!$C$6)</f>
        <v>0</v>
      </c>
      <c r="P218" s="49">
        <f>'Input Data'!P218*IF($G218='Cost Escalators'!$B$4,'Cost Escalators'!$B$6,'Cost Escalators'!$C$6)</f>
        <v>0</v>
      </c>
      <c r="R218" s="102">
        <f t="shared" si="14"/>
        <v>0</v>
      </c>
      <c r="S218" s="34">
        <f t="shared" si="15"/>
        <v>0</v>
      </c>
      <c r="T218" s="34">
        <f t="shared" si="16"/>
        <v>0</v>
      </c>
      <c r="U218" s="49">
        <f t="shared" si="17"/>
        <v>0</v>
      </c>
      <c r="W218" s="255">
        <f>IF(OR(A218='Cost Escalators'!A$68,A218='Cost Escalators'!A$69,A218='Cost Escalators'!A$70,A218='Cost Escalators'!A$71),SUM(H218:L218),0)</f>
        <v>0</v>
      </c>
    </row>
    <row r="219" spans="1:23" x14ac:dyDescent="0.2">
      <c r="A219" s="33">
        <f>'Input Data'!A219</f>
        <v>6992</v>
      </c>
      <c r="B219" s="33" t="str">
        <f>'Input Data'!B219</f>
        <v>Control System</v>
      </c>
      <c r="C219" s="33" t="str">
        <f>'Input Data'!C219</f>
        <v>Real-Time Line Rating on Lines 8 and 16</v>
      </c>
      <c r="D219" s="35" t="str">
        <f>'Input Data'!D219</f>
        <v>PS Augmentation</v>
      </c>
      <c r="E219" s="63" t="str">
        <f>'Input Data'!E219</f>
        <v>Input_Proj_Commit</v>
      </c>
      <c r="F219" s="68">
        <f>'Input Data'!F219</f>
        <v>2011</v>
      </c>
      <c r="G219" s="52">
        <f>'Input Data'!G219</f>
        <v>2013</v>
      </c>
      <c r="H219" s="34">
        <f>'Input Data'!H219*IF($G219='Cost Escalators'!$B$4,'Cost Escalators'!$B$6,'Cost Escalators'!$C$6)</f>
        <v>285.46816798121813</v>
      </c>
      <c r="I219" s="34">
        <f>'Input Data'!I219*IF($G219='Cost Escalators'!$B$4,'Cost Escalators'!$B$6,'Cost Escalators'!$C$6)</f>
        <v>84795.130992155129</v>
      </c>
      <c r="J219" s="34">
        <f>'Input Data'!J219*IF($G219='Cost Escalators'!$B$4,'Cost Escalators'!$B$6,'Cost Escalators'!$C$6)</f>
        <v>1315.604999475888</v>
      </c>
      <c r="K219" s="34">
        <f>'Input Data'!K219*IF($G219='Cost Escalators'!$B$4,'Cost Escalators'!$B$6,'Cost Escalators'!$C$6)</f>
        <v>0</v>
      </c>
      <c r="L219" s="49">
        <f>'Input Data'!L219*IF($G219='Cost Escalators'!$B$4,'Cost Escalators'!$B$6,'Cost Escalators'!$C$6)</f>
        <v>0</v>
      </c>
      <c r="M219" s="34">
        <f>'Input Data'!M219*IF($G219='Cost Escalators'!$B$4,'Cost Escalators'!$B$6,'Cost Escalators'!$C$6)</f>
        <v>0</v>
      </c>
      <c r="N219" s="34">
        <f>'Input Data'!N219*IF($G219='Cost Escalators'!$B$4,'Cost Escalators'!$B$6,'Cost Escalators'!$C$6)</f>
        <v>0</v>
      </c>
      <c r="O219" s="34">
        <f>'Input Data'!O219*IF($G219='Cost Escalators'!$B$4,'Cost Escalators'!$B$6,'Cost Escalators'!$C$6)</f>
        <v>0</v>
      </c>
      <c r="P219" s="49">
        <f>'Input Data'!P219*IF($G219='Cost Escalators'!$B$4,'Cost Escalators'!$B$6,'Cost Escalators'!$C$6)</f>
        <v>0</v>
      </c>
      <c r="R219" s="102">
        <f t="shared" si="14"/>
        <v>0</v>
      </c>
      <c r="S219" s="34">
        <f t="shared" si="15"/>
        <v>0</v>
      </c>
      <c r="T219" s="34">
        <f t="shared" si="16"/>
        <v>0</v>
      </c>
      <c r="U219" s="49">
        <f t="shared" si="17"/>
        <v>0</v>
      </c>
      <c r="W219" s="255">
        <f>IF(OR(A219='Cost Escalators'!A$68,A219='Cost Escalators'!A$69,A219='Cost Escalators'!A$70,A219='Cost Escalators'!A$71),SUM(H219:L219),0)</f>
        <v>0</v>
      </c>
    </row>
    <row r="220" spans="1:23" x14ac:dyDescent="0.2">
      <c r="A220" s="33">
        <f>'Input Data'!A220</f>
        <v>5606</v>
      </c>
      <c r="B220" s="33" t="str">
        <f>'Input Data'!B220</f>
        <v>Control System</v>
      </c>
      <c r="C220" s="33" t="str">
        <f>'Input Data'!C220</f>
        <v>SCADA Operations Circuit Breakers Check Synchronism</v>
      </c>
      <c r="D220" s="35" t="str">
        <f>'Input Data'!D220</f>
        <v>PS Augmentation</v>
      </c>
      <c r="E220" s="63" t="str">
        <f>'Input Data'!E220</f>
        <v>Input_Proj_Commit</v>
      </c>
      <c r="F220" s="68">
        <f>'Input Data'!F220</f>
        <v>2013</v>
      </c>
      <c r="G220" s="52">
        <f>'Input Data'!G220</f>
        <v>2013</v>
      </c>
      <c r="H220" s="34">
        <f>'Input Data'!H220*IF($G220='Cost Escalators'!$B$4,'Cost Escalators'!$B$6,'Cost Escalators'!$C$6)</f>
        <v>-13.869207611636117</v>
      </c>
      <c r="I220" s="34">
        <f>'Input Data'!I220*IF($G220='Cost Escalators'!$B$4,'Cost Escalators'!$B$6,'Cost Escalators'!$C$6)</f>
        <v>0</v>
      </c>
      <c r="J220" s="34">
        <f>'Input Data'!J220*IF($G220='Cost Escalators'!$B$4,'Cost Escalators'!$B$6,'Cost Escalators'!$C$6)</f>
        <v>0</v>
      </c>
      <c r="K220" s="34">
        <f>'Input Data'!K220*IF($G220='Cost Escalators'!$B$4,'Cost Escalators'!$B$6,'Cost Escalators'!$C$6)</f>
        <v>-89562.124466303183</v>
      </c>
      <c r="L220" s="49">
        <f>'Input Data'!L220*IF($G220='Cost Escalators'!$B$4,'Cost Escalators'!$B$6,'Cost Escalators'!$C$6)</f>
        <v>0</v>
      </c>
      <c r="M220" s="34">
        <f>'Input Data'!M220*IF($G220='Cost Escalators'!$B$4,'Cost Escalators'!$B$6,'Cost Escalators'!$C$6)</f>
        <v>0</v>
      </c>
      <c r="N220" s="34">
        <f>'Input Data'!N220*IF($G220='Cost Escalators'!$B$4,'Cost Escalators'!$B$6,'Cost Escalators'!$C$6)</f>
        <v>0</v>
      </c>
      <c r="O220" s="34">
        <f>'Input Data'!O220*IF($G220='Cost Escalators'!$B$4,'Cost Escalators'!$B$6,'Cost Escalators'!$C$6)</f>
        <v>0</v>
      </c>
      <c r="P220" s="49">
        <f>'Input Data'!P220*IF($G220='Cost Escalators'!$B$4,'Cost Escalators'!$B$6,'Cost Escalators'!$C$6)</f>
        <v>0</v>
      </c>
      <c r="R220" s="102">
        <f t="shared" si="14"/>
        <v>0</v>
      </c>
      <c r="S220" s="34">
        <f t="shared" si="15"/>
        <v>0</v>
      </c>
      <c r="T220" s="34">
        <f t="shared" si="16"/>
        <v>0</v>
      </c>
      <c r="U220" s="49">
        <f t="shared" si="17"/>
        <v>0</v>
      </c>
      <c r="W220" s="255">
        <f>IF(OR(A220='Cost Escalators'!A$68,A220='Cost Escalators'!A$69,A220='Cost Escalators'!A$70,A220='Cost Escalators'!A$71),SUM(H220:L220),0)</f>
        <v>0</v>
      </c>
    </row>
    <row r="221" spans="1:23" x14ac:dyDescent="0.2">
      <c r="A221" s="33">
        <f>'Input Data'!A221</f>
        <v>5837</v>
      </c>
      <c r="B221" s="33" t="str">
        <f>'Input Data'!B221</f>
        <v>Control System</v>
      </c>
      <c r="C221" s="33" t="str">
        <f>'Input Data'!C221</f>
        <v>SCADA Control For Loadshed of Tomago Aluminum</v>
      </c>
      <c r="D221" s="35" t="str">
        <f>'Input Data'!D221</f>
        <v>PS Augmentation</v>
      </c>
      <c r="E221" s="63" t="str">
        <f>'Input Data'!E221</f>
        <v>Input_Proj_Commit</v>
      </c>
      <c r="F221" s="68">
        <f>'Input Data'!F221</f>
        <v>2013</v>
      </c>
      <c r="G221" s="52">
        <f>'Input Data'!G221</f>
        <v>2013</v>
      </c>
      <c r="H221" s="34">
        <f>'Input Data'!H221*IF($G221='Cost Escalators'!$B$4,'Cost Escalators'!$B$6,'Cost Escalators'!$C$6)</f>
        <v>0</v>
      </c>
      <c r="I221" s="34">
        <f>'Input Data'!I221*IF($G221='Cost Escalators'!$B$4,'Cost Escalators'!$B$6,'Cost Escalators'!$C$6)</f>
        <v>-8475.5541301291614</v>
      </c>
      <c r="J221" s="34">
        <f>'Input Data'!J221*IF($G221='Cost Escalators'!$B$4,'Cost Escalators'!$B$6,'Cost Escalators'!$C$6)</f>
        <v>0</v>
      </c>
      <c r="K221" s="34">
        <f>'Input Data'!K221*IF($G221='Cost Escalators'!$B$4,'Cost Escalators'!$B$6,'Cost Escalators'!$C$6)</f>
        <v>0</v>
      </c>
      <c r="L221" s="49">
        <f>'Input Data'!L221*IF($G221='Cost Escalators'!$B$4,'Cost Escalators'!$B$6,'Cost Escalators'!$C$6)</f>
        <v>0</v>
      </c>
      <c r="M221" s="34">
        <f>'Input Data'!M221*IF($G221='Cost Escalators'!$B$4,'Cost Escalators'!$B$6,'Cost Escalators'!$C$6)</f>
        <v>0</v>
      </c>
      <c r="N221" s="34">
        <f>'Input Data'!N221*IF($G221='Cost Escalators'!$B$4,'Cost Escalators'!$B$6,'Cost Escalators'!$C$6)</f>
        <v>0</v>
      </c>
      <c r="O221" s="34">
        <f>'Input Data'!O221*IF($G221='Cost Escalators'!$B$4,'Cost Escalators'!$B$6,'Cost Escalators'!$C$6)</f>
        <v>0</v>
      </c>
      <c r="P221" s="49">
        <f>'Input Data'!P221*IF($G221='Cost Escalators'!$B$4,'Cost Escalators'!$B$6,'Cost Escalators'!$C$6)</f>
        <v>0</v>
      </c>
      <c r="R221" s="102">
        <f t="shared" si="14"/>
        <v>0</v>
      </c>
      <c r="S221" s="34">
        <f t="shared" si="15"/>
        <v>0</v>
      </c>
      <c r="T221" s="34">
        <f t="shared" si="16"/>
        <v>0</v>
      </c>
      <c r="U221" s="49">
        <f t="shared" si="17"/>
        <v>0</v>
      </c>
      <c r="W221" s="255">
        <f>IF(OR(A221='Cost Escalators'!A$68,A221='Cost Escalators'!A$69,A221='Cost Escalators'!A$70,A221='Cost Escalators'!A$71),SUM(H221:L221),0)</f>
        <v>0</v>
      </c>
    </row>
    <row r="222" spans="1:23" x14ac:dyDescent="0.2">
      <c r="A222" s="33">
        <f>'Input Data'!A222</f>
        <v>6457</v>
      </c>
      <c r="B222" s="33" t="str">
        <f>'Input Data'!B222</f>
        <v>Control System</v>
      </c>
      <c r="C222" s="33" t="str">
        <f>'Input Data'!C222</f>
        <v>SCADA Control For Loadshed of Tomago Aluminum</v>
      </c>
      <c r="D222" s="35" t="str">
        <f>'Input Data'!D222</f>
        <v>PS Augmentation</v>
      </c>
      <c r="E222" s="63" t="str">
        <f>'Input Data'!E222</f>
        <v>Input_Proj_Commit</v>
      </c>
      <c r="F222" s="68">
        <f>'Input Data'!F222</f>
        <v>2013</v>
      </c>
      <c r="G222" s="52">
        <f>'Input Data'!G222</f>
        <v>2013</v>
      </c>
      <c r="H222" s="34">
        <f>'Input Data'!H222*IF($G222='Cost Escalators'!$B$4,'Cost Escalators'!$B$6,'Cost Escalators'!$C$6)</f>
        <v>1070.6853957784201</v>
      </c>
      <c r="I222" s="34">
        <f>'Input Data'!I222*IF($G222='Cost Escalators'!$B$4,'Cost Escalators'!$B$6,'Cost Escalators'!$C$6)</f>
        <v>10628.380481192477</v>
      </c>
      <c r="J222" s="34">
        <f>'Input Data'!J222*IF($G222='Cost Escalators'!$B$4,'Cost Escalators'!$B$6,'Cost Escalators'!$C$6)</f>
        <v>115678.9510731597</v>
      </c>
      <c r="K222" s="34">
        <f>'Input Data'!K222*IF($G222='Cost Escalators'!$B$4,'Cost Escalators'!$B$6,'Cost Escalators'!$C$6)</f>
        <v>466042.00524371571</v>
      </c>
      <c r="L222" s="49">
        <f>'Input Data'!L222*IF($G222='Cost Escalators'!$B$4,'Cost Escalators'!$B$6,'Cost Escalators'!$C$6)</f>
        <v>0</v>
      </c>
      <c r="M222" s="34">
        <f>'Input Data'!M222*IF($G222='Cost Escalators'!$B$4,'Cost Escalators'!$B$6,'Cost Escalators'!$C$6)</f>
        <v>0</v>
      </c>
      <c r="N222" s="34">
        <f>'Input Data'!N222*IF($G222='Cost Escalators'!$B$4,'Cost Escalators'!$B$6,'Cost Escalators'!$C$6)</f>
        <v>0</v>
      </c>
      <c r="O222" s="34">
        <f>'Input Data'!O222*IF($G222='Cost Escalators'!$B$4,'Cost Escalators'!$B$6,'Cost Escalators'!$C$6)</f>
        <v>0</v>
      </c>
      <c r="P222" s="49">
        <f>'Input Data'!P222*IF($G222='Cost Escalators'!$B$4,'Cost Escalators'!$B$6,'Cost Escalators'!$C$6)</f>
        <v>0</v>
      </c>
      <c r="R222" s="102">
        <f t="shared" si="14"/>
        <v>0</v>
      </c>
      <c r="S222" s="34">
        <f t="shared" si="15"/>
        <v>0</v>
      </c>
      <c r="T222" s="34">
        <f t="shared" si="16"/>
        <v>0</v>
      </c>
      <c r="U222" s="49">
        <f t="shared" si="17"/>
        <v>0</v>
      </c>
      <c r="W222" s="255">
        <f>IF(OR(A222='Cost Escalators'!A$68,A222='Cost Escalators'!A$69,A222='Cost Escalators'!A$70,A222='Cost Escalators'!A$71),SUM(H222:L222),0)</f>
        <v>0</v>
      </c>
    </row>
    <row r="223" spans="1:23" x14ac:dyDescent="0.2">
      <c r="A223" s="33">
        <f>'Input Data'!A223</f>
        <v>7564</v>
      </c>
      <c r="B223" s="33" t="str">
        <f>'Input Data'!B223</f>
        <v>Control System</v>
      </c>
      <c r="C223" s="33" t="str">
        <f>'Input Data'!C223</f>
        <v>Smart Grid Monitor Installation</v>
      </c>
      <c r="D223" s="35" t="str">
        <f>'Input Data'!D223</f>
        <v>PS Augmentation</v>
      </c>
      <c r="E223" s="63" t="str">
        <f>'Input Data'!E223</f>
        <v>Input_Proj_Commit</v>
      </c>
      <c r="F223" s="68">
        <f>'Input Data'!F223</f>
        <v>2013</v>
      </c>
      <c r="G223" s="52">
        <f>'Input Data'!G223</f>
        <v>2013</v>
      </c>
      <c r="H223" s="34">
        <f>'Input Data'!H223*IF($G223='Cost Escalators'!$B$4,'Cost Escalators'!$B$6,'Cost Escalators'!$C$6)</f>
        <v>0</v>
      </c>
      <c r="I223" s="34">
        <f>'Input Data'!I223*IF($G223='Cost Escalators'!$B$4,'Cost Escalators'!$B$6,'Cost Escalators'!$C$6)</f>
        <v>0</v>
      </c>
      <c r="J223" s="34">
        <f>'Input Data'!J223*IF($G223='Cost Escalators'!$B$4,'Cost Escalators'!$B$6,'Cost Escalators'!$C$6)</f>
        <v>49546.941465338357</v>
      </c>
      <c r="K223" s="34">
        <f>'Input Data'!K223*IF($G223='Cost Escalators'!$B$4,'Cost Escalators'!$B$6,'Cost Escalators'!$C$6)</f>
        <v>0</v>
      </c>
      <c r="L223" s="49">
        <f>'Input Data'!L223*IF($G223='Cost Escalators'!$B$4,'Cost Escalators'!$B$6,'Cost Escalators'!$C$6)</f>
        <v>0</v>
      </c>
      <c r="M223" s="34">
        <f>'Input Data'!M223*IF($G223='Cost Escalators'!$B$4,'Cost Escalators'!$B$6,'Cost Escalators'!$C$6)</f>
        <v>0</v>
      </c>
      <c r="N223" s="34">
        <f>'Input Data'!N223*IF($G223='Cost Escalators'!$B$4,'Cost Escalators'!$B$6,'Cost Escalators'!$C$6)</f>
        <v>0</v>
      </c>
      <c r="O223" s="34">
        <f>'Input Data'!O223*IF($G223='Cost Escalators'!$B$4,'Cost Escalators'!$B$6,'Cost Escalators'!$C$6)</f>
        <v>0</v>
      </c>
      <c r="P223" s="49">
        <f>'Input Data'!P223*IF($G223='Cost Escalators'!$B$4,'Cost Escalators'!$B$6,'Cost Escalators'!$C$6)</f>
        <v>0</v>
      </c>
      <c r="R223" s="102">
        <f t="shared" si="14"/>
        <v>0</v>
      </c>
      <c r="S223" s="34">
        <f t="shared" si="15"/>
        <v>0</v>
      </c>
      <c r="T223" s="34">
        <f t="shared" si="16"/>
        <v>0</v>
      </c>
      <c r="U223" s="49">
        <f t="shared" si="17"/>
        <v>0</v>
      </c>
      <c r="W223" s="255">
        <f>IF(OR(A223='Cost Escalators'!A$68,A223='Cost Escalators'!A$69,A223='Cost Escalators'!A$70,A223='Cost Escalators'!A$71),SUM(H223:L223),0)</f>
        <v>0</v>
      </c>
    </row>
    <row r="224" spans="1:23" x14ac:dyDescent="0.2">
      <c r="A224" s="33">
        <f>'Input Data'!A224</f>
        <v>7846</v>
      </c>
      <c r="B224" s="33" t="str">
        <f>'Input Data'!B224</f>
        <v>Control System</v>
      </c>
      <c r="C224" s="33" t="str">
        <f>'Input Data'!C224</f>
        <v>Current Transducer Installation at Bannaby &amp; Bayswater</v>
      </c>
      <c r="D224" s="35" t="str">
        <f>'Input Data'!D224</f>
        <v>PS Augmentation</v>
      </c>
      <c r="E224" s="63" t="str">
        <f>'Input Data'!E224</f>
        <v>Input_Proj_Commit</v>
      </c>
      <c r="F224" s="68">
        <f>'Input Data'!F224</f>
        <v>2013</v>
      </c>
      <c r="G224" s="52">
        <f>'Input Data'!G224</f>
        <v>2013</v>
      </c>
      <c r="H224" s="34">
        <f>'Input Data'!H224*IF($G224='Cost Escalators'!$B$4,'Cost Escalators'!$B$6,'Cost Escalators'!$C$6)</f>
        <v>0</v>
      </c>
      <c r="I224" s="34">
        <f>'Input Data'!I224*IF($G224='Cost Escalators'!$B$4,'Cost Escalators'!$B$6,'Cost Escalators'!$C$6)</f>
        <v>0</v>
      </c>
      <c r="J224" s="34">
        <f>'Input Data'!J224*IF($G224='Cost Escalators'!$B$4,'Cost Escalators'!$B$6,'Cost Escalators'!$C$6)</f>
        <v>77115.132329908258</v>
      </c>
      <c r="K224" s="34">
        <f>'Input Data'!K224*IF($G224='Cost Escalators'!$B$4,'Cost Escalators'!$B$6,'Cost Escalators'!$C$6)</f>
        <v>221870.91972238274</v>
      </c>
      <c r="L224" s="49">
        <f>'Input Data'!L224*IF($G224='Cost Escalators'!$B$4,'Cost Escalators'!$B$6,'Cost Escalators'!$C$6)</f>
        <v>0</v>
      </c>
      <c r="M224" s="34">
        <f>'Input Data'!M224*IF($G224='Cost Escalators'!$B$4,'Cost Escalators'!$B$6,'Cost Escalators'!$C$6)</f>
        <v>0</v>
      </c>
      <c r="N224" s="34">
        <f>'Input Data'!N224*IF($G224='Cost Escalators'!$B$4,'Cost Escalators'!$B$6,'Cost Escalators'!$C$6)</f>
        <v>0</v>
      </c>
      <c r="O224" s="34">
        <f>'Input Data'!O224*IF($G224='Cost Escalators'!$B$4,'Cost Escalators'!$B$6,'Cost Escalators'!$C$6)</f>
        <v>0</v>
      </c>
      <c r="P224" s="49">
        <f>'Input Data'!P224*IF($G224='Cost Escalators'!$B$4,'Cost Escalators'!$B$6,'Cost Escalators'!$C$6)</f>
        <v>0</v>
      </c>
      <c r="R224" s="102">
        <f t="shared" si="14"/>
        <v>0</v>
      </c>
      <c r="S224" s="34">
        <f t="shared" si="15"/>
        <v>0</v>
      </c>
      <c r="T224" s="34">
        <f t="shared" si="16"/>
        <v>0</v>
      </c>
      <c r="U224" s="49">
        <f t="shared" si="17"/>
        <v>0</v>
      </c>
      <c r="W224" s="255">
        <f>IF(OR(A224='Cost Escalators'!A$68,A224='Cost Escalators'!A$69,A224='Cost Escalators'!A$70,A224='Cost Escalators'!A$71),SUM(H224:L224),0)</f>
        <v>0</v>
      </c>
    </row>
    <row r="225" spans="1:23" x14ac:dyDescent="0.2">
      <c r="A225" s="33">
        <f>'Input Data'!A225</f>
        <v>7739</v>
      </c>
      <c r="B225" s="33" t="str">
        <f>'Input Data'!B225</f>
        <v>Easements</v>
      </c>
      <c r="C225" s="33" t="str">
        <f>'Input Data'!C225</f>
        <v>Bannaby to Yass 500kV Transmission Line</v>
      </c>
      <c r="D225" s="35" t="str">
        <f>'Input Data'!D225</f>
        <v>PS Augmentation</v>
      </c>
      <c r="E225" s="63" t="str">
        <f>'Input Data'!E225</f>
        <v>Input_Proj_Commit</v>
      </c>
      <c r="F225" s="68">
        <f>'Input Data'!F225</f>
        <v>2013</v>
      </c>
      <c r="G225" s="52">
        <f>'Input Data'!G225</f>
        <v>2013</v>
      </c>
      <c r="H225" s="34">
        <f>'Input Data'!H225*IF($G225='Cost Escalators'!$B$4,'Cost Escalators'!$B$6,'Cost Escalators'!$C$6)</f>
        <v>2.7237249826465399</v>
      </c>
      <c r="I225" s="34">
        <f>'Input Data'!I225*IF($G225='Cost Escalators'!$B$4,'Cost Escalators'!$B$6,'Cost Escalators'!$C$6)</f>
        <v>3257.1479723836183</v>
      </c>
      <c r="J225" s="34">
        <f>'Input Data'!J225*IF($G225='Cost Escalators'!$B$4,'Cost Escalators'!$B$6,'Cost Escalators'!$C$6)</f>
        <v>0</v>
      </c>
      <c r="K225" s="34">
        <f>'Input Data'!K225*IF($G225='Cost Escalators'!$B$4,'Cost Escalators'!$B$6,'Cost Escalators'!$C$6)</f>
        <v>0</v>
      </c>
      <c r="L225" s="49">
        <f>'Input Data'!L225*IF($G225='Cost Escalators'!$B$4,'Cost Escalators'!$B$6,'Cost Escalators'!$C$6)</f>
        <v>0</v>
      </c>
      <c r="M225" s="34">
        <f>'Input Data'!M225*IF($G225='Cost Escalators'!$B$4,'Cost Escalators'!$B$6,'Cost Escalators'!$C$6)</f>
        <v>0</v>
      </c>
      <c r="N225" s="34">
        <f>'Input Data'!N225*IF($G225='Cost Escalators'!$B$4,'Cost Escalators'!$B$6,'Cost Escalators'!$C$6)</f>
        <v>0</v>
      </c>
      <c r="O225" s="34">
        <f>'Input Data'!O225*IF($G225='Cost Escalators'!$B$4,'Cost Escalators'!$B$6,'Cost Escalators'!$C$6)</f>
        <v>0</v>
      </c>
      <c r="P225" s="49">
        <f>'Input Data'!P225*IF($G225='Cost Escalators'!$B$4,'Cost Escalators'!$B$6,'Cost Escalators'!$C$6)</f>
        <v>0</v>
      </c>
      <c r="R225" s="102">
        <f t="shared" si="14"/>
        <v>0</v>
      </c>
      <c r="S225" s="34">
        <f t="shared" si="15"/>
        <v>0</v>
      </c>
      <c r="T225" s="34">
        <f t="shared" si="16"/>
        <v>0</v>
      </c>
      <c r="U225" s="49">
        <f t="shared" si="17"/>
        <v>0</v>
      </c>
      <c r="W225" s="255">
        <f>IF(OR(A225='Cost Escalators'!A$68,A225='Cost Escalators'!A$69,A225='Cost Escalators'!A$70,A225='Cost Escalators'!A$71),SUM(H225:L225),0)</f>
        <v>0</v>
      </c>
    </row>
    <row r="226" spans="1:23" x14ac:dyDescent="0.2">
      <c r="A226" s="33">
        <f>'Input Data'!A226</f>
        <v>6030</v>
      </c>
      <c r="B226" s="33" t="str">
        <f>'Input Data'!B226</f>
        <v>Fault Level Equipment Upgrade</v>
      </c>
      <c r="C226" s="33" t="str">
        <f>'Input Data'!C226</f>
        <v>Munmorah Substation Short Circuit Fault Level Upgrade</v>
      </c>
      <c r="D226" s="35" t="str">
        <f>'Input Data'!D226</f>
        <v>PS Augmentation</v>
      </c>
      <c r="E226" s="63" t="str">
        <f>'Input Data'!E226</f>
        <v>Input_Proj_Commit</v>
      </c>
      <c r="F226" s="68">
        <f>'Input Data'!F226</f>
        <v>2010</v>
      </c>
      <c r="G226" s="52">
        <f>'Input Data'!G226</f>
        <v>2013</v>
      </c>
      <c r="H226" s="34">
        <f>'Input Data'!H226*IF($G226='Cost Escalators'!$B$4,'Cost Escalators'!$B$6,'Cost Escalators'!$C$6)</f>
        <v>1715.5218379700211</v>
      </c>
      <c r="I226" s="34">
        <f>'Input Data'!I226*IF($G226='Cost Escalators'!$B$4,'Cost Escalators'!$B$6,'Cost Escalators'!$C$6)</f>
        <v>0</v>
      </c>
      <c r="J226" s="34">
        <f>'Input Data'!J226*IF($G226='Cost Escalators'!$B$4,'Cost Escalators'!$B$6,'Cost Escalators'!$C$6)</f>
        <v>0</v>
      </c>
      <c r="K226" s="34">
        <f>'Input Data'!K226*IF($G226='Cost Escalators'!$B$4,'Cost Escalators'!$B$6,'Cost Escalators'!$C$6)</f>
        <v>0</v>
      </c>
      <c r="L226" s="49">
        <f>'Input Data'!L226*IF($G226='Cost Escalators'!$B$4,'Cost Escalators'!$B$6,'Cost Escalators'!$C$6)</f>
        <v>0</v>
      </c>
      <c r="M226" s="34">
        <f>'Input Data'!M226*IF($G226='Cost Escalators'!$B$4,'Cost Escalators'!$B$6,'Cost Escalators'!$C$6)</f>
        <v>0</v>
      </c>
      <c r="N226" s="34">
        <f>'Input Data'!N226*IF($G226='Cost Escalators'!$B$4,'Cost Escalators'!$B$6,'Cost Escalators'!$C$6)</f>
        <v>0</v>
      </c>
      <c r="O226" s="34">
        <f>'Input Data'!O226*IF($G226='Cost Escalators'!$B$4,'Cost Escalators'!$B$6,'Cost Escalators'!$C$6)</f>
        <v>0</v>
      </c>
      <c r="P226" s="49">
        <f>'Input Data'!P226*IF($G226='Cost Escalators'!$B$4,'Cost Escalators'!$B$6,'Cost Escalators'!$C$6)</f>
        <v>0</v>
      </c>
      <c r="R226" s="102">
        <f t="shared" si="14"/>
        <v>0</v>
      </c>
      <c r="S226" s="34">
        <f t="shared" si="15"/>
        <v>0</v>
      </c>
      <c r="T226" s="34">
        <f t="shared" si="16"/>
        <v>0</v>
      </c>
      <c r="U226" s="49">
        <f t="shared" si="17"/>
        <v>0</v>
      </c>
      <c r="W226" s="255">
        <f>IF(OR(A226='Cost Escalators'!A$68,A226='Cost Escalators'!A$69,A226='Cost Escalators'!A$70,A226='Cost Escalators'!A$71),SUM(H226:L226),0)</f>
        <v>0</v>
      </c>
    </row>
    <row r="227" spans="1:23" x14ac:dyDescent="0.2">
      <c r="A227" s="33">
        <f>'Input Data'!A227</f>
        <v>6041</v>
      </c>
      <c r="B227" s="33" t="str">
        <f>'Input Data'!B227</f>
        <v>Fault Level Equipment Upgrade</v>
      </c>
      <c r="C227" s="33" t="str">
        <f>'Input Data'!C227</f>
        <v>Sydney North Fault Level Upgrade</v>
      </c>
      <c r="D227" s="35" t="str">
        <f>'Input Data'!D227</f>
        <v>PS Augmentation</v>
      </c>
      <c r="E227" s="63" t="str">
        <f>'Input Data'!E227</f>
        <v>Input_Proj_Commit</v>
      </c>
      <c r="F227" s="68">
        <f>'Input Data'!F227</f>
        <v>2011</v>
      </c>
      <c r="G227" s="52">
        <f>'Input Data'!G227</f>
        <v>2013</v>
      </c>
      <c r="H227" s="34">
        <f>'Input Data'!H227*IF($G227='Cost Escalators'!$B$4,'Cost Escalators'!$B$6,'Cost Escalators'!$C$6)</f>
        <v>2131173.3177504181</v>
      </c>
      <c r="I227" s="34">
        <f>'Input Data'!I227*IF($G227='Cost Escalators'!$B$4,'Cost Escalators'!$B$6,'Cost Escalators'!$C$6)</f>
        <v>1432879.8898848349</v>
      </c>
      <c r="J227" s="34">
        <f>'Input Data'!J227*IF($G227='Cost Escalators'!$B$4,'Cost Escalators'!$B$6,'Cost Escalators'!$C$6)</f>
        <v>14070.427044915014</v>
      </c>
      <c r="K227" s="34">
        <f>'Input Data'!K227*IF($G227='Cost Escalators'!$B$4,'Cost Escalators'!$B$6,'Cost Escalators'!$C$6)</f>
        <v>0</v>
      </c>
      <c r="L227" s="49">
        <f>'Input Data'!L227*IF($G227='Cost Escalators'!$B$4,'Cost Escalators'!$B$6,'Cost Escalators'!$C$6)</f>
        <v>0</v>
      </c>
      <c r="M227" s="34">
        <f>'Input Data'!M227*IF($G227='Cost Escalators'!$B$4,'Cost Escalators'!$B$6,'Cost Escalators'!$C$6)</f>
        <v>0</v>
      </c>
      <c r="N227" s="34">
        <f>'Input Data'!N227*IF($G227='Cost Escalators'!$B$4,'Cost Escalators'!$B$6,'Cost Escalators'!$C$6)</f>
        <v>0</v>
      </c>
      <c r="O227" s="34">
        <f>'Input Data'!O227*IF($G227='Cost Escalators'!$B$4,'Cost Escalators'!$B$6,'Cost Escalators'!$C$6)</f>
        <v>0</v>
      </c>
      <c r="P227" s="49">
        <f>'Input Data'!P227*IF($G227='Cost Escalators'!$B$4,'Cost Escalators'!$B$6,'Cost Escalators'!$C$6)</f>
        <v>0</v>
      </c>
      <c r="R227" s="102">
        <f t="shared" si="14"/>
        <v>0</v>
      </c>
      <c r="S227" s="34">
        <f t="shared" si="15"/>
        <v>0</v>
      </c>
      <c r="T227" s="34">
        <f t="shared" si="16"/>
        <v>0</v>
      </c>
      <c r="U227" s="49">
        <f t="shared" si="17"/>
        <v>0</v>
      </c>
      <c r="W227" s="255">
        <f>IF(OR(A227='Cost Escalators'!A$68,A227='Cost Escalators'!A$69,A227='Cost Escalators'!A$70,A227='Cost Escalators'!A$71),SUM(H227:L227),0)</f>
        <v>0</v>
      </c>
    </row>
    <row r="228" spans="1:23" x14ac:dyDescent="0.2">
      <c r="A228" s="33">
        <f>'Input Data'!A228</f>
        <v>6231</v>
      </c>
      <c r="B228" s="33" t="str">
        <f>'Input Data'!B228</f>
        <v>Fault Level Equipment Upgrade</v>
      </c>
      <c r="C228" s="33" t="str">
        <f>'Input Data'!C228</f>
        <v>Dapto Fault Level Upgrade</v>
      </c>
      <c r="D228" s="35" t="str">
        <f>'Input Data'!D228</f>
        <v>PS Augmentation</v>
      </c>
      <c r="E228" s="63" t="str">
        <f>'Input Data'!E228</f>
        <v>Input_Proj_Commit</v>
      </c>
      <c r="F228" s="68">
        <f>'Input Data'!F228</f>
        <v>2011</v>
      </c>
      <c r="G228" s="52">
        <f>'Input Data'!G228</f>
        <v>2013</v>
      </c>
      <c r="H228" s="34">
        <f>'Input Data'!H228*IF($G228='Cost Escalators'!$B$4,'Cost Escalators'!$B$6,'Cost Escalators'!$C$6)</f>
        <v>2285776.1096172086</v>
      </c>
      <c r="I228" s="34">
        <f>'Input Data'!I228*IF($G228='Cost Escalators'!$B$4,'Cost Escalators'!$B$6,'Cost Escalators'!$C$6)</f>
        <v>142308.60511546314</v>
      </c>
      <c r="J228" s="34">
        <f>'Input Data'!J228*IF($G228='Cost Escalators'!$B$4,'Cost Escalators'!$B$6,'Cost Escalators'!$C$6)</f>
        <v>0</v>
      </c>
      <c r="K228" s="34">
        <f>'Input Data'!K228*IF($G228='Cost Escalators'!$B$4,'Cost Escalators'!$B$6,'Cost Escalators'!$C$6)</f>
        <v>8779.7307161764293</v>
      </c>
      <c r="L228" s="49">
        <f>'Input Data'!L228*IF($G228='Cost Escalators'!$B$4,'Cost Escalators'!$B$6,'Cost Escalators'!$C$6)</f>
        <v>0</v>
      </c>
      <c r="M228" s="34">
        <f>'Input Data'!M228*IF($G228='Cost Escalators'!$B$4,'Cost Escalators'!$B$6,'Cost Escalators'!$C$6)</f>
        <v>0</v>
      </c>
      <c r="N228" s="34">
        <f>'Input Data'!N228*IF($G228='Cost Escalators'!$B$4,'Cost Escalators'!$B$6,'Cost Escalators'!$C$6)</f>
        <v>0</v>
      </c>
      <c r="O228" s="34">
        <f>'Input Data'!O228*IF($G228='Cost Escalators'!$B$4,'Cost Escalators'!$B$6,'Cost Escalators'!$C$6)</f>
        <v>0</v>
      </c>
      <c r="P228" s="49">
        <f>'Input Data'!P228*IF($G228='Cost Escalators'!$B$4,'Cost Escalators'!$B$6,'Cost Escalators'!$C$6)</f>
        <v>0</v>
      </c>
      <c r="R228" s="102">
        <f t="shared" si="14"/>
        <v>0</v>
      </c>
      <c r="S228" s="34">
        <f t="shared" si="15"/>
        <v>0</v>
      </c>
      <c r="T228" s="34">
        <f t="shared" si="16"/>
        <v>0</v>
      </c>
      <c r="U228" s="49">
        <f t="shared" si="17"/>
        <v>0</v>
      </c>
      <c r="W228" s="255">
        <f>IF(OR(A228='Cost Escalators'!A$68,A228='Cost Escalators'!A$69,A228='Cost Escalators'!A$70,A228='Cost Escalators'!A$71),SUM(H228:L228),0)</f>
        <v>0</v>
      </c>
    </row>
    <row r="229" spans="1:23" x14ac:dyDescent="0.2">
      <c r="A229" s="33">
        <f>'Input Data'!A229</f>
        <v>6699</v>
      </c>
      <c r="B229" s="33" t="str">
        <f>'Input Data'!B229</f>
        <v>Fault Level Equipment Upgrade</v>
      </c>
      <c r="C229" s="33" t="str">
        <f>'Input Data'!C229</f>
        <v>Sydney South Fault Level Upgrade</v>
      </c>
      <c r="D229" s="35" t="str">
        <f>'Input Data'!D229</f>
        <v>PS Augmentation</v>
      </c>
      <c r="E229" s="63" t="str">
        <f>'Input Data'!E229</f>
        <v>Input_Proj_Commit</v>
      </c>
      <c r="F229" s="68">
        <f>'Input Data'!F229</f>
        <v>2011</v>
      </c>
      <c r="G229" s="52">
        <f>'Input Data'!G229</f>
        <v>2013</v>
      </c>
      <c r="H229" s="34">
        <f>'Input Data'!H229*IF($G229='Cost Escalators'!$B$4,'Cost Escalators'!$B$6,'Cost Escalators'!$C$6)</f>
        <v>33013.725769662153</v>
      </c>
      <c r="I229" s="34">
        <f>'Input Data'!I229*IF($G229='Cost Escalators'!$B$4,'Cost Escalators'!$B$6,'Cost Escalators'!$C$6)</f>
        <v>-32222.584274673714</v>
      </c>
      <c r="J229" s="34">
        <f>'Input Data'!J229*IF($G229='Cost Escalators'!$B$4,'Cost Escalators'!$B$6,'Cost Escalators'!$C$6)</f>
        <v>0</v>
      </c>
      <c r="K229" s="34">
        <f>'Input Data'!K229*IF($G229='Cost Escalators'!$B$4,'Cost Escalators'!$B$6,'Cost Escalators'!$C$6)</f>
        <v>0</v>
      </c>
      <c r="L229" s="49">
        <f>'Input Data'!L229*IF($G229='Cost Escalators'!$B$4,'Cost Escalators'!$B$6,'Cost Escalators'!$C$6)</f>
        <v>0</v>
      </c>
      <c r="M229" s="34">
        <f>'Input Data'!M229*IF($G229='Cost Escalators'!$B$4,'Cost Escalators'!$B$6,'Cost Escalators'!$C$6)</f>
        <v>0</v>
      </c>
      <c r="N229" s="34">
        <f>'Input Data'!N229*IF($G229='Cost Escalators'!$B$4,'Cost Escalators'!$B$6,'Cost Escalators'!$C$6)</f>
        <v>0</v>
      </c>
      <c r="O229" s="34">
        <f>'Input Data'!O229*IF($G229='Cost Escalators'!$B$4,'Cost Escalators'!$B$6,'Cost Escalators'!$C$6)</f>
        <v>0</v>
      </c>
      <c r="P229" s="49">
        <f>'Input Data'!P229*IF($G229='Cost Escalators'!$B$4,'Cost Escalators'!$B$6,'Cost Escalators'!$C$6)</f>
        <v>0</v>
      </c>
      <c r="R229" s="102">
        <f t="shared" si="14"/>
        <v>0</v>
      </c>
      <c r="S229" s="34">
        <f t="shared" si="15"/>
        <v>0</v>
      </c>
      <c r="T229" s="34">
        <f t="shared" si="16"/>
        <v>0</v>
      </c>
      <c r="U229" s="49">
        <f t="shared" si="17"/>
        <v>0</v>
      </c>
      <c r="W229" s="255">
        <f>IF(OR(A229='Cost Escalators'!A$68,A229='Cost Escalators'!A$69,A229='Cost Escalators'!A$70,A229='Cost Escalators'!A$71),SUM(H229:L229),0)</f>
        <v>0</v>
      </c>
    </row>
    <row r="230" spans="1:23" x14ac:dyDescent="0.2">
      <c r="A230" s="33">
        <f>'Input Data'!A230</f>
        <v>7538</v>
      </c>
      <c r="B230" s="33" t="str">
        <f>'Input Data'!B230</f>
        <v>Fault Level Equipment Upgrade</v>
      </c>
      <c r="C230" s="33" t="str">
        <f>'Input Data'!C230</f>
        <v>Sydney South Fault Level Upgrade</v>
      </c>
      <c r="D230" s="35" t="str">
        <f>'Input Data'!D230</f>
        <v>PS Augmentation</v>
      </c>
      <c r="E230" s="63" t="str">
        <f>'Input Data'!E230</f>
        <v>Input_Proj_Commit</v>
      </c>
      <c r="F230" s="68">
        <f>'Input Data'!F230</f>
        <v>2011</v>
      </c>
      <c r="G230" s="52">
        <f>'Input Data'!G230</f>
        <v>2013</v>
      </c>
      <c r="H230" s="34">
        <f>'Input Data'!H230*IF($G230='Cost Escalators'!$B$4,'Cost Escalators'!$B$6,'Cost Escalators'!$C$6)</f>
        <v>0</v>
      </c>
      <c r="I230" s="34">
        <f>'Input Data'!I230*IF($G230='Cost Escalators'!$B$4,'Cost Escalators'!$B$6,'Cost Escalators'!$C$6)</f>
        <v>31256.555409109533</v>
      </c>
      <c r="J230" s="34">
        <f>'Input Data'!J230*IF($G230='Cost Escalators'!$B$4,'Cost Escalators'!$B$6,'Cost Escalators'!$C$6)</f>
        <v>0</v>
      </c>
      <c r="K230" s="34">
        <f>'Input Data'!K230*IF($G230='Cost Escalators'!$B$4,'Cost Escalators'!$B$6,'Cost Escalators'!$C$6)</f>
        <v>-29821.001215080498</v>
      </c>
      <c r="L230" s="49">
        <f>'Input Data'!L230*IF($G230='Cost Escalators'!$B$4,'Cost Escalators'!$B$6,'Cost Escalators'!$C$6)</f>
        <v>0</v>
      </c>
      <c r="M230" s="34">
        <f>'Input Data'!M230*IF($G230='Cost Escalators'!$B$4,'Cost Escalators'!$B$6,'Cost Escalators'!$C$6)</f>
        <v>0</v>
      </c>
      <c r="N230" s="34">
        <f>'Input Data'!N230*IF($G230='Cost Escalators'!$B$4,'Cost Escalators'!$B$6,'Cost Escalators'!$C$6)</f>
        <v>0</v>
      </c>
      <c r="O230" s="34">
        <f>'Input Data'!O230*IF($G230='Cost Escalators'!$B$4,'Cost Escalators'!$B$6,'Cost Escalators'!$C$6)</f>
        <v>0</v>
      </c>
      <c r="P230" s="49">
        <f>'Input Data'!P230*IF($G230='Cost Escalators'!$B$4,'Cost Escalators'!$B$6,'Cost Escalators'!$C$6)</f>
        <v>0</v>
      </c>
      <c r="R230" s="102">
        <f t="shared" si="14"/>
        <v>0</v>
      </c>
      <c r="S230" s="34">
        <f t="shared" si="15"/>
        <v>0</v>
      </c>
      <c r="T230" s="34">
        <f t="shared" si="16"/>
        <v>0</v>
      </c>
      <c r="U230" s="49">
        <f t="shared" si="17"/>
        <v>0</v>
      </c>
      <c r="W230" s="255">
        <f>IF(OR(A230='Cost Escalators'!A$68,A230='Cost Escalators'!A$69,A230='Cost Escalators'!A$70,A230='Cost Escalators'!A$71),SUM(H230:L230),0)</f>
        <v>0</v>
      </c>
    </row>
    <row r="231" spans="1:23" x14ac:dyDescent="0.2">
      <c r="A231" s="33">
        <f>'Input Data'!A231</f>
        <v>5840</v>
      </c>
      <c r="B231" s="33" t="str">
        <f>'Input Data'!B231</f>
        <v>Reactor Installation</v>
      </c>
      <c r="C231" s="33" t="str">
        <f>'Input Data'!C231</f>
        <v>41 Cable 330kV Shunt Reactor</v>
      </c>
      <c r="D231" s="35" t="str">
        <f>'Input Data'!D231</f>
        <v>PS Augmentation</v>
      </c>
      <c r="E231" s="63" t="str">
        <f>'Input Data'!E231</f>
        <v>Input_Proj_Commit</v>
      </c>
      <c r="F231" s="68">
        <f>'Input Data'!F231</f>
        <v>2011</v>
      </c>
      <c r="G231" s="52">
        <f>'Input Data'!G231</f>
        <v>2013</v>
      </c>
      <c r="H231" s="34">
        <f>'Input Data'!H231*IF($G231='Cost Escalators'!$B$4,'Cost Escalators'!$B$6,'Cost Escalators'!$C$6)</f>
        <v>9981062.9834482074</v>
      </c>
      <c r="I231" s="34">
        <f>'Input Data'!I231*IF($G231='Cost Escalators'!$B$4,'Cost Escalators'!$B$6,'Cost Escalators'!$C$6)</f>
        <v>-461464.71023410367</v>
      </c>
      <c r="J231" s="34">
        <f>'Input Data'!J231*IF($G231='Cost Escalators'!$B$4,'Cost Escalators'!$B$6,'Cost Escalators'!$C$6)</f>
        <v>0</v>
      </c>
      <c r="K231" s="34">
        <f>'Input Data'!K231*IF($G231='Cost Escalators'!$B$4,'Cost Escalators'!$B$6,'Cost Escalators'!$C$6)</f>
        <v>0</v>
      </c>
      <c r="L231" s="49">
        <f>'Input Data'!L231*IF($G231='Cost Escalators'!$B$4,'Cost Escalators'!$B$6,'Cost Escalators'!$C$6)</f>
        <v>0</v>
      </c>
      <c r="M231" s="34">
        <f>'Input Data'!M231*IF($G231='Cost Escalators'!$B$4,'Cost Escalators'!$B$6,'Cost Escalators'!$C$6)</f>
        <v>0</v>
      </c>
      <c r="N231" s="34">
        <f>'Input Data'!N231*IF($G231='Cost Escalators'!$B$4,'Cost Escalators'!$B$6,'Cost Escalators'!$C$6)</f>
        <v>0</v>
      </c>
      <c r="O231" s="34">
        <f>'Input Data'!O231*IF($G231='Cost Escalators'!$B$4,'Cost Escalators'!$B$6,'Cost Escalators'!$C$6)</f>
        <v>0</v>
      </c>
      <c r="P231" s="49">
        <f>'Input Data'!P231*IF($G231='Cost Escalators'!$B$4,'Cost Escalators'!$B$6,'Cost Escalators'!$C$6)</f>
        <v>0</v>
      </c>
      <c r="R231" s="102">
        <f t="shared" si="14"/>
        <v>0</v>
      </c>
      <c r="S231" s="34">
        <f t="shared" si="15"/>
        <v>0</v>
      </c>
      <c r="T231" s="34">
        <f t="shared" si="16"/>
        <v>0</v>
      </c>
      <c r="U231" s="49">
        <f t="shared" si="17"/>
        <v>0</v>
      </c>
      <c r="W231" s="255">
        <f>IF(OR(A231='Cost Escalators'!A$68,A231='Cost Escalators'!A$69,A231='Cost Escalators'!A$70,A231='Cost Escalators'!A$71),SUM(H231:L231),0)</f>
        <v>0</v>
      </c>
    </row>
    <row r="232" spans="1:23" x14ac:dyDescent="0.2">
      <c r="A232" s="33">
        <f>'Input Data'!A232</f>
        <v>6184</v>
      </c>
      <c r="B232" s="33" t="str">
        <f>'Input Data'!B232</f>
        <v>Reactor Installation</v>
      </c>
      <c r="C232" s="33" t="str">
        <f>'Input Data'!C232</f>
        <v>41 Cable 330kV Series Reactor</v>
      </c>
      <c r="D232" s="35" t="str">
        <f>'Input Data'!D232</f>
        <v>PS Augmentation</v>
      </c>
      <c r="E232" s="63" t="str">
        <f>'Input Data'!E232</f>
        <v>Input_Proj_Commit</v>
      </c>
      <c r="F232" s="68">
        <f>'Input Data'!F232</f>
        <v>2011</v>
      </c>
      <c r="G232" s="52">
        <f>'Input Data'!G232</f>
        <v>2013</v>
      </c>
      <c r="H232" s="34">
        <f>'Input Data'!H232*IF($G232='Cost Escalators'!$B$4,'Cost Escalators'!$B$6,'Cost Escalators'!$C$6)</f>
        <v>22.933764353883817</v>
      </c>
      <c r="I232" s="34">
        <f>'Input Data'!I232*IF($G232='Cost Escalators'!$B$4,'Cost Escalators'!$B$6,'Cost Escalators'!$C$6)</f>
        <v>0</v>
      </c>
      <c r="J232" s="34">
        <f>'Input Data'!J232*IF($G232='Cost Escalators'!$B$4,'Cost Escalators'!$B$6,'Cost Escalators'!$C$6)</f>
        <v>0</v>
      </c>
      <c r="K232" s="34">
        <f>'Input Data'!K232*IF($G232='Cost Escalators'!$B$4,'Cost Escalators'!$B$6,'Cost Escalators'!$C$6)</f>
        <v>0</v>
      </c>
      <c r="L232" s="49">
        <f>'Input Data'!L232*IF($G232='Cost Escalators'!$B$4,'Cost Escalators'!$B$6,'Cost Escalators'!$C$6)</f>
        <v>0</v>
      </c>
      <c r="M232" s="34">
        <f>'Input Data'!M232*IF($G232='Cost Escalators'!$B$4,'Cost Escalators'!$B$6,'Cost Escalators'!$C$6)</f>
        <v>0</v>
      </c>
      <c r="N232" s="34">
        <f>'Input Data'!N232*IF($G232='Cost Escalators'!$B$4,'Cost Escalators'!$B$6,'Cost Escalators'!$C$6)</f>
        <v>0</v>
      </c>
      <c r="O232" s="34">
        <f>'Input Data'!O232*IF($G232='Cost Escalators'!$B$4,'Cost Escalators'!$B$6,'Cost Escalators'!$C$6)</f>
        <v>0</v>
      </c>
      <c r="P232" s="49">
        <f>'Input Data'!P232*IF($G232='Cost Escalators'!$B$4,'Cost Escalators'!$B$6,'Cost Escalators'!$C$6)</f>
        <v>0</v>
      </c>
      <c r="R232" s="102">
        <f t="shared" si="14"/>
        <v>0</v>
      </c>
      <c r="S232" s="34">
        <f t="shared" si="15"/>
        <v>0</v>
      </c>
      <c r="T232" s="34">
        <f t="shared" si="16"/>
        <v>0</v>
      </c>
      <c r="U232" s="49">
        <f t="shared" si="17"/>
        <v>0</v>
      </c>
      <c r="W232" s="255">
        <f>IF(OR(A232='Cost Escalators'!A$68,A232='Cost Escalators'!A$69,A232='Cost Escalators'!A$70,A232='Cost Escalators'!A$71),SUM(H232:L232),0)</f>
        <v>0</v>
      </c>
    </row>
    <row r="233" spans="1:23" x14ac:dyDescent="0.2">
      <c r="A233" s="33">
        <f>'Input Data'!A233</f>
        <v>6906</v>
      </c>
      <c r="B233" s="33" t="str">
        <f>'Input Data'!B233</f>
        <v>Reactor Installation</v>
      </c>
      <c r="C233" s="33" t="str">
        <f>'Input Data'!C233</f>
        <v>Yass 330kV Shunt Reactor</v>
      </c>
      <c r="D233" s="35" t="str">
        <f>'Input Data'!D233</f>
        <v>PS Augmentation</v>
      </c>
      <c r="E233" s="63" t="str">
        <f>'Input Data'!E233</f>
        <v>Input_Proj_Commit</v>
      </c>
      <c r="F233" s="68">
        <f>'Input Data'!F233</f>
        <v>2011</v>
      </c>
      <c r="G233" s="52">
        <f>'Input Data'!G233</f>
        <v>2013</v>
      </c>
      <c r="H233" s="34">
        <f>'Input Data'!H233*IF($G233='Cost Escalators'!$B$4,'Cost Escalators'!$B$6,'Cost Escalators'!$C$6)</f>
        <v>0</v>
      </c>
      <c r="I233" s="34">
        <f>'Input Data'!I233*IF($G233='Cost Escalators'!$B$4,'Cost Escalators'!$B$6,'Cost Escalators'!$C$6)</f>
        <v>68429.105831816589</v>
      </c>
      <c r="J233" s="34">
        <f>'Input Data'!J233*IF($G233='Cost Escalators'!$B$4,'Cost Escalators'!$B$6,'Cost Escalators'!$C$6)</f>
        <v>107518.13798470852</v>
      </c>
      <c r="K233" s="34">
        <f>'Input Data'!K233*IF($G233='Cost Escalators'!$B$4,'Cost Escalators'!$B$6,'Cost Escalators'!$C$6)</f>
        <v>104757.29560794552</v>
      </c>
      <c r="L233" s="49">
        <f>'Input Data'!L233*IF($G233='Cost Escalators'!$B$4,'Cost Escalators'!$B$6,'Cost Escalators'!$C$6)</f>
        <v>0</v>
      </c>
      <c r="M233" s="34">
        <f>'Input Data'!M233*IF($G233='Cost Escalators'!$B$4,'Cost Escalators'!$B$6,'Cost Escalators'!$C$6)</f>
        <v>0</v>
      </c>
      <c r="N233" s="34">
        <f>'Input Data'!N233*IF($G233='Cost Escalators'!$B$4,'Cost Escalators'!$B$6,'Cost Escalators'!$C$6)</f>
        <v>0</v>
      </c>
      <c r="O233" s="34">
        <f>'Input Data'!O233*IF($G233='Cost Escalators'!$B$4,'Cost Escalators'!$B$6,'Cost Escalators'!$C$6)</f>
        <v>0</v>
      </c>
      <c r="P233" s="49">
        <f>'Input Data'!P233*IF($G233='Cost Escalators'!$B$4,'Cost Escalators'!$B$6,'Cost Escalators'!$C$6)</f>
        <v>0</v>
      </c>
      <c r="R233" s="102">
        <f t="shared" si="14"/>
        <v>0</v>
      </c>
      <c r="S233" s="34">
        <f t="shared" si="15"/>
        <v>0</v>
      </c>
      <c r="T233" s="34">
        <f t="shared" si="16"/>
        <v>0</v>
      </c>
      <c r="U233" s="49">
        <f t="shared" si="17"/>
        <v>0</v>
      </c>
      <c r="W233" s="255">
        <f>IF(OR(A233='Cost Escalators'!A$68,A233='Cost Escalators'!A$69,A233='Cost Escalators'!A$70,A233='Cost Escalators'!A$71),SUM(H233:L233),0)</f>
        <v>0</v>
      </c>
    </row>
    <row r="234" spans="1:23" x14ac:dyDescent="0.2">
      <c r="A234" s="33">
        <f>'Input Data'!A234</f>
        <v>5915</v>
      </c>
      <c r="B234" s="33" t="str">
        <f>'Input Data'!B234</f>
        <v>Reinforcement of Supply To The New England Area</v>
      </c>
      <c r="C234" s="33" t="str">
        <f>'Input Data'!C234</f>
        <v>Glen Innes to Inverell Transmission Line 132kV Line Bays</v>
      </c>
      <c r="D234" s="35" t="str">
        <f>'Input Data'!D234</f>
        <v>PS Augmentation</v>
      </c>
      <c r="E234" s="63" t="str">
        <f>'Input Data'!E234</f>
        <v>Input_Proj_Commit</v>
      </c>
      <c r="F234" s="68">
        <f>'Input Data'!F234</f>
        <v>2012</v>
      </c>
      <c r="G234" s="52">
        <f>'Input Data'!G234</f>
        <v>2013</v>
      </c>
      <c r="H234" s="34">
        <f>'Input Data'!H234*IF($G234='Cost Escalators'!$B$4,'Cost Escalators'!$B$6,'Cost Escalators'!$C$6)</f>
        <v>225675.41008637182</v>
      </c>
      <c r="I234" s="34">
        <f>'Input Data'!I234*IF($G234='Cost Escalators'!$B$4,'Cost Escalators'!$B$6,'Cost Escalators'!$C$6)</f>
        <v>1942335.2808062837</v>
      </c>
      <c r="J234" s="34">
        <f>'Input Data'!J234*IF($G234='Cost Escalators'!$B$4,'Cost Escalators'!$B$6,'Cost Escalators'!$C$6)</f>
        <v>524738.29639377876</v>
      </c>
      <c r="K234" s="34">
        <f>'Input Data'!K234*IF($G234='Cost Escalators'!$B$4,'Cost Escalators'!$B$6,'Cost Escalators'!$C$6)</f>
        <v>0</v>
      </c>
      <c r="L234" s="49">
        <f>'Input Data'!L234*IF($G234='Cost Escalators'!$B$4,'Cost Escalators'!$B$6,'Cost Escalators'!$C$6)</f>
        <v>0</v>
      </c>
      <c r="M234" s="34">
        <f>'Input Data'!M234*IF($G234='Cost Escalators'!$B$4,'Cost Escalators'!$B$6,'Cost Escalators'!$C$6)</f>
        <v>0</v>
      </c>
      <c r="N234" s="34">
        <f>'Input Data'!N234*IF($G234='Cost Escalators'!$B$4,'Cost Escalators'!$B$6,'Cost Escalators'!$C$6)</f>
        <v>0</v>
      </c>
      <c r="O234" s="34">
        <f>'Input Data'!O234*IF($G234='Cost Escalators'!$B$4,'Cost Escalators'!$B$6,'Cost Escalators'!$C$6)</f>
        <v>0</v>
      </c>
      <c r="P234" s="49">
        <f>'Input Data'!P234*IF($G234='Cost Escalators'!$B$4,'Cost Escalators'!$B$6,'Cost Escalators'!$C$6)</f>
        <v>0</v>
      </c>
      <c r="R234" s="102">
        <f t="shared" si="14"/>
        <v>0</v>
      </c>
      <c r="S234" s="34">
        <f t="shared" si="15"/>
        <v>0</v>
      </c>
      <c r="T234" s="34">
        <f t="shared" si="16"/>
        <v>0</v>
      </c>
      <c r="U234" s="49">
        <f t="shared" si="17"/>
        <v>0</v>
      </c>
      <c r="W234" s="255">
        <f>IF(OR(A234='Cost Escalators'!A$68,A234='Cost Escalators'!A$69,A234='Cost Escalators'!A$70,A234='Cost Escalators'!A$71),SUM(H234:L234),0)</f>
        <v>0</v>
      </c>
    </row>
    <row r="235" spans="1:23" x14ac:dyDescent="0.2">
      <c r="A235" s="33">
        <f>'Input Data'!A235</f>
        <v>7472</v>
      </c>
      <c r="B235" s="33" t="str">
        <f>'Input Data'!B235</f>
        <v>Reinforcement of the Victoria/NSW Interconnection</v>
      </c>
      <c r="C235" s="33" t="str">
        <f>'Input Data'!C235</f>
        <v>Uprating Lines 8, 16 &amp; 18 Between Dapto and Marulan</v>
      </c>
      <c r="D235" s="35" t="str">
        <f>'Input Data'!D235</f>
        <v>PS Augmentation</v>
      </c>
      <c r="E235" s="63" t="str">
        <f>'Input Data'!E235</f>
        <v>Input_Proj_Commit</v>
      </c>
      <c r="F235" s="68">
        <f>'Input Data'!F235</f>
        <v>2011</v>
      </c>
      <c r="G235" s="52">
        <f>'Input Data'!G235</f>
        <v>2013</v>
      </c>
      <c r="H235" s="34">
        <f>'Input Data'!H235*IF($G235='Cost Escalators'!$B$4,'Cost Escalators'!$B$6,'Cost Escalators'!$C$6)</f>
        <v>0</v>
      </c>
      <c r="I235" s="34">
        <f>'Input Data'!I235*IF($G235='Cost Escalators'!$B$4,'Cost Escalators'!$B$6,'Cost Escalators'!$C$6)</f>
        <v>0</v>
      </c>
      <c r="J235" s="34">
        <f>'Input Data'!J235*IF($G235='Cost Escalators'!$B$4,'Cost Escalators'!$B$6,'Cost Escalators'!$C$6)</f>
        <v>27692.898538703936</v>
      </c>
      <c r="K235" s="34">
        <f>'Input Data'!K235*IF($G235='Cost Escalators'!$B$4,'Cost Escalators'!$B$6,'Cost Escalators'!$C$6)</f>
        <v>152670.16996957327</v>
      </c>
      <c r="L235" s="49">
        <f>'Input Data'!L235*IF($G235='Cost Escalators'!$B$4,'Cost Escalators'!$B$6,'Cost Escalators'!$C$6)</f>
        <v>0</v>
      </c>
      <c r="M235" s="34">
        <f>'Input Data'!M235*IF($G235='Cost Escalators'!$B$4,'Cost Escalators'!$B$6,'Cost Escalators'!$C$6)</f>
        <v>0</v>
      </c>
      <c r="N235" s="34">
        <f>'Input Data'!N235*IF($G235='Cost Escalators'!$B$4,'Cost Escalators'!$B$6,'Cost Escalators'!$C$6)</f>
        <v>0</v>
      </c>
      <c r="O235" s="34">
        <f>'Input Data'!O235*IF($G235='Cost Escalators'!$B$4,'Cost Escalators'!$B$6,'Cost Escalators'!$C$6)</f>
        <v>0</v>
      </c>
      <c r="P235" s="49">
        <f>'Input Data'!P235*IF($G235='Cost Escalators'!$B$4,'Cost Escalators'!$B$6,'Cost Escalators'!$C$6)</f>
        <v>0</v>
      </c>
      <c r="R235" s="102">
        <f t="shared" si="14"/>
        <v>0</v>
      </c>
      <c r="S235" s="34">
        <f t="shared" si="15"/>
        <v>0</v>
      </c>
      <c r="T235" s="34">
        <f t="shared" si="16"/>
        <v>0</v>
      </c>
      <c r="U235" s="49">
        <f t="shared" si="17"/>
        <v>0</v>
      </c>
      <c r="W235" s="255">
        <f>IF(OR(A235='Cost Escalators'!A$68,A235='Cost Escalators'!A$69,A235='Cost Escalators'!A$70,A235='Cost Escalators'!A$71),SUM(H235:L235),0)</f>
        <v>0</v>
      </c>
    </row>
    <row r="236" spans="1:23" x14ac:dyDescent="0.2">
      <c r="A236" s="33">
        <f>'Input Data'!A236</f>
        <v>7473</v>
      </c>
      <c r="B236" s="33" t="str">
        <f>'Input Data'!B236</f>
        <v>SCADA</v>
      </c>
      <c r="C236" s="33" t="str">
        <f>'Input Data'!C236</f>
        <v>Yanco SCADA</v>
      </c>
      <c r="D236" s="35" t="str">
        <f>'Input Data'!D236</f>
        <v>PS Augmentation</v>
      </c>
      <c r="E236" s="63" t="str">
        <f>'Input Data'!E236</f>
        <v>Input_Proj_Commit</v>
      </c>
      <c r="F236" s="68">
        <f>'Input Data'!F236</f>
        <v>2012</v>
      </c>
      <c r="G236" s="52">
        <f>'Input Data'!G236</f>
        <v>2013</v>
      </c>
      <c r="H236" s="34">
        <f>'Input Data'!H236*IF($G236='Cost Escalators'!$B$4,'Cost Escalators'!$B$6,'Cost Escalators'!$C$6)</f>
        <v>-1.5906553898655724</v>
      </c>
      <c r="I236" s="34">
        <f>'Input Data'!I236*IF($G236='Cost Escalators'!$B$4,'Cost Escalators'!$B$6,'Cost Escalators'!$C$6)</f>
        <v>-78.328676578194887</v>
      </c>
      <c r="J236" s="34">
        <f>'Input Data'!J236*IF($G236='Cost Escalators'!$B$4,'Cost Escalators'!$B$6,'Cost Escalators'!$C$6)</f>
        <v>317786.55205758865</v>
      </c>
      <c r="K236" s="34">
        <f>'Input Data'!K236*IF($G236='Cost Escalators'!$B$4,'Cost Escalators'!$B$6,'Cost Escalators'!$C$6)</f>
        <v>42929.400074130717</v>
      </c>
      <c r="L236" s="49">
        <f>'Input Data'!L236*IF($G236='Cost Escalators'!$B$4,'Cost Escalators'!$B$6,'Cost Escalators'!$C$6)</f>
        <v>0</v>
      </c>
      <c r="M236" s="34">
        <f>'Input Data'!M236*IF($G236='Cost Escalators'!$B$4,'Cost Escalators'!$B$6,'Cost Escalators'!$C$6)</f>
        <v>0</v>
      </c>
      <c r="N236" s="34">
        <f>'Input Data'!N236*IF($G236='Cost Escalators'!$B$4,'Cost Escalators'!$B$6,'Cost Escalators'!$C$6)</f>
        <v>0</v>
      </c>
      <c r="O236" s="34">
        <f>'Input Data'!O236*IF($G236='Cost Escalators'!$B$4,'Cost Escalators'!$B$6,'Cost Escalators'!$C$6)</f>
        <v>0</v>
      </c>
      <c r="P236" s="49">
        <f>'Input Data'!P236*IF($G236='Cost Escalators'!$B$4,'Cost Escalators'!$B$6,'Cost Escalators'!$C$6)</f>
        <v>0</v>
      </c>
      <c r="R236" s="102">
        <f t="shared" si="14"/>
        <v>0</v>
      </c>
      <c r="S236" s="34">
        <f t="shared" si="15"/>
        <v>0</v>
      </c>
      <c r="T236" s="34">
        <f t="shared" si="16"/>
        <v>0</v>
      </c>
      <c r="U236" s="49">
        <f t="shared" si="17"/>
        <v>0</v>
      </c>
      <c r="W236" s="255">
        <f>IF(OR(A236='Cost Escalators'!A$68,A236='Cost Escalators'!A$69,A236='Cost Escalators'!A$70,A236='Cost Escalators'!A$71),SUM(H236:L236),0)</f>
        <v>0</v>
      </c>
    </row>
    <row r="237" spans="1:23" x14ac:dyDescent="0.2">
      <c r="A237" s="33">
        <f>'Input Data'!A237</f>
        <v>5830</v>
      </c>
      <c r="B237" s="33" t="str">
        <f>'Input Data'!B237</f>
        <v>SCADA</v>
      </c>
      <c r="C237" s="33" t="str">
        <f>'Input Data'!C237</f>
        <v>Provision of SCADA Facilities At Existing 132kV Substations</v>
      </c>
      <c r="D237" s="35" t="str">
        <f>'Input Data'!D237</f>
        <v>PS Augmentation</v>
      </c>
      <c r="E237" s="63" t="str">
        <f>'Input Data'!E237</f>
        <v>Input_Proj_Commit</v>
      </c>
      <c r="F237" s="68">
        <f>'Input Data'!F237</f>
        <v>2013</v>
      </c>
      <c r="G237" s="52">
        <f>'Input Data'!G237</f>
        <v>2013</v>
      </c>
      <c r="H237" s="34">
        <f>'Input Data'!H237*IF($G237='Cost Escalators'!$B$4,'Cost Escalators'!$B$6,'Cost Escalators'!$C$6)</f>
        <v>-43.536020122622247</v>
      </c>
      <c r="I237" s="34">
        <f>'Input Data'!I237*IF($G237='Cost Escalators'!$B$4,'Cost Escalators'!$B$6,'Cost Escalators'!$C$6)</f>
        <v>9283.7771905860845</v>
      </c>
      <c r="J237" s="34">
        <f>'Input Data'!J237*IF($G237='Cost Escalators'!$B$4,'Cost Escalators'!$B$6,'Cost Escalators'!$C$6)</f>
        <v>0</v>
      </c>
      <c r="K237" s="34">
        <f>'Input Data'!K237*IF($G237='Cost Escalators'!$B$4,'Cost Escalators'!$B$6,'Cost Escalators'!$C$6)</f>
        <v>-124341.07407473691</v>
      </c>
      <c r="L237" s="49">
        <f>'Input Data'!L237*IF($G237='Cost Escalators'!$B$4,'Cost Escalators'!$B$6,'Cost Escalators'!$C$6)</f>
        <v>0</v>
      </c>
      <c r="M237" s="34">
        <f>'Input Data'!M237*IF($G237='Cost Escalators'!$B$4,'Cost Escalators'!$B$6,'Cost Escalators'!$C$6)</f>
        <v>0</v>
      </c>
      <c r="N237" s="34">
        <f>'Input Data'!N237*IF($G237='Cost Escalators'!$B$4,'Cost Escalators'!$B$6,'Cost Escalators'!$C$6)</f>
        <v>0</v>
      </c>
      <c r="O237" s="34">
        <f>'Input Data'!O237*IF($G237='Cost Escalators'!$B$4,'Cost Escalators'!$B$6,'Cost Escalators'!$C$6)</f>
        <v>0</v>
      </c>
      <c r="P237" s="49">
        <f>'Input Data'!P237*IF($G237='Cost Escalators'!$B$4,'Cost Escalators'!$B$6,'Cost Escalators'!$C$6)</f>
        <v>0</v>
      </c>
      <c r="R237" s="102">
        <f t="shared" si="14"/>
        <v>0</v>
      </c>
      <c r="S237" s="34">
        <f t="shared" si="15"/>
        <v>0</v>
      </c>
      <c r="T237" s="34">
        <f t="shared" si="16"/>
        <v>0</v>
      </c>
      <c r="U237" s="49">
        <f t="shared" si="17"/>
        <v>0</v>
      </c>
      <c r="W237" s="255">
        <f>IF(OR(A237='Cost Escalators'!A$68,A237='Cost Escalators'!A$69,A237='Cost Escalators'!A$70,A237='Cost Escalators'!A$71),SUM(H237:L237),0)</f>
        <v>0</v>
      </c>
    </row>
    <row r="238" spans="1:23" x14ac:dyDescent="0.2">
      <c r="A238" s="33">
        <f>'Input Data'!A238</f>
        <v>5951</v>
      </c>
      <c r="B238" s="33" t="str">
        <f>'Input Data'!B238</f>
        <v>SCADA</v>
      </c>
      <c r="C238" s="33" t="str">
        <f>'Input Data'!C238</f>
        <v>Provision of SCADA Facilities At Existing 132kV Substations</v>
      </c>
      <c r="D238" s="35" t="str">
        <f>'Input Data'!D238</f>
        <v>PS Augmentation</v>
      </c>
      <c r="E238" s="63" t="str">
        <f>'Input Data'!E238</f>
        <v>Input_Proj_Commit</v>
      </c>
      <c r="F238" s="68">
        <f>'Input Data'!F238</f>
        <v>2013</v>
      </c>
      <c r="G238" s="52">
        <f>'Input Data'!G238</f>
        <v>2013</v>
      </c>
      <c r="H238" s="34">
        <f>'Input Data'!H238*IF($G238='Cost Escalators'!$B$4,'Cost Escalators'!$B$6,'Cost Escalators'!$C$6)</f>
        <v>144.869484377004</v>
      </c>
      <c r="I238" s="34">
        <f>'Input Data'!I238*IF($G238='Cost Escalators'!$B$4,'Cost Escalators'!$B$6,'Cost Escalators'!$C$6)</f>
        <v>0</v>
      </c>
      <c r="J238" s="34">
        <f>'Input Data'!J238*IF($G238='Cost Escalators'!$B$4,'Cost Escalators'!$B$6,'Cost Escalators'!$C$6)</f>
        <v>0</v>
      </c>
      <c r="K238" s="34">
        <f>'Input Data'!K238*IF($G238='Cost Escalators'!$B$4,'Cost Escalators'!$B$6,'Cost Escalators'!$C$6)</f>
        <v>-6344.5847638180321</v>
      </c>
      <c r="L238" s="49">
        <f>'Input Data'!L238*IF($G238='Cost Escalators'!$B$4,'Cost Escalators'!$B$6,'Cost Escalators'!$C$6)</f>
        <v>0</v>
      </c>
      <c r="M238" s="34">
        <f>'Input Data'!M238*IF($G238='Cost Escalators'!$B$4,'Cost Escalators'!$B$6,'Cost Escalators'!$C$6)</f>
        <v>0</v>
      </c>
      <c r="N238" s="34">
        <f>'Input Data'!N238*IF($G238='Cost Escalators'!$B$4,'Cost Escalators'!$B$6,'Cost Escalators'!$C$6)</f>
        <v>0</v>
      </c>
      <c r="O238" s="34">
        <f>'Input Data'!O238*IF($G238='Cost Escalators'!$B$4,'Cost Escalators'!$B$6,'Cost Escalators'!$C$6)</f>
        <v>0</v>
      </c>
      <c r="P238" s="49">
        <f>'Input Data'!P238*IF($G238='Cost Escalators'!$B$4,'Cost Escalators'!$B$6,'Cost Escalators'!$C$6)</f>
        <v>0</v>
      </c>
      <c r="R238" s="102">
        <f t="shared" si="14"/>
        <v>0</v>
      </c>
      <c r="S238" s="34">
        <f t="shared" si="15"/>
        <v>0</v>
      </c>
      <c r="T238" s="34">
        <f t="shared" si="16"/>
        <v>0</v>
      </c>
      <c r="U238" s="49">
        <f t="shared" si="17"/>
        <v>0</v>
      </c>
      <c r="W238" s="255">
        <f>IF(OR(A238='Cost Escalators'!A$68,A238='Cost Escalators'!A$69,A238='Cost Escalators'!A$70,A238='Cost Escalators'!A$71),SUM(H238:L238),0)</f>
        <v>0</v>
      </c>
    </row>
    <row r="239" spans="1:23" x14ac:dyDescent="0.2">
      <c r="A239" s="33">
        <f>'Input Data'!A239</f>
        <v>6375</v>
      </c>
      <c r="B239" s="33" t="str">
        <f>'Input Data'!B239</f>
        <v>SCADA</v>
      </c>
      <c r="C239" s="33" t="str">
        <f>'Input Data'!C239</f>
        <v>132kV and 66kV Operational Info To TransGrid &amp; Nemmco</v>
      </c>
      <c r="D239" s="35" t="str">
        <f>'Input Data'!D239</f>
        <v>PS Augmentation</v>
      </c>
      <c r="E239" s="63" t="str">
        <f>'Input Data'!E239</f>
        <v>Input_Proj_Commit</v>
      </c>
      <c r="F239" s="68">
        <f>'Input Data'!F239</f>
        <v>2013</v>
      </c>
      <c r="G239" s="52">
        <f>'Input Data'!G239</f>
        <v>2013</v>
      </c>
      <c r="H239" s="34">
        <f>'Input Data'!H239*IF($G239='Cost Escalators'!$B$4,'Cost Escalators'!$B$6,'Cost Escalators'!$C$6)</f>
        <v>-25.189008639515141</v>
      </c>
      <c r="I239" s="34">
        <f>'Input Data'!I239*IF($G239='Cost Escalators'!$B$4,'Cost Escalators'!$B$6,'Cost Escalators'!$C$6)</f>
        <v>0</v>
      </c>
      <c r="J239" s="34">
        <f>'Input Data'!J239*IF($G239='Cost Escalators'!$B$4,'Cost Escalators'!$B$6,'Cost Escalators'!$C$6)</f>
        <v>-38298.594792855387</v>
      </c>
      <c r="K239" s="34">
        <f>'Input Data'!K239*IF($G239='Cost Escalators'!$B$4,'Cost Escalators'!$B$6,'Cost Escalators'!$C$6)</f>
        <v>0</v>
      </c>
      <c r="L239" s="49">
        <f>'Input Data'!L239*IF($G239='Cost Escalators'!$B$4,'Cost Escalators'!$B$6,'Cost Escalators'!$C$6)</f>
        <v>0</v>
      </c>
      <c r="M239" s="34">
        <f>'Input Data'!M239*IF($G239='Cost Escalators'!$B$4,'Cost Escalators'!$B$6,'Cost Escalators'!$C$6)</f>
        <v>0</v>
      </c>
      <c r="N239" s="34">
        <f>'Input Data'!N239*IF($G239='Cost Escalators'!$B$4,'Cost Escalators'!$B$6,'Cost Escalators'!$C$6)</f>
        <v>0</v>
      </c>
      <c r="O239" s="34">
        <f>'Input Data'!O239*IF($G239='Cost Escalators'!$B$4,'Cost Escalators'!$B$6,'Cost Escalators'!$C$6)</f>
        <v>0</v>
      </c>
      <c r="P239" s="49">
        <f>'Input Data'!P239*IF($G239='Cost Escalators'!$B$4,'Cost Escalators'!$B$6,'Cost Escalators'!$C$6)</f>
        <v>0</v>
      </c>
      <c r="R239" s="102">
        <f t="shared" si="14"/>
        <v>0</v>
      </c>
      <c r="S239" s="34">
        <f t="shared" si="15"/>
        <v>0</v>
      </c>
      <c r="T239" s="34">
        <f t="shared" si="16"/>
        <v>0</v>
      </c>
      <c r="U239" s="49">
        <f t="shared" si="17"/>
        <v>0</v>
      </c>
      <c r="W239" s="255">
        <f>IF(OR(A239='Cost Escalators'!A$68,A239='Cost Escalators'!A$69,A239='Cost Escalators'!A$70,A239='Cost Escalators'!A$71),SUM(H239:L239),0)</f>
        <v>0</v>
      </c>
    </row>
    <row r="240" spans="1:23" x14ac:dyDescent="0.2">
      <c r="A240" s="33">
        <f>'Input Data'!A240</f>
        <v>6376</v>
      </c>
      <c r="B240" s="33" t="str">
        <f>'Input Data'!B240</f>
        <v>SCADA</v>
      </c>
      <c r="C240" s="33" t="str">
        <f>'Input Data'!C240</f>
        <v>132kV and 66kV Operational Info To TransGrid &amp; Nemmco</v>
      </c>
      <c r="D240" s="35" t="str">
        <f>'Input Data'!D240</f>
        <v>PS Augmentation</v>
      </c>
      <c r="E240" s="63" t="str">
        <f>'Input Data'!E240</f>
        <v>Input_Proj_Commit</v>
      </c>
      <c r="F240" s="68">
        <f>'Input Data'!F240</f>
        <v>2013</v>
      </c>
      <c r="G240" s="52">
        <f>'Input Data'!G240</f>
        <v>2013</v>
      </c>
      <c r="H240" s="34">
        <f>'Input Data'!H240*IF($G240='Cost Escalators'!$B$4,'Cost Escalators'!$B$6,'Cost Escalators'!$C$6)</f>
        <v>-21.996802959853444</v>
      </c>
      <c r="I240" s="34">
        <f>'Input Data'!I240*IF($G240='Cost Escalators'!$B$4,'Cost Escalators'!$B$6,'Cost Escalators'!$C$6)</f>
        <v>0</v>
      </c>
      <c r="J240" s="34">
        <f>'Input Data'!J240*IF($G240='Cost Escalators'!$B$4,'Cost Escalators'!$B$6,'Cost Escalators'!$C$6)</f>
        <v>-66898.210973301713</v>
      </c>
      <c r="K240" s="34">
        <f>'Input Data'!K240*IF($G240='Cost Escalators'!$B$4,'Cost Escalators'!$B$6,'Cost Escalators'!$C$6)</f>
        <v>32564.679745669222</v>
      </c>
      <c r="L240" s="49">
        <f>'Input Data'!L240*IF($G240='Cost Escalators'!$B$4,'Cost Escalators'!$B$6,'Cost Escalators'!$C$6)</f>
        <v>0</v>
      </c>
      <c r="M240" s="34">
        <f>'Input Data'!M240*IF($G240='Cost Escalators'!$B$4,'Cost Escalators'!$B$6,'Cost Escalators'!$C$6)</f>
        <v>0</v>
      </c>
      <c r="N240" s="34">
        <f>'Input Data'!N240*IF($G240='Cost Escalators'!$B$4,'Cost Escalators'!$B$6,'Cost Escalators'!$C$6)</f>
        <v>0</v>
      </c>
      <c r="O240" s="34">
        <f>'Input Data'!O240*IF($G240='Cost Escalators'!$B$4,'Cost Escalators'!$B$6,'Cost Escalators'!$C$6)</f>
        <v>0</v>
      </c>
      <c r="P240" s="49">
        <f>'Input Data'!P240*IF($G240='Cost Escalators'!$B$4,'Cost Escalators'!$B$6,'Cost Escalators'!$C$6)</f>
        <v>0</v>
      </c>
      <c r="R240" s="102">
        <f t="shared" si="14"/>
        <v>0</v>
      </c>
      <c r="S240" s="34">
        <f t="shared" si="15"/>
        <v>0</v>
      </c>
      <c r="T240" s="34">
        <f t="shared" si="16"/>
        <v>0</v>
      </c>
      <c r="U240" s="49">
        <f t="shared" si="17"/>
        <v>0</v>
      </c>
      <c r="W240" s="255">
        <f>IF(OR(A240='Cost Escalators'!A$68,A240='Cost Escalators'!A$69,A240='Cost Escalators'!A$70,A240='Cost Escalators'!A$71),SUM(H240:L240),0)</f>
        <v>0</v>
      </c>
    </row>
    <row r="241" spans="1:23" x14ac:dyDescent="0.2">
      <c r="A241" s="33">
        <f>'Input Data'!A241</f>
        <v>6437</v>
      </c>
      <c r="B241" s="33" t="str">
        <f>'Input Data'!B241</f>
        <v>SCADA</v>
      </c>
      <c r="C241" s="33" t="str">
        <f>'Input Data'!C241</f>
        <v>132kV and 66kV Operational Info To TransGrid &amp; Nemmco</v>
      </c>
      <c r="D241" s="35" t="str">
        <f>'Input Data'!D241</f>
        <v>PS Augmentation</v>
      </c>
      <c r="E241" s="63" t="str">
        <f>'Input Data'!E241</f>
        <v>Input_Proj_Commit</v>
      </c>
      <c r="F241" s="68">
        <f>'Input Data'!F241</f>
        <v>2013</v>
      </c>
      <c r="G241" s="52">
        <f>'Input Data'!G241</f>
        <v>2013</v>
      </c>
      <c r="H241" s="34">
        <f>'Input Data'!H241*IF($G241='Cost Escalators'!$B$4,'Cost Escalators'!$B$6,'Cost Escalators'!$C$6)</f>
        <v>-0.75174809521044395</v>
      </c>
      <c r="I241" s="34">
        <f>'Input Data'!I241*IF($G241='Cost Escalators'!$B$4,'Cost Escalators'!$B$6,'Cost Escalators'!$C$6)</f>
        <v>0</v>
      </c>
      <c r="J241" s="34">
        <f>'Input Data'!J241*IF($G241='Cost Escalators'!$B$4,'Cost Escalators'!$B$6,'Cost Escalators'!$C$6)</f>
        <v>0</v>
      </c>
      <c r="K241" s="34">
        <f>'Input Data'!K241*IF($G241='Cost Escalators'!$B$4,'Cost Escalators'!$B$6,'Cost Escalators'!$C$6)</f>
        <v>-3259.9488705450526</v>
      </c>
      <c r="L241" s="49">
        <f>'Input Data'!L241*IF($G241='Cost Escalators'!$B$4,'Cost Escalators'!$B$6,'Cost Escalators'!$C$6)</f>
        <v>0</v>
      </c>
      <c r="M241" s="34">
        <f>'Input Data'!M241*IF($G241='Cost Escalators'!$B$4,'Cost Escalators'!$B$6,'Cost Escalators'!$C$6)</f>
        <v>0</v>
      </c>
      <c r="N241" s="34">
        <f>'Input Data'!N241*IF($G241='Cost Escalators'!$B$4,'Cost Escalators'!$B$6,'Cost Escalators'!$C$6)</f>
        <v>0</v>
      </c>
      <c r="O241" s="34">
        <f>'Input Data'!O241*IF($G241='Cost Escalators'!$B$4,'Cost Escalators'!$B$6,'Cost Escalators'!$C$6)</f>
        <v>0</v>
      </c>
      <c r="P241" s="49">
        <f>'Input Data'!P241*IF($G241='Cost Escalators'!$B$4,'Cost Escalators'!$B$6,'Cost Escalators'!$C$6)</f>
        <v>0</v>
      </c>
      <c r="R241" s="102">
        <f t="shared" si="14"/>
        <v>0</v>
      </c>
      <c r="S241" s="34">
        <f t="shared" si="15"/>
        <v>0</v>
      </c>
      <c r="T241" s="34">
        <f t="shared" si="16"/>
        <v>0</v>
      </c>
      <c r="U241" s="49">
        <f t="shared" si="17"/>
        <v>0</v>
      </c>
      <c r="W241" s="255">
        <f>IF(OR(A241='Cost Escalators'!A$68,A241='Cost Escalators'!A$69,A241='Cost Escalators'!A$70,A241='Cost Escalators'!A$71),SUM(H241:L241),0)</f>
        <v>0</v>
      </c>
    </row>
    <row r="242" spans="1:23" x14ac:dyDescent="0.2">
      <c r="A242" s="33">
        <f>'Input Data'!A242</f>
        <v>7292</v>
      </c>
      <c r="B242" s="33" t="str">
        <f>'Input Data'!B242</f>
        <v>SCADA</v>
      </c>
      <c r="C242" s="33" t="str">
        <f>'Input Data'!C242</f>
        <v>Finley SCADA</v>
      </c>
      <c r="D242" s="35" t="str">
        <f>'Input Data'!D242</f>
        <v>PS Augmentation</v>
      </c>
      <c r="E242" s="63" t="str">
        <f>'Input Data'!E242</f>
        <v>Input_Proj_Commit</v>
      </c>
      <c r="F242" s="68">
        <f>'Input Data'!F242</f>
        <v>2013</v>
      </c>
      <c r="G242" s="52">
        <f>'Input Data'!G242</f>
        <v>2013</v>
      </c>
      <c r="H242" s="34">
        <f>'Input Data'!H242*IF($G242='Cost Escalators'!$B$4,'Cost Escalators'!$B$6,'Cost Escalators'!$C$6)</f>
        <v>1797.8654916453934</v>
      </c>
      <c r="I242" s="34">
        <f>'Input Data'!I242*IF($G242='Cost Escalators'!$B$4,'Cost Escalators'!$B$6,'Cost Escalators'!$C$6)</f>
        <v>145.81086250885252</v>
      </c>
      <c r="J242" s="34">
        <f>'Input Data'!J242*IF($G242='Cost Escalators'!$B$4,'Cost Escalators'!$B$6,'Cost Escalators'!$C$6)</f>
        <v>105543.85512453364</v>
      </c>
      <c r="K242" s="34">
        <f>'Input Data'!K242*IF($G242='Cost Escalators'!$B$4,'Cost Escalators'!$B$6,'Cost Escalators'!$C$6)</f>
        <v>262116.10361313462</v>
      </c>
      <c r="L242" s="49">
        <f>'Input Data'!L242*IF($G242='Cost Escalators'!$B$4,'Cost Escalators'!$B$6,'Cost Escalators'!$C$6)</f>
        <v>0</v>
      </c>
      <c r="M242" s="34">
        <f>'Input Data'!M242*IF($G242='Cost Escalators'!$B$4,'Cost Escalators'!$B$6,'Cost Escalators'!$C$6)</f>
        <v>0</v>
      </c>
      <c r="N242" s="34">
        <f>'Input Data'!N242*IF($G242='Cost Escalators'!$B$4,'Cost Escalators'!$B$6,'Cost Escalators'!$C$6)</f>
        <v>0</v>
      </c>
      <c r="O242" s="34">
        <f>'Input Data'!O242*IF($G242='Cost Escalators'!$B$4,'Cost Escalators'!$B$6,'Cost Escalators'!$C$6)</f>
        <v>0</v>
      </c>
      <c r="P242" s="49">
        <f>'Input Data'!P242*IF($G242='Cost Escalators'!$B$4,'Cost Escalators'!$B$6,'Cost Escalators'!$C$6)</f>
        <v>0</v>
      </c>
      <c r="R242" s="102">
        <f t="shared" si="14"/>
        <v>0</v>
      </c>
      <c r="S242" s="34">
        <f t="shared" si="15"/>
        <v>0</v>
      </c>
      <c r="T242" s="34">
        <f t="shared" si="16"/>
        <v>0</v>
      </c>
      <c r="U242" s="49">
        <f t="shared" si="17"/>
        <v>0</v>
      </c>
      <c r="W242" s="255">
        <f>IF(OR(A242='Cost Escalators'!A$68,A242='Cost Escalators'!A$69,A242='Cost Escalators'!A$70,A242='Cost Escalators'!A$71),SUM(H242:L242),0)</f>
        <v>0</v>
      </c>
    </row>
    <row r="243" spans="1:23" x14ac:dyDescent="0.2">
      <c r="A243" s="33">
        <f>'Input Data'!A243</f>
        <v>7640</v>
      </c>
      <c r="B243" s="33" t="str">
        <f>'Input Data'!B243</f>
        <v>SCADA</v>
      </c>
      <c r="C243" s="33" t="str">
        <f>'Input Data'!C243</f>
        <v>Inverell SCADA</v>
      </c>
      <c r="D243" s="35" t="str">
        <f>'Input Data'!D243</f>
        <v>PS Augmentation</v>
      </c>
      <c r="E243" s="63" t="str">
        <f>'Input Data'!E243</f>
        <v>Input_Proj_Commit</v>
      </c>
      <c r="F243" s="68">
        <f>'Input Data'!F243</f>
        <v>2013</v>
      </c>
      <c r="G243" s="52">
        <f>'Input Data'!G243</f>
        <v>2013</v>
      </c>
      <c r="H243" s="34">
        <f>'Input Data'!H243*IF($G243='Cost Escalators'!$B$4,'Cost Escalators'!$B$6,'Cost Escalators'!$C$6)</f>
        <v>0</v>
      </c>
      <c r="I243" s="34">
        <f>'Input Data'!I243*IF($G243='Cost Escalators'!$B$4,'Cost Escalators'!$B$6,'Cost Escalators'!$C$6)</f>
        <v>0</v>
      </c>
      <c r="J243" s="34">
        <f>'Input Data'!J243*IF($G243='Cost Escalators'!$B$4,'Cost Escalators'!$B$6,'Cost Escalators'!$C$6)</f>
        <v>812.90812535934481</v>
      </c>
      <c r="K243" s="34">
        <f>'Input Data'!K243*IF($G243='Cost Escalators'!$B$4,'Cost Escalators'!$B$6,'Cost Escalators'!$C$6)</f>
        <v>0</v>
      </c>
      <c r="L243" s="49">
        <f>'Input Data'!L243*IF($G243='Cost Escalators'!$B$4,'Cost Escalators'!$B$6,'Cost Escalators'!$C$6)</f>
        <v>0</v>
      </c>
      <c r="M243" s="34">
        <f>'Input Data'!M243*IF($G243='Cost Escalators'!$B$4,'Cost Escalators'!$B$6,'Cost Escalators'!$C$6)</f>
        <v>0</v>
      </c>
      <c r="N243" s="34">
        <f>'Input Data'!N243*IF($G243='Cost Escalators'!$B$4,'Cost Escalators'!$B$6,'Cost Escalators'!$C$6)</f>
        <v>0</v>
      </c>
      <c r="O243" s="34">
        <f>'Input Data'!O243*IF($G243='Cost Escalators'!$B$4,'Cost Escalators'!$B$6,'Cost Escalators'!$C$6)</f>
        <v>0</v>
      </c>
      <c r="P243" s="49">
        <f>'Input Data'!P243*IF($G243='Cost Escalators'!$B$4,'Cost Escalators'!$B$6,'Cost Escalators'!$C$6)</f>
        <v>0</v>
      </c>
      <c r="R243" s="102">
        <f t="shared" si="14"/>
        <v>0</v>
      </c>
      <c r="S243" s="34">
        <f t="shared" si="15"/>
        <v>0</v>
      </c>
      <c r="T243" s="34">
        <f t="shared" si="16"/>
        <v>0</v>
      </c>
      <c r="U243" s="49">
        <f t="shared" si="17"/>
        <v>0</v>
      </c>
      <c r="W243" s="255">
        <f>IF(OR(A243='Cost Escalators'!A$68,A243='Cost Escalators'!A$69,A243='Cost Escalators'!A$70,A243='Cost Escalators'!A$71),SUM(H243:L243),0)</f>
        <v>0</v>
      </c>
    </row>
    <row r="244" spans="1:23" x14ac:dyDescent="0.2">
      <c r="A244" s="33">
        <f>'Input Data'!A244</f>
        <v>7368</v>
      </c>
      <c r="B244" s="33" t="str">
        <f>'Input Data'!B244</f>
        <v>Secondary System Renewal</v>
      </c>
      <c r="C244" s="33" t="str">
        <f>'Input Data'!C244</f>
        <v>Jindera No.1 and No.2 Transformer Bay Ratings</v>
      </c>
      <c r="D244" s="35" t="str">
        <f>'Input Data'!D244</f>
        <v>PS Augmentation</v>
      </c>
      <c r="E244" s="63" t="str">
        <f>'Input Data'!E244</f>
        <v>Input_Proj_Commit</v>
      </c>
      <c r="F244" s="68">
        <f>'Input Data'!F244</f>
        <v>2014</v>
      </c>
      <c r="G244" s="52">
        <f>'Input Data'!G244</f>
        <v>2013</v>
      </c>
      <c r="H244" s="34">
        <f>'Input Data'!H244*IF($G244='Cost Escalators'!$B$4,'Cost Escalators'!$B$6,'Cost Escalators'!$C$6)</f>
        <v>0</v>
      </c>
      <c r="I244" s="34">
        <f>'Input Data'!I244*IF($G244='Cost Escalators'!$B$4,'Cost Escalators'!$B$6,'Cost Escalators'!$C$6)</f>
        <v>0</v>
      </c>
      <c r="J244" s="34">
        <f>'Input Data'!J244*IF($G244='Cost Escalators'!$B$4,'Cost Escalators'!$B$6,'Cost Escalators'!$C$6)</f>
        <v>0</v>
      </c>
      <c r="K244" s="34">
        <f>'Input Data'!K244*IF($G244='Cost Escalators'!$B$4,'Cost Escalators'!$B$6,'Cost Escalators'!$C$6)</f>
        <v>1552.4735189888804</v>
      </c>
      <c r="L244" s="49">
        <f>'Input Data'!L244*IF($G244='Cost Escalators'!$B$4,'Cost Escalators'!$B$6,'Cost Escalators'!$C$6)</f>
        <v>0</v>
      </c>
      <c r="M244" s="34">
        <f>'Input Data'!M244*IF($G244='Cost Escalators'!$B$4,'Cost Escalators'!$B$6,'Cost Escalators'!$C$6)</f>
        <v>0</v>
      </c>
      <c r="N244" s="34">
        <f>'Input Data'!N244*IF($G244='Cost Escalators'!$B$4,'Cost Escalators'!$B$6,'Cost Escalators'!$C$6)</f>
        <v>0</v>
      </c>
      <c r="O244" s="34">
        <f>'Input Data'!O244*IF($G244='Cost Escalators'!$B$4,'Cost Escalators'!$B$6,'Cost Escalators'!$C$6)</f>
        <v>0</v>
      </c>
      <c r="P244" s="49">
        <f>'Input Data'!P244*IF($G244='Cost Escalators'!$B$4,'Cost Escalators'!$B$6,'Cost Escalators'!$C$6)</f>
        <v>0</v>
      </c>
      <c r="R244" s="102">
        <f t="shared" si="14"/>
        <v>0</v>
      </c>
      <c r="S244" s="34">
        <f t="shared" si="15"/>
        <v>0</v>
      </c>
      <c r="T244" s="34">
        <f t="shared" si="16"/>
        <v>0</v>
      </c>
      <c r="U244" s="49">
        <f t="shared" si="17"/>
        <v>0</v>
      </c>
      <c r="W244" s="255">
        <f>IF(OR(A244='Cost Escalators'!A$68,A244='Cost Escalators'!A$69,A244='Cost Escalators'!A$70,A244='Cost Escalators'!A$71),SUM(H244:L244),0)</f>
        <v>0</v>
      </c>
    </row>
    <row r="245" spans="1:23" x14ac:dyDescent="0.2">
      <c r="A245" s="33">
        <f>'Input Data'!A245</f>
        <v>6158</v>
      </c>
      <c r="B245" s="33" t="str">
        <f>'Input Data'!B245</f>
        <v>Substation Minor Projects</v>
      </c>
      <c r="C245" s="33" t="str">
        <f>'Input Data'!C245</f>
        <v>Switchbay at Finley</v>
      </c>
      <c r="D245" s="35" t="str">
        <f>'Input Data'!D245</f>
        <v>PS Augmentation</v>
      </c>
      <c r="E245" s="63" t="str">
        <f>'Input Data'!E245</f>
        <v>Input_Proj_Commit</v>
      </c>
      <c r="F245" s="68">
        <f>'Input Data'!F245</f>
        <v>2010</v>
      </c>
      <c r="G245" s="52">
        <f>'Input Data'!G245</f>
        <v>2013</v>
      </c>
      <c r="H245" s="34">
        <f>'Input Data'!H245*IF($G245='Cost Escalators'!$B$4,'Cost Escalators'!$B$6,'Cost Escalators'!$C$6)</f>
        <v>272.12191556624981</v>
      </c>
      <c r="I245" s="34">
        <f>'Input Data'!I245*IF($G245='Cost Escalators'!$B$4,'Cost Escalators'!$B$6,'Cost Escalators'!$C$6)</f>
        <v>0</v>
      </c>
      <c r="J245" s="34">
        <f>'Input Data'!J245*IF($G245='Cost Escalators'!$B$4,'Cost Escalators'!$B$6,'Cost Escalators'!$C$6)</f>
        <v>0</v>
      </c>
      <c r="K245" s="34">
        <f>'Input Data'!K245*IF($G245='Cost Escalators'!$B$4,'Cost Escalators'!$B$6,'Cost Escalators'!$C$6)</f>
        <v>0</v>
      </c>
      <c r="L245" s="49">
        <f>'Input Data'!L245*IF($G245='Cost Escalators'!$B$4,'Cost Escalators'!$B$6,'Cost Escalators'!$C$6)</f>
        <v>0</v>
      </c>
      <c r="M245" s="34">
        <f>'Input Data'!M245*IF($G245='Cost Escalators'!$B$4,'Cost Escalators'!$B$6,'Cost Escalators'!$C$6)</f>
        <v>0</v>
      </c>
      <c r="N245" s="34">
        <f>'Input Data'!N245*IF($G245='Cost Escalators'!$B$4,'Cost Escalators'!$B$6,'Cost Escalators'!$C$6)</f>
        <v>0</v>
      </c>
      <c r="O245" s="34">
        <f>'Input Data'!O245*IF($G245='Cost Escalators'!$B$4,'Cost Escalators'!$B$6,'Cost Escalators'!$C$6)</f>
        <v>0</v>
      </c>
      <c r="P245" s="49">
        <f>'Input Data'!P245*IF($G245='Cost Escalators'!$B$4,'Cost Escalators'!$B$6,'Cost Escalators'!$C$6)</f>
        <v>0</v>
      </c>
      <c r="R245" s="102">
        <f t="shared" si="14"/>
        <v>0</v>
      </c>
      <c r="S245" s="34">
        <f t="shared" si="15"/>
        <v>0</v>
      </c>
      <c r="T245" s="34">
        <f t="shared" si="16"/>
        <v>0</v>
      </c>
      <c r="U245" s="49">
        <f t="shared" si="17"/>
        <v>0</v>
      </c>
      <c r="W245" s="255">
        <f>IF(OR(A245='Cost Escalators'!A$68,A245='Cost Escalators'!A$69,A245='Cost Escalators'!A$70,A245='Cost Escalators'!A$71),SUM(H245:L245),0)</f>
        <v>0</v>
      </c>
    </row>
    <row r="246" spans="1:23" x14ac:dyDescent="0.2">
      <c r="A246" s="33">
        <f>'Input Data'!A246</f>
        <v>5378</v>
      </c>
      <c r="B246" s="33" t="str">
        <f>'Input Data'!B246</f>
        <v>Substation Minor Projects</v>
      </c>
      <c r="C246" s="33" t="str">
        <f>'Input Data'!C246</f>
        <v>Armidale 330kV Substation Connection of 89 Lismore Line</v>
      </c>
      <c r="D246" s="35" t="str">
        <f>'Input Data'!D246</f>
        <v>PS Augmentation</v>
      </c>
      <c r="E246" s="63" t="str">
        <f>'Input Data'!E246</f>
        <v>Input_Proj_Commit</v>
      </c>
      <c r="F246" s="68">
        <f>'Input Data'!F246</f>
        <v>2011</v>
      </c>
      <c r="G246" s="52">
        <f>'Input Data'!G246</f>
        <v>2013</v>
      </c>
      <c r="H246" s="34">
        <f>'Input Data'!H246*IF($G246='Cost Escalators'!$B$4,'Cost Escalators'!$B$6,'Cost Escalators'!$C$6)</f>
        <v>0</v>
      </c>
      <c r="I246" s="34">
        <f>'Input Data'!I246*IF($G246='Cost Escalators'!$B$4,'Cost Escalators'!$B$6,'Cost Escalators'!$C$6)</f>
        <v>33161.145997745247</v>
      </c>
      <c r="J246" s="34">
        <f>'Input Data'!J246*IF($G246='Cost Escalators'!$B$4,'Cost Escalators'!$B$6,'Cost Escalators'!$C$6)</f>
        <v>0</v>
      </c>
      <c r="K246" s="34">
        <f>'Input Data'!K246*IF($G246='Cost Escalators'!$B$4,'Cost Escalators'!$B$6,'Cost Escalators'!$C$6)</f>
        <v>0</v>
      </c>
      <c r="L246" s="49">
        <f>'Input Data'!L246*IF($G246='Cost Escalators'!$B$4,'Cost Escalators'!$B$6,'Cost Escalators'!$C$6)</f>
        <v>0</v>
      </c>
      <c r="M246" s="34">
        <f>'Input Data'!M246*IF($G246='Cost Escalators'!$B$4,'Cost Escalators'!$B$6,'Cost Escalators'!$C$6)</f>
        <v>0</v>
      </c>
      <c r="N246" s="34">
        <f>'Input Data'!N246*IF($G246='Cost Escalators'!$B$4,'Cost Escalators'!$B$6,'Cost Escalators'!$C$6)</f>
        <v>0</v>
      </c>
      <c r="O246" s="34">
        <f>'Input Data'!O246*IF($G246='Cost Escalators'!$B$4,'Cost Escalators'!$B$6,'Cost Escalators'!$C$6)</f>
        <v>0</v>
      </c>
      <c r="P246" s="49">
        <f>'Input Data'!P246*IF($G246='Cost Escalators'!$B$4,'Cost Escalators'!$B$6,'Cost Escalators'!$C$6)</f>
        <v>0</v>
      </c>
      <c r="R246" s="102">
        <f t="shared" si="14"/>
        <v>0</v>
      </c>
      <c r="S246" s="34">
        <f t="shared" si="15"/>
        <v>0</v>
      </c>
      <c r="T246" s="34">
        <f t="shared" si="16"/>
        <v>0</v>
      </c>
      <c r="U246" s="49">
        <f t="shared" si="17"/>
        <v>0</v>
      </c>
      <c r="W246" s="255">
        <f>IF(OR(A246='Cost Escalators'!A$68,A246='Cost Escalators'!A$69,A246='Cost Escalators'!A$70,A246='Cost Escalators'!A$71),SUM(H246:L246),0)</f>
        <v>0</v>
      </c>
    </row>
    <row r="247" spans="1:23" x14ac:dyDescent="0.2">
      <c r="A247" s="33">
        <f>'Input Data'!A247</f>
        <v>6374</v>
      </c>
      <c r="B247" s="33" t="str">
        <f>'Input Data'!B247</f>
        <v>Substation Minor Projects</v>
      </c>
      <c r="C247" s="33" t="str">
        <f>'Input Data'!C247</f>
        <v>Haymarket Substation Ausgrid 132kV Cables</v>
      </c>
      <c r="D247" s="35" t="str">
        <f>'Input Data'!D247</f>
        <v>PS Augmentation</v>
      </c>
      <c r="E247" s="63" t="str">
        <f>'Input Data'!E247</f>
        <v>Input_Proj_Commit</v>
      </c>
      <c r="F247" s="68">
        <f>'Input Data'!F247</f>
        <v>2011</v>
      </c>
      <c r="G247" s="52">
        <f>'Input Data'!G247</f>
        <v>2013</v>
      </c>
      <c r="H247" s="34">
        <f>'Input Data'!H247*IF($G247='Cost Escalators'!$B$4,'Cost Escalators'!$B$6,'Cost Escalators'!$C$6)</f>
        <v>2159779.3047500579</v>
      </c>
      <c r="I247" s="34">
        <f>'Input Data'!I247*IF($G247='Cost Escalators'!$B$4,'Cost Escalators'!$B$6,'Cost Escalators'!$C$6)</f>
        <v>231120.92532759265</v>
      </c>
      <c r="J247" s="34">
        <f>'Input Data'!J247*IF($G247='Cost Escalators'!$B$4,'Cost Escalators'!$B$6,'Cost Escalators'!$C$6)</f>
        <v>0</v>
      </c>
      <c r="K247" s="34">
        <f>'Input Data'!K247*IF($G247='Cost Escalators'!$B$4,'Cost Escalators'!$B$6,'Cost Escalators'!$C$6)</f>
        <v>0</v>
      </c>
      <c r="L247" s="49">
        <f>'Input Data'!L247*IF($G247='Cost Escalators'!$B$4,'Cost Escalators'!$B$6,'Cost Escalators'!$C$6)</f>
        <v>0</v>
      </c>
      <c r="M247" s="34">
        <f>'Input Data'!M247*IF($G247='Cost Escalators'!$B$4,'Cost Escalators'!$B$6,'Cost Escalators'!$C$6)</f>
        <v>0</v>
      </c>
      <c r="N247" s="34">
        <f>'Input Data'!N247*IF($G247='Cost Escalators'!$B$4,'Cost Escalators'!$B$6,'Cost Escalators'!$C$6)</f>
        <v>0</v>
      </c>
      <c r="O247" s="34">
        <f>'Input Data'!O247*IF($G247='Cost Escalators'!$B$4,'Cost Escalators'!$B$6,'Cost Escalators'!$C$6)</f>
        <v>0</v>
      </c>
      <c r="P247" s="49">
        <f>'Input Data'!P247*IF($G247='Cost Escalators'!$B$4,'Cost Escalators'!$B$6,'Cost Escalators'!$C$6)</f>
        <v>0</v>
      </c>
      <c r="R247" s="102">
        <f t="shared" si="14"/>
        <v>0</v>
      </c>
      <c r="S247" s="34">
        <f t="shared" si="15"/>
        <v>0</v>
      </c>
      <c r="T247" s="34">
        <f t="shared" si="16"/>
        <v>0</v>
      </c>
      <c r="U247" s="49">
        <f t="shared" si="17"/>
        <v>0</v>
      </c>
      <c r="W247" s="255">
        <f>IF(OR(A247='Cost Escalators'!A$68,A247='Cost Escalators'!A$69,A247='Cost Escalators'!A$70,A247='Cost Escalators'!A$71),SUM(H247:L247),0)</f>
        <v>0</v>
      </c>
    </row>
    <row r="248" spans="1:23" x14ac:dyDescent="0.2">
      <c r="A248" s="33">
        <f>'Input Data'!A248</f>
        <v>6765</v>
      </c>
      <c r="B248" s="33" t="str">
        <f>'Input Data'!B248</f>
        <v>Substation Minor Projects</v>
      </c>
      <c r="C248" s="33" t="str">
        <f>'Input Data'!C248</f>
        <v>Sydney South Feeder 916/917 Protection Replacement</v>
      </c>
      <c r="D248" s="35" t="str">
        <f>'Input Data'!D248</f>
        <v>PS Augmentation</v>
      </c>
      <c r="E248" s="63" t="str">
        <f>'Input Data'!E248</f>
        <v>Input_Proj_Commit</v>
      </c>
      <c r="F248" s="68">
        <f>'Input Data'!F248</f>
        <v>2011</v>
      </c>
      <c r="G248" s="52">
        <f>'Input Data'!G248</f>
        <v>2013</v>
      </c>
      <c r="H248" s="34">
        <f>'Input Data'!H248*IF($G248='Cost Escalators'!$B$4,'Cost Escalators'!$B$6,'Cost Escalators'!$C$6)</f>
        <v>368437.55933920119</v>
      </c>
      <c r="I248" s="34">
        <f>'Input Data'!I248*IF($G248='Cost Escalators'!$B$4,'Cost Escalators'!$B$6,'Cost Escalators'!$C$6)</f>
        <v>139224.25662643558</v>
      </c>
      <c r="J248" s="34">
        <f>'Input Data'!J248*IF($G248='Cost Escalators'!$B$4,'Cost Escalators'!$B$6,'Cost Escalators'!$C$6)</f>
        <v>0</v>
      </c>
      <c r="K248" s="34">
        <f>'Input Data'!K248*IF($G248='Cost Escalators'!$B$4,'Cost Escalators'!$B$6,'Cost Escalators'!$C$6)</f>
        <v>0</v>
      </c>
      <c r="L248" s="49">
        <f>'Input Data'!L248*IF($G248='Cost Escalators'!$B$4,'Cost Escalators'!$B$6,'Cost Escalators'!$C$6)</f>
        <v>0</v>
      </c>
      <c r="M248" s="34">
        <f>'Input Data'!M248*IF($G248='Cost Escalators'!$B$4,'Cost Escalators'!$B$6,'Cost Escalators'!$C$6)</f>
        <v>0</v>
      </c>
      <c r="N248" s="34">
        <f>'Input Data'!N248*IF($G248='Cost Escalators'!$B$4,'Cost Escalators'!$B$6,'Cost Escalators'!$C$6)</f>
        <v>0</v>
      </c>
      <c r="O248" s="34">
        <f>'Input Data'!O248*IF($G248='Cost Escalators'!$B$4,'Cost Escalators'!$B$6,'Cost Escalators'!$C$6)</f>
        <v>0</v>
      </c>
      <c r="P248" s="49">
        <f>'Input Data'!P248*IF($G248='Cost Escalators'!$B$4,'Cost Escalators'!$B$6,'Cost Escalators'!$C$6)</f>
        <v>0</v>
      </c>
      <c r="R248" s="102">
        <f t="shared" si="14"/>
        <v>0</v>
      </c>
      <c r="S248" s="34">
        <f t="shared" si="15"/>
        <v>0</v>
      </c>
      <c r="T248" s="34">
        <f t="shared" si="16"/>
        <v>0</v>
      </c>
      <c r="U248" s="49">
        <f t="shared" si="17"/>
        <v>0</v>
      </c>
      <c r="W248" s="255">
        <f>IF(OR(A248='Cost Escalators'!A$68,A248='Cost Escalators'!A$69,A248='Cost Escalators'!A$70,A248='Cost Escalators'!A$71),SUM(H248:L248),0)</f>
        <v>0</v>
      </c>
    </row>
    <row r="249" spans="1:23" x14ac:dyDescent="0.2">
      <c r="A249" s="33">
        <f>'Input Data'!A249</f>
        <v>6821</v>
      </c>
      <c r="B249" s="33" t="str">
        <f>'Input Data'!B249</f>
        <v>Substation Minor Projects</v>
      </c>
      <c r="C249" s="33" t="str">
        <f>'Input Data'!C249</f>
        <v>Wallerawang Auxiliary Power Supply Rearrangements</v>
      </c>
      <c r="D249" s="35" t="str">
        <f>'Input Data'!D249</f>
        <v>PS Augmentation</v>
      </c>
      <c r="E249" s="63" t="str">
        <f>'Input Data'!E249</f>
        <v>Input_Proj_Commit</v>
      </c>
      <c r="F249" s="68">
        <f>'Input Data'!F249</f>
        <v>2011</v>
      </c>
      <c r="G249" s="52">
        <f>'Input Data'!G249</f>
        <v>2013</v>
      </c>
      <c r="H249" s="34">
        <f>'Input Data'!H249*IF($G249='Cost Escalators'!$B$4,'Cost Escalators'!$B$6,'Cost Escalators'!$C$6)</f>
        <v>573431.40968023951</v>
      </c>
      <c r="I249" s="34">
        <f>'Input Data'!I249*IF($G249='Cost Escalators'!$B$4,'Cost Escalators'!$B$6,'Cost Escalators'!$C$6)</f>
        <v>74920.294497978815</v>
      </c>
      <c r="J249" s="34">
        <f>'Input Data'!J249*IF($G249='Cost Escalators'!$B$4,'Cost Escalators'!$B$6,'Cost Escalators'!$C$6)</f>
        <v>15185.616068043821</v>
      </c>
      <c r="K249" s="34">
        <f>'Input Data'!K249*IF($G249='Cost Escalators'!$B$4,'Cost Escalators'!$B$6,'Cost Escalators'!$C$6)</f>
        <v>0</v>
      </c>
      <c r="L249" s="49">
        <f>'Input Data'!L249*IF($G249='Cost Escalators'!$B$4,'Cost Escalators'!$B$6,'Cost Escalators'!$C$6)</f>
        <v>0</v>
      </c>
      <c r="M249" s="34">
        <f>'Input Data'!M249*IF($G249='Cost Escalators'!$B$4,'Cost Escalators'!$B$6,'Cost Escalators'!$C$6)</f>
        <v>0</v>
      </c>
      <c r="N249" s="34">
        <f>'Input Data'!N249*IF($G249='Cost Escalators'!$B$4,'Cost Escalators'!$B$6,'Cost Escalators'!$C$6)</f>
        <v>0</v>
      </c>
      <c r="O249" s="34">
        <f>'Input Data'!O249*IF($G249='Cost Escalators'!$B$4,'Cost Escalators'!$B$6,'Cost Escalators'!$C$6)</f>
        <v>0</v>
      </c>
      <c r="P249" s="49">
        <f>'Input Data'!P249*IF($G249='Cost Escalators'!$B$4,'Cost Escalators'!$B$6,'Cost Escalators'!$C$6)</f>
        <v>0</v>
      </c>
      <c r="R249" s="102">
        <f t="shared" si="14"/>
        <v>0</v>
      </c>
      <c r="S249" s="34">
        <f t="shared" si="15"/>
        <v>0</v>
      </c>
      <c r="T249" s="34">
        <f t="shared" si="16"/>
        <v>0</v>
      </c>
      <c r="U249" s="49">
        <f t="shared" si="17"/>
        <v>0</v>
      </c>
      <c r="W249" s="255">
        <f>IF(OR(A249='Cost Escalators'!A$68,A249='Cost Escalators'!A$69,A249='Cost Escalators'!A$70,A249='Cost Escalators'!A$71),SUM(H249:L249),0)</f>
        <v>0</v>
      </c>
    </row>
    <row r="250" spans="1:23" x14ac:dyDescent="0.2">
      <c r="A250" s="33">
        <f>'Input Data'!A250</f>
        <v>6872</v>
      </c>
      <c r="B250" s="33" t="str">
        <f>'Input Data'!B250</f>
        <v>Substation Minor Projects</v>
      </c>
      <c r="C250" s="33" t="str">
        <f>'Input Data'!C250</f>
        <v>Connection to Jesmond Substation</v>
      </c>
      <c r="D250" s="35" t="str">
        <f>'Input Data'!D250</f>
        <v>PS Augmentation</v>
      </c>
      <c r="E250" s="63" t="str">
        <f>'Input Data'!E250</f>
        <v>Input_Proj_Commit</v>
      </c>
      <c r="F250" s="68">
        <f>'Input Data'!F250</f>
        <v>2011</v>
      </c>
      <c r="G250" s="52">
        <f>'Input Data'!G250</f>
        <v>2013</v>
      </c>
      <c r="H250" s="34">
        <f>'Input Data'!H250*IF($G250='Cost Escalators'!$B$4,'Cost Escalators'!$B$6,'Cost Escalators'!$C$6)</f>
        <v>1975.8009973117257</v>
      </c>
      <c r="I250" s="34">
        <f>'Input Data'!I250*IF($G250='Cost Escalators'!$B$4,'Cost Escalators'!$B$6,'Cost Escalators'!$C$6)</f>
        <v>45991.438517088201</v>
      </c>
      <c r="J250" s="34">
        <f>'Input Data'!J250*IF($G250='Cost Escalators'!$B$4,'Cost Escalators'!$B$6,'Cost Escalators'!$C$6)</f>
        <v>0</v>
      </c>
      <c r="K250" s="34">
        <f>'Input Data'!K250*IF($G250='Cost Escalators'!$B$4,'Cost Escalators'!$B$6,'Cost Escalators'!$C$6)</f>
        <v>-45719.017097838012</v>
      </c>
      <c r="L250" s="49">
        <f>'Input Data'!L250*IF($G250='Cost Escalators'!$B$4,'Cost Escalators'!$B$6,'Cost Escalators'!$C$6)</f>
        <v>0</v>
      </c>
      <c r="M250" s="34">
        <f>'Input Data'!M250*IF($G250='Cost Escalators'!$B$4,'Cost Escalators'!$B$6,'Cost Escalators'!$C$6)</f>
        <v>0</v>
      </c>
      <c r="N250" s="34">
        <f>'Input Data'!N250*IF($G250='Cost Escalators'!$B$4,'Cost Escalators'!$B$6,'Cost Escalators'!$C$6)</f>
        <v>0</v>
      </c>
      <c r="O250" s="34">
        <f>'Input Data'!O250*IF($G250='Cost Escalators'!$B$4,'Cost Escalators'!$B$6,'Cost Escalators'!$C$6)</f>
        <v>0</v>
      </c>
      <c r="P250" s="49">
        <f>'Input Data'!P250*IF($G250='Cost Escalators'!$B$4,'Cost Escalators'!$B$6,'Cost Escalators'!$C$6)</f>
        <v>0</v>
      </c>
      <c r="R250" s="102">
        <f t="shared" si="14"/>
        <v>0</v>
      </c>
      <c r="S250" s="34">
        <f t="shared" si="15"/>
        <v>0</v>
      </c>
      <c r="T250" s="34">
        <f t="shared" si="16"/>
        <v>0</v>
      </c>
      <c r="U250" s="49">
        <f t="shared" si="17"/>
        <v>0</v>
      </c>
      <c r="W250" s="255">
        <f>IF(OR(A250='Cost Escalators'!A$68,A250='Cost Escalators'!A$69,A250='Cost Escalators'!A$70,A250='Cost Escalators'!A$71),SUM(H250:L250),0)</f>
        <v>0</v>
      </c>
    </row>
    <row r="251" spans="1:23" x14ac:dyDescent="0.2">
      <c r="A251" s="33">
        <f>'Input Data'!A251</f>
        <v>6223</v>
      </c>
      <c r="B251" s="33" t="str">
        <f>'Input Data'!B251</f>
        <v>Substation Minor Projects</v>
      </c>
      <c r="C251" s="33" t="str">
        <f>'Input Data'!C251</f>
        <v>Vineyard Line Bays</v>
      </c>
      <c r="D251" s="35" t="str">
        <f>'Input Data'!D251</f>
        <v>PS Augmentation</v>
      </c>
      <c r="E251" s="63" t="str">
        <f>'Input Data'!E251</f>
        <v>Input_Proj_Commit</v>
      </c>
      <c r="F251" s="68">
        <f>'Input Data'!F251</f>
        <v>2012</v>
      </c>
      <c r="G251" s="52">
        <f>'Input Data'!G251</f>
        <v>2013</v>
      </c>
      <c r="H251" s="34">
        <f>'Input Data'!H251*IF($G251='Cost Escalators'!$B$4,'Cost Escalators'!$B$6,'Cost Escalators'!$C$6)</f>
        <v>0</v>
      </c>
      <c r="I251" s="34">
        <f>'Input Data'!I251*IF($G251='Cost Escalators'!$B$4,'Cost Escalators'!$B$6,'Cost Escalators'!$C$6)</f>
        <v>-3760.659082345268</v>
      </c>
      <c r="J251" s="34">
        <f>'Input Data'!J251*IF($G251='Cost Escalators'!$B$4,'Cost Escalators'!$B$6,'Cost Escalators'!$C$6)</f>
        <v>0</v>
      </c>
      <c r="K251" s="34">
        <f>'Input Data'!K251*IF($G251='Cost Escalators'!$B$4,'Cost Escalators'!$B$6,'Cost Escalators'!$C$6)</f>
        <v>0</v>
      </c>
      <c r="L251" s="49">
        <f>'Input Data'!L251*IF($G251='Cost Escalators'!$B$4,'Cost Escalators'!$B$6,'Cost Escalators'!$C$6)</f>
        <v>0</v>
      </c>
      <c r="M251" s="34">
        <f>'Input Data'!M251*IF($G251='Cost Escalators'!$B$4,'Cost Escalators'!$B$6,'Cost Escalators'!$C$6)</f>
        <v>0</v>
      </c>
      <c r="N251" s="34">
        <f>'Input Data'!N251*IF($G251='Cost Escalators'!$B$4,'Cost Escalators'!$B$6,'Cost Escalators'!$C$6)</f>
        <v>0</v>
      </c>
      <c r="O251" s="34">
        <f>'Input Data'!O251*IF($G251='Cost Escalators'!$B$4,'Cost Escalators'!$B$6,'Cost Escalators'!$C$6)</f>
        <v>0</v>
      </c>
      <c r="P251" s="49">
        <f>'Input Data'!P251*IF($G251='Cost Escalators'!$B$4,'Cost Escalators'!$B$6,'Cost Escalators'!$C$6)</f>
        <v>0</v>
      </c>
      <c r="R251" s="102">
        <f t="shared" si="14"/>
        <v>0</v>
      </c>
      <c r="S251" s="34">
        <f t="shared" si="15"/>
        <v>0</v>
      </c>
      <c r="T251" s="34">
        <f t="shared" si="16"/>
        <v>0</v>
      </c>
      <c r="U251" s="49">
        <f t="shared" si="17"/>
        <v>0</v>
      </c>
      <c r="W251" s="255">
        <f>IF(OR(A251='Cost Escalators'!A$68,A251='Cost Escalators'!A$69,A251='Cost Escalators'!A$70,A251='Cost Escalators'!A$71),SUM(H251:L251),0)</f>
        <v>0</v>
      </c>
    </row>
    <row r="252" spans="1:23" x14ac:dyDescent="0.2">
      <c r="A252" s="33">
        <f>'Input Data'!A252</f>
        <v>6720</v>
      </c>
      <c r="B252" s="33" t="str">
        <f>'Input Data'!B252</f>
        <v>Substation Minor Projects</v>
      </c>
      <c r="C252" s="33" t="str">
        <f>'Input Data'!C252</f>
        <v>Manildra 132kV Swithbay</v>
      </c>
      <c r="D252" s="35" t="str">
        <f>'Input Data'!D252</f>
        <v>PS Augmentation</v>
      </c>
      <c r="E252" s="63" t="str">
        <f>'Input Data'!E252</f>
        <v>Input_Proj_Commit</v>
      </c>
      <c r="F252" s="68">
        <f>'Input Data'!F252</f>
        <v>2012</v>
      </c>
      <c r="G252" s="52">
        <f>'Input Data'!G252</f>
        <v>2013</v>
      </c>
      <c r="H252" s="34">
        <f>'Input Data'!H252*IF($G252='Cost Escalators'!$B$4,'Cost Escalators'!$B$6,'Cost Escalators'!$C$6)</f>
        <v>-0.77353789507161652</v>
      </c>
      <c r="I252" s="34">
        <f>'Input Data'!I252*IF($G252='Cost Escalators'!$B$4,'Cost Escalators'!$B$6,'Cost Escalators'!$C$6)</f>
        <v>0</v>
      </c>
      <c r="J252" s="34">
        <f>'Input Data'!J252*IF($G252='Cost Escalators'!$B$4,'Cost Escalators'!$B$6,'Cost Escalators'!$C$6)</f>
        <v>0</v>
      </c>
      <c r="K252" s="34">
        <f>'Input Data'!K252*IF($G252='Cost Escalators'!$B$4,'Cost Escalators'!$B$6,'Cost Escalators'!$C$6)</f>
        <v>-1090.8464484531858</v>
      </c>
      <c r="L252" s="49">
        <f>'Input Data'!L252*IF($G252='Cost Escalators'!$B$4,'Cost Escalators'!$B$6,'Cost Escalators'!$C$6)</f>
        <v>0</v>
      </c>
      <c r="M252" s="34">
        <f>'Input Data'!M252*IF($G252='Cost Escalators'!$B$4,'Cost Escalators'!$B$6,'Cost Escalators'!$C$6)</f>
        <v>0</v>
      </c>
      <c r="N252" s="34">
        <f>'Input Data'!N252*IF($G252='Cost Escalators'!$B$4,'Cost Escalators'!$B$6,'Cost Escalators'!$C$6)</f>
        <v>0</v>
      </c>
      <c r="O252" s="34">
        <f>'Input Data'!O252*IF($G252='Cost Escalators'!$B$4,'Cost Escalators'!$B$6,'Cost Escalators'!$C$6)</f>
        <v>0</v>
      </c>
      <c r="P252" s="49">
        <f>'Input Data'!P252*IF($G252='Cost Escalators'!$B$4,'Cost Escalators'!$B$6,'Cost Escalators'!$C$6)</f>
        <v>0</v>
      </c>
      <c r="R252" s="102">
        <f t="shared" si="14"/>
        <v>0</v>
      </c>
      <c r="S252" s="34">
        <f t="shared" si="15"/>
        <v>0</v>
      </c>
      <c r="T252" s="34">
        <f t="shared" si="16"/>
        <v>0</v>
      </c>
      <c r="U252" s="49">
        <f t="shared" si="17"/>
        <v>0</v>
      </c>
      <c r="W252" s="255">
        <f>IF(OR(A252='Cost Escalators'!A$68,A252='Cost Escalators'!A$69,A252='Cost Escalators'!A$70,A252='Cost Escalators'!A$71),SUM(H252:L252),0)</f>
        <v>0</v>
      </c>
    </row>
    <row r="253" spans="1:23" x14ac:dyDescent="0.2">
      <c r="A253" s="33">
        <f>'Input Data'!A253</f>
        <v>6816</v>
      </c>
      <c r="B253" s="33" t="str">
        <f>'Input Data'!B253</f>
        <v>Substation Minor Projects</v>
      </c>
      <c r="C253" s="33" t="str">
        <f>'Input Data'!C253</f>
        <v>Port Macquarie 33kV Switchbays and Installation of Auto Reclose Facilities</v>
      </c>
      <c r="D253" s="35" t="str">
        <f>'Input Data'!D253</f>
        <v>PS Augmentation</v>
      </c>
      <c r="E253" s="63" t="str">
        <f>'Input Data'!E253</f>
        <v>Input_Proj_Commit</v>
      </c>
      <c r="F253" s="68">
        <f>'Input Data'!F253</f>
        <v>2012</v>
      </c>
      <c r="G253" s="52">
        <f>'Input Data'!G253</f>
        <v>2013</v>
      </c>
      <c r="H253" s="34">
        <f>'Input Data'!H253*IF($G253='Cost Escalators'!$B$4,'Cost Escalators'!$B$6,'Cost Escalators'!$C$6)</f>
        <v>780850.60637952539</v>
      </c>
      <c r="I253" s="34">
        <f>'Input Data'!I253*IF($G253='Cost Escalators'!$B$4,'Cost Escalators'!$B$6,'Cost Escalators'!$C$6)</f>
        <v>1087218.4707823447</v>
      </c>
      <c r="J253" s="34">
        <f>'Input Data'!J253*IF($G253='Cost Escalators'!$B$4,'Cost Escalators'!$B$6,'Cost Escalators'!$C$6)</f>
        <v>606967.5063014935</v>
      </c>
      <c r="K253" s="34">
        <f>'Input Data'!K253*IF($G253='Cost Escalators'!$B$4,'Cost Escalators'!$B$6,'Cost Escalators'!$C$6)</f>
        <v>904453.52869068226</v>
      </c>
      <c r="L253" s="49">
        <f>'Input Data'!L253*IF($G253='Cost Escalators'!$B$4,'Cost Escalators'!$B$6,'Cost Escalators'!$C$6)</f>
        <v>0</v>
      </c>
      <c r="M253" s="34">
        <f>'Input Data'!M253*IF($G253='Cost Escalators'!$B$4,'Cost Escalators'!$B$6,'Cost Escalators'!$C$6)</f>
        <v>0</v>
      </c>
      <c r="N253" s="34">
        <f>'Input Data'!N253*IF($G253='Cost Escalators'!$B$4,'Cost Escalators'!$B$6,'Cost Escalators'!$C$6)</f>
        <v>0</v>
      </c>
      <c r="O253" s="34">
        <f>'Input Data'!O253*IF($G253='Cost Escalators'!$B$4,'Cost Escalators'!$B$6,'Cost Escalators'!$C$6)</f>
        <v>0</v>
      </c>
      <c r="P253" s="49">
        <f>'Input Data'!P253*IF($G253='Cost Escalators'!$B$4,'Cost Escalators'!$B$6,'Cost Escalators'!$C$6)</f>
        <v>0</v>
      </c>
      <c r="R253" s="102">
        <f t="shared" si="14"/>
        <v>0</v>
      </c>
      <c r="S253" s="34">
        <f t="shared" si="15"/>
        <v>0</v>
      </c>
      <c r="T253" s="34">
        <f t="shared" si="16"/>
        <v>0</v>
      </c>
      <c r="U253" s="49">
        <f t="shared" si="17"/>
        <v>0</v>
      </c>
      <c r="W253" s="255">
        <f>IF(OR(A253='Cost Escalators'!A$68,A253='Cost Escalators'!A$69,A253='Cost Escalators'!A$70,A253='Cost Escalators'!A$71),SUM(H253:L253),0)</f>
        <v>0</v>
      </c>
    </row>
    <row r="254" spans="1:23" x14ac:dyDescent="0.2">
      <c r="A254" s="33">
        <f>'Input Data'!A254</f>
        <v>6102</v>
      </c>
      <c r="B254" s="33" t="str">
        <f>'Input Data'!B254</f>
        <v>Substation Minor Projects</v>
      </c>
      <c r="C254" s="33" t="str">
        <f>'Input Data'!C254</f>
        <v>Liddell 84 Line Connection - Additional Circuit Breaker Installation</v>
      </c>
      <c r="D254" s="35" t="str">
        <f>'Input Data'!D254</f>
        <v>PS Augmentation</v>
      </c>
      <c r="E254" s="63" t="str">
        <f>'Input Data'!E254</f>
        <v>Input_Proj_Commit</v>
      </c>
      <c r="F254" s="68">
        <f>'Input Data'!F254</f>
        <v>2013</v>
      </c>
      <c r="G254" s="52">
        <f>'Input Data'!G254</f>
        <v>2013</v>
      </c>
      <c r="H254" s="34">
        <f>'Input Data'!H254*IF($G254='Cost Escalators'!$B$4,'Cost Escalators'!$B$6,'Cost Escalators'!$C$6)</f>
        <v>4584.2688335925932</v>
      </c>
      <c r="I254" s="34">
        <f>'Input Data'!I254*IF($G254='Cost Escalators'!$B$4,'Cost Escalators'!$B$6,'Cost Escalators'!$C$6)</f>
        <v>-13629.806485838821</v>
      </c>
      <c r="J254" s="34">
        <f>'Input Data'!J254*IF($G254='Cost Escalators'!$B$4,'Cost Escalators'!$B$6,'Cost Escalators'!$C$6)</f>
        <v>0</v>
      </c>
      <c r="K254" s="34">
        <f>'Input Data'!K254*IF($G254='Cost Escalators'!$B$4,'Cost Escalators'!$B$6,'Cost Escalators'!$C$6)</f>
        <v>0</v>
      </c>
      <c r="L254" s="49">
        <f>'Input Data'!L254*IF($G254='Cost Escalators'!$B$4,'Cost Escalators'!$B$6,'Cost Escalators'!$C$6)</f>
        <v>0</v>
      </c>
      <c r="M254" s="34">
        <f>'Input Data'!M254*IF($G254='Cost Escalators'!$B$4,'Cost Escalators'!$B$6,'Cost Escalators'!$C$6)</f>
        <v>0</v>
      </c>
      <c r="N254" s="34">
        <f>'Input Data'!N254*IF($G254='Cost Escalators'!$B$4,'Cost Escalators'!$B$6,'Cost Escalators'!$C$6)</f>
        <v>0</v>
      </c>
      <c r="O254" s="34">
        <f>'Input Data'!O254*IF($G254='Cost Escalators'!$B$4,'Cost Escalators'!$B$6,'Cost Escalators'!$C$6)</f>
        <v>0</v>
      </c>
      <c r="P254" s="49">
        <f>'Input Data'!P254*IF($G254='Cost Escalators'!$B$4,'Cost Escalators'!$B$6,'Cost Escalators'!$C$6)</f>
        <v>0</v>
      </c>
      <c r="R254" s="102">
        <f t="shared" si="14"/>
        <v>0</v>
      </c>
      <c r="S254" s="34">
        <f t="shared" si="15"/>
        <v>0</v>
      </c>
      <c r="T254" s="34">
        <f t="shared" si="16"/>
        <v>0</v>
      </c>
      <c r="U254" s="49">
        <f t="shared" si="17"/>
        <v>0</v>
      </c>
      <c r="W254" s="255">
        <f>IF(OR(A254='Cost Escalators'!A$68,A254='Cost Escalators'!A$69,A254='Cost Escalators'!A$70,A254='Cost Escalators'!A$71),SUM(H254:L254),0)</f>
        <v>0</v>
      </c>
    </row>
    <row r="255" spans="1:23" x14ac:dyDescent="0.2">
      <c r="A255" s="33">
        <f>'Input Data'!A255</f>
        <v>6274</v>
      </c>
      <c r="B255" s="33" t="str">
        <f>'Input Data'!B255</f>
        <v>Substation Minor Projects</v>
      </c>
      <c r="C255" s="33" t="str">
        <f>'Input Data'!C255</f>
        <v>Newcastle Substation - Provision of 132kV Switchbay</v>
      </c>
      <c r="D255" s="35" t="str">
        <f>'Input Data'!D255</f>
        <v>PS Augmentation</v>
      </c>
      <c r="E255" s="63" t="str">
        <f>'Input Data'!E255</f>
        <v>Input_Proj_Commit</v>
      </c>
      <c r="F255" s="68">
        <f>'Input Data'!F255</f>
        <v>2013</v>
      </c>
      <c r="G255" s="52">
        <f>'Input Data'!G255</f>
        <v>2013</v>
      </c>
      <c r="H255" s="34">
        <f>'Input Data'!H255*IF($G255='Cost Escalators'!$B$4,'Cost Escalators'!$B$6,'Cost Escalators'!$C$6)</f>
        <v>31755.63720017768</v>
      </c>
      <c r="I255" s="34">
        <f>'Input Data'!I255*IF($G255='Cost Escalators'!$B$4,'Cost Escalators'!$B$6,'Cost Escalators'!$C$6)</f>
        <v>-33719.602026506698</v>
      </c>
      <c r="J255" s="34">
        <f>'Input Data'!J255*IF($G255='Cost Escalators'!$B$4,'Cost Escalators'!$B$6,'Cost Escalators'!$C$6)</f>
        <v>0</v>
      </c>
      <c r="K255" s="34">
        <f>'Input Data'!K255*IF($G255='Cost Escalators'!$B$4,'Cost Escalators'!$B$6,'Cost Escalators'!$C$6)</f>
        <v>0</v>
      </c>
      <c r="L255" s="49">
        <f>'Input Data'!L255*IF($G255='Cost Escalators'!$B$4,'Cost Escalators'!$B$6,'Cost Escalators'!$C$6)</f>
        <v>0</v>
      </c>
      <c r="M255" s="34">
        <f>'Input Data'!M255*IF($G255='Cost Escalators'!$B$4,'Cost Escalators'!$B$6,'Cost Escalators'!$C$6)</f>
        <v>0</v>
      </c>
      <c r="N255" s="34">
        <f>'Input Data'!N255*IF($G255='Cost Escalators'!$B$4,'Cost Escalators'!$B$6,'Cost Escalators'!$C$6)</f>
        <v>0</v>
      </c>
      <c r="O255" s="34">
        <f>'Input Data'!O255*IF($G255='Cost Escalators'!$B$4,'Cost Escalators'!$B$6,'Cost Escalators'!$C$6)</f>
        <v>0</v>
      </c>
      <c r="P255" s="49">
        <f>'Input Data'!P255*IF($G255='Cost Escalators'!$B$4,'Cost Escalators'!$B$6,'Cost Escalators'!$C$6)</f>
        <v>0</v>
      </c>
      <c r="R255" s="102">
        <f t="shared" si="14"/>
        <v>0</v>
      </c>
      <c r="S255" s="34">
        <f t="shared" si="15"/>
        <v>0</v>
      </c>
      <c r="T255" s="34">
        <f t="shared" si="16"/>
        <v>0</v>
      </c>
      <c r="U255" s="49">
        <f t="shared" si="17"/>
        <v>0</v>
      </c>
      <c r="W255" s="255">
        <f>IF(OR(A255='Cost Escalators'!A$68,A255='Cost Escalators'!A$69,A255='Cost Escalators'!A$70,A255='Cost Escalators'!A$71),SUM(H255:L255),0)</f>
        <v>0</v>
      </c>
    </row>
    <row r="256" spans="1:23" x14ac:dyDescent="0.2">
      <c r="A256" s="33">
        <f>'Input Data'!A256</f>
        <v>6607</v>
      </c>
      <c r="B256" s="33" t="str">
        <f>'Input Data'!B256</f>
        <v>Substation Minor Projects</v>
      </c>
      <c r="C256" s="33" t="str">
        <f>'Input Data'!C256</f>
        <v>Griffith 132kV Substation - 33kV Connection</v>
      </c>
      <c r="D256" s="35" t="str">
        <f>'Input Data'!D256</f>
        <v>PS Augmentation</v>
      </c>
      <c r="E256" s="63" t="str">
        <f>'Input Data'!E256</f>
        <v>Input_Proj_Commit</v>
      </c>
      <c r="F256" s="68">
        <f>'Input Data'!F256</f>
        <v>2013</v>
      </c>
      <c r="G256" s="52">
        <f>'Input Data'!G256</f>
        <v>2013</v>
      </c>
      <c r="H256" s="34">
        <f>'Input Data'!H256*IF($G256='Cost Escalators'!$B$4,'Cost Escalators'!$B$6,'Cost Escalators'!$C$6)</f>
        <v>849349.75118140189</v>
      </c>
      <c r="I256" s="34">
        <f>'Input Data'!I256*IF($G256='Cost Escalators'!$B$4,'Cost Escalators'!$B$6,'Cost Escalators'!$C$6)</f>
        <v>1389659.5489533439</v>
      </c>
      <c r="J256" s="34">
        <f>'Input Data'!J256*IF($G256='Cost Escalators'!$B$4,'Cost Escalators'!$B$6,'Cost Escalators'!$C$6)</f>
        <v>273564.11869264371</v>
      </c>
      <c r="K256" s="34">
        <f>'Input Data'!K256*IF($G256='Cost Escalators'!$B$4,'Cost Escalators'!$B$6,'Cost Escalators'!$C$6)</f>
        <v>67770.437319430086</v>
      </c>
      <c r="L256" s="49">
        <f>'Input Data'!L256*IF($G256='Cost Escalators'!$B$4,'Cost Escalators'!$B$6,'Cost Escalators'!$C$6)</f>
        <v>0</v>
      </c>
      <c r="M256" s="34">
        <f>'Input Data'!M256*IF($G256='Cost Escalators'!$B$4,'Cost Escalators'!$B$6,'Cost Escalators'!$C$6)</f>
        <v>0</v>
      </c>
      <c r="N256" s="34">
        <f>'Input Data'!N256*IF($G256='Cost Escalators'!$B$4,'Cost Escalators'!$B$6,'Cost Escalators'!$C$6)</f>
        <v>0</v>
      </c>
      <c r="O256" s="34">
        <f>'Input Data'!O256*IF($G256='Cost Escalators'!$B$4,'Cost Escalators'!$B$6,'Cost Escalators'!$C$6)</f>
        <v>0</v>
      </c>
      <c r="P256" s="49">
        <f>'Input Data'!P256*IF($G256='Cost Escalators'!$B$4,'Cost Escalators'!$B$6,'Cost Escalators'!$C$6)</f>
        <v>0</v>
      </c>
      <c r="R256" s="102">
        <f t="shared" si="14"/>
        <v>0</v>
      </c>
      <c r="S256" s="34">
        <f t="shared" si="15"/>
        <v>0</v>
      </c>
      <c r="T256" s="34">
        <f t="shared" si="16"/>
        <v>0</v>
      </c>
      <c r="U256" s="49">
        <f t="shared" si="17"/>
        <v>0</v>
      </c>
      <c r="W256" s="255">
        <f>IF(OR(A256='Cost Escalators'!A$68,A256='Cost Escalators'!A$69,A256='Cost Escalators'!A$70,A256='Cost Escalators'!A$71),SUM(H256:L256),0)</f>
        <v>0</v>
      </c>
    </row>
    <row r="257" spans="1:23" x14ac:dyDescent="0.2">
      <c r="A257" s="33">
        <f>'Input Data'!A257</f>
        <v>7307</v>
      </c>
      <c r="B257" s="33" t="str">
        <f>'Input Data'!B257</f>
        <v>Substation Minor Projects</v>
      </c>
      <c r="C257" s="33" t="str">
        <f>'Input Data'!C257</f>
        <v>Newcastle Substation - Provision of 132kV Switchbay</v>
      </c>
      <c r="D257" s="35" t="str">
        <f>'Input Data'!D257</f>
        <v>PS Augmentation</v>
      </c>
      <c r="E257" s="63" t="str">
        <f>'Input Data'!E257</f>
        <v>Input_Proj_Commit</v>
      </c>
      <c r="F257" s="68">
        <f>'Input Data'!F257</f>
        <v>2013</v>
      </c>
      <c r="G257" s="52">
        <f>'Input Data'!G257</f>
        <v>2013</v>
      </c>
      <c r="H257" s="34">
        <f>'Input Data'!H257*IF($G257='Cost Escalators'!$B$4,'Cost Escalators'!$B$6,'Cost Escalators'!$C$6)</f>
        <v>0</v>
      </c>
      <c r="I257" s="34">
        <f>'Input Data'!I257*IF($G257='Cost Escalators'!$B$4,'Cost Escalators'!$B$6,'Cost Escalators'!$C$6)</f>
        <v>55642.358782279087</v>
      </c>
      <c r="J257" s="34">
        <f>'Input Data'!J257*IF($G257='Cost Escalators'!$B$4,'Cost Escalators'!$B$6,'Cost Escalators'!$C$6)</f>
        <v>2374.6667114250727</v>
      </c>
      <c r="K257" s="34">
        <f>'Input Data'!K257*IF($G257='Cost Escalators'!$B$4,'Cost Escalators'!$B$6,'Cost Escalators'!$C$6)</f>
        <v>0</v>
      </c>
      <c r="L257" s="49">
        <f>'Input Data'!L257*IF($G257='Cost Escalators'!$B$4,'Cost Escalators'!$B$6,'Cost Escalators'!$C$6)</f>
        <v>0</v>
      </c>
      <c r="M257" s="34">
        <f>'Input Data'!M257*IF($G257='Cost Escalators'!$B$4,'Cost Escalators'!$B$6,'Cost Escalators'!$C$6)</f>
        <v>0</v>
      </c>
      <c r="N257" s="34">
        <f>'Input Data'!N257*IF($G257='Cost Escalators'!$B$4,'Cost Escalators'!$B$6,'Cost Escalators'!$C$6)</f>
        <v>0</v>
      </c>
      <c r="O257" s="34">
        <f>'Input Data'!O257*IF($G257='Cost Escalators'!$B$4,'Cost Escalators'!$B$6,'Cost Escalators'!$C$6)</f>
        <v>0</v>
      </c>
      <c r="P257" s="49">
        <f>'Input Data'!P257*IF($G257='Cost Escalators'!$B$4,'Cost Escalators'!$B$6,'Cost Escalators'!$C$6)</f>
        <v>0</v>
      </c>
      <c r="R257" s="102">
        <f t="shared" si="14"/>
        <v>0</v>
      </c>
      <c r="S257" s="34">
        <f t="shared" si="15"/>
        <v>0</v>
      </c>
      <c r="T257" s="34">
        <f t="shared" si="16"/>
        <v>0</v>
      </c>
      <c r="U257" s="49">
        <f t="shared" si="17"/>
        <v>0</v>
      </c>
      <c r="W257" s="255">
        <f>IF(OR(A257='Cost Escalators'!A$68,A257='Cost Escalators'!A$69,A257='Cost Escalators'!A$70,A257='Cost Escalators'!A$71),SUM(H257:L257),0)</f>
        <v>0</v>
      </c>
    </row>
    <row r="258" spans="1:23" x14ac:dyDescent="0.2">
      <c r="A258" s="33">
        <f>'Input Data'!A258</f>
        <v>7469</v>
      </c>
      <c r="B258" s="33" t="str">
        <f>'Input Data'!B258</f>
        <v>Substation Minor Projects</v>
      </c>
      <c r="C258" s="33" t="str">
        <f>'Input Data'!C258</f>
        <v>Liddell 84 Line Connection - Additional Circuit Breaker Installation</v>
      </c>
      <c r="D258" s="35" t="str">
        <f>'Input Data'!D258</f>
        <v>PS Augmentation</v>
      </c>
      <c r="E258" s="63" t="str">
        <f>'Input Data'!E258</f>
        <v>Input_Proj_Commit</v>
      </c>
      <c r="F258" s="68">
        <f>'Input Data'!F258</f>
        <v>2013</v>
      </c>
      <c r="G258" s="52">
        <f>'Input Data'!G258</f>
        <v>2013</v>
      </c>
      <c r="H258" s="34">
        <f>'Input Data'!H258*IF($G258='Cost Escalators'!$B$4,'Cost Escalators'!$B$6,'Cost Escalators'!$C$6)</f>
        <v>0</v>
      </c>
      <c r="I258" s="34">
        <f>'Input Data'!I258*IF($G258='Cost Escalators'!$B$4,'Cost Escalators'!$B$6,'Cost Escalators'!$C$6)</f>
        <v>15266.892840426111</v>
      </c>
      <c r="J258" s="34">
        <f>'Input Data'!J258*IF($G258='Cost Escalators'!$B$4,'Cost Escalators'!$B$6,'Cost Escalators'!$C$6)</f>
        <v>519846.41460672027</v>
      </c>
      <c r="K258" s="34">
        <f>'Input Data'!K258*IF($G258='Cost Escalators'!$B$4,'Cost Escalators'!$B$6,'Cost Escalators'!$C$6)</f>
        <v>3826800.9814516664</v>
      </c>
      <c r="L258" s="49">
        <f>'Input Data'!L258*IF($G258='Cost Escalators'!$B$4,'Cost Escalators'!$B$6,'Cost Escalators'!$C$6)</f>
        <v>0</v>
      </c>
      <c r="M258" s="34">
        <f>'Input Data'!M258*IF($G258='Cost Escalators'!$B$4,'Cost Escalators'!$B$6,'Cost Escalators'!$C$6)</f>
        <v>0</v>
      </c>
      <c r="N258" s="34">
        <f>'Input Data'!N258*IF($G258='Cost Escalators'!$B$4,'Cost Escalators'!$B$6,'Cost Escalators'!$C$6)</f>
        <v>0</v>
      </c>
      <c r="O258" s="34">
        <f>'Input Data'!O258*IF($G258='Cost Escalators'!$B$4,'Cost Escalators'!$B$6,'Cost Escalators'!$C$6)</f>
        <v>0</v>
      </c>
      <c r="P258" s="49">
        <f>'Input Data'!P258*IF($G258='Cost Escalators'!$B$4,'Cost Escalators'!$B$6,'Cost Escalators'!$C$6)</f>
        <v>0</v>
      </c>
      <c r="R258" s="102">
        <f t="shared" si="14"/>
        <v>0</v>
      </c>
      <c r="S258" s="34">
        <f t="shared" si="15"/>
        <v>0</v>
      </c>
      <c r="T258" s="34">
        <f t="shared" si="16"/>
        <v>0</v>
      </c>
      <c r="U258" s="49">
        <f t="shared" si="17"/>
        <v>0</v>
      </c>
      <c r="W258" s="255">
        <f>IF(OR(A258='Cost Escalators'!A$68,A258='Cost Escalators'!A$69,A258='Cost Escalators'!A$70,A258='Cost Escalators'!A$71),SUM(H258:L258),0)</f>
        <v>0</v>
      </c>
    </row>
    <row r="259" spans="1:23" x14ac:dyDescent="0.2">
      <c r="A259" s="33">
        <f>'Input Data'!A259</f>
        <v>7511</v>
      </c>
      <c r="B259" s="33" t="str">
        <f>'Input Data'!B259</f>
        <v>Substation Minor Projects</v>
      </c>
      <c r="C259" s="33" t="str">
        <f>'Input Data'!C259</f>
        <v>Munmorah - Supply To Lake Munmorah Zone Substation</v>
      </c>
      <c r="D259" s="35" t="str">
        <f>'Input Data'!D259</f>
        <v>PS Augmentation</v>
      </c>
      <c r="E259" s="63" t="str">
        <f>'Input Data'!E259</f>
        <v>Input_Proj_Commit</v>
      </c>
      <c r="F259" s="68">
        <f>'Input Data'!F259</f>
        <v>2013</v>
      </c>
      <c r="G259" s="52">
        <f>'Input Data'!G259</f>
        <v>2013</v>
      </c>
      <c r="H259" s="34">
        <f>'Input Data'!H259*IF($G259='Cost Escalators'!$B$4,'Cost Escalators'!$B$6,'Cost Escalators'!$C$6)</f>
        <v>0</v>
      </c>
      <c r="I259" s="34">
        <f>'Input Data'!I259*IF($G259='Cost Escalators'!$B$4,'Cost Escalators'!$B$6,'Cost Escalators'!$C$6)</f>
        <v>1635.2679723316403</v>
      </c>
      <c r="J259" s="34">
        <f>'Input Data'!J259*IF($G259='Cost Escalators'!$B$4,'Cost Escalators'!$B$6,'Cost Escalators'!$C$6)</f>
        <v>134441.76097360294</v>
      </c>
      <c r="K259" s="34">
        <f>'Input Data'!K259*IF($G259='Cost Escalators'!$B$4,'Cost Escalators'!$B$6,'Cost Escalators'!$C$6)</f>
        <v>410330.04698709998</v>
      </c>
      <c r="L259" s="49">
        <f>'Input Data'!L259*IF($G259='Cost Escalators'!$B$4,'Cost Escalators'!$B$6,'Cost Escalators'!$C$6)</f>
        <v>0</v>
      </c>
      <c r="M259" s="34">
        <f>'Input Data'!M259*IF($G259='Cost Escalators'!$B$4,'Cost Escalators'!$B$6,'Cost Escalators'!$C$6)</f>
        <v>0</v>
      </c>
      <c r="N259" s="34">
        <f>'Input Data'!N259*IF($G259='Cost Escalators'!$B$4,'Cost Escalators'!$B$6,'Cost Escalators'!$C$6)</f>
        <v>0</v>
      </c>
      <c r="O259" s="34">
        <f>'Input Data'!O259*IF($G259='Cost Escalators'!$B$4,'Cost Escalators'!$B$6,'Cost Escalators'!$C$6)</f>
        <v>0</v>
      </c>
      <c r="P259" s="49">
        <f>'Input Data'!P259*IF($G259='Cost Escalators'!$B$4,'Cost Escalators'!$B$6,'Cost Escalators'!$C$6)</f>
        <v>0</v>
      </c>
      <c r="R259" s="102">
        <f t="shared" si="14"/>
        <v>0</v>
      </c>
      <c r="S259" s="34">
        <f t="shared" si="15"/>
        <v>0</v>
      </c>
      <c r="T259" s="34">
        <f t="shared" si="16"/>
        <v>0</v>
      </c>
      <c r="U259" s="49">
        <f t="shared" si="17"/>
        <v>0</v>
      </c>
      <c r="W259" s="255">
        <f>IF(OR(A259='Cost Escalators'!A$68,A259='Cost Escalators'!A$69,A259='Cost Escalators'!A$70,A259='Cost Escalators'!A$71),SUM(H259:L259),0)</f>
        <v>0</v>
      </c>
    </row>
    <row r="260" spans="1:23" x14ac:dyDescent="0.2">
      <c r="A260" s="33">
        <f>'Input Data'!A260</f>
        <v>7512</v>
      </c>
      <c r="B260" s="33" t="str">
        <f>'Input Data'!B260</f>
        <v>Substation Minor Projects</v>
      </c>
      <c r="C260" s="33" t="str">
        <f>'Input Data'!C260</f>
        <v>Vales Point - Supply To Lake Munmorah Zone Substation</v>
      </c>
      <c r="D260" s="35" t="str">
        <f>'Input Data'!D260</f>
        <v>PS Augmentation</v>
      </c>
      <c r="E260" s="63" t="str">
        <f>'Input Data'!E260</f>
        <v>Input_Proj_Commit</v>
      </c>
      <c r="F260" s="68">
        <f>'Input Data'!F260</f>
        <v>2013</v>
      </c>
      <c r="G260" s="52">
        <f>'Input Data'!G260</f>
        <v>2013</v>
      </c>
      <c r="H260" s="34">
        <f>'Input Data'!H260*IF($G260='Cost Escalators'!$B$4,'Cost Escalators'!$B$6,'Cost Escalators'!$C$6)</f>
        <v>0</v>
      </c>
      <c r="I260" s="34">
        <f>'Input Data'!I260*IF($G260='Cost Escalators'!$B$4,'Cost Escalators'!$B$6,'Cost Escalators'!$C$6)</f>
        <v>0</v>
      </c>
      <c r="J260" s="34">
        <f>'Input Data'!J260*IF($G260='Cost Escalators'!$B$4,'Cost Escalators'!$B$6,'Cost Escalators'!$C$6)</f>
        <v>85650.610330880256</v>
      </c>
      <c r="K260" s="34">
        <f>'Input Data'!K260*IF($G260='Cost Escalators'!$B$4,'Cost Escalators'!$B$6,'Cost Escalators'!$C$6)</f>
        <v>403683.18937346467</v>
      </c>
      <c r="L260" s="49">
        <f>'Input Data'!L260*IF($G260='Cost Escalators'!$B$4,'Cost Escalators'!$B$6,'Cost Escalators'!$C$6)</f>
        <v>0</v>
      </c>
      <c r="M260" s="34">
        <f>'Input Data'!M260*IF($G260='Cost Escalators'!$B$4,'Cost Escalators'!$B$6,'Cost Escalators'!$C$6)</f>
        <v>0</v>
      </c>
      <c r="N260" s="34">
        <f>'Input Data'!N260*IF($G260='Cost Escalators'!$B$4,'Cost Escalators'!$B$6,'Cost Escalators'!$C$6)</f>
        <v>0</v>
      </c>
      <c r="O260" s="34">
        <f>'Input Data'!O260*IF($G260='Cost Escalators'!$B$4,'Cost Escalators'!$B$6,'Cost Escalators'!$C$6)</f>
        <v>0</v>
      </c>
      <c r="P260" s="49">
        <f>'Input Data'!P260*IF($G260='Cost Escalators'!$B$4,'Cost Escalators'!$B$6,'Cost Escalators'!$C$6)</f>
        <v>0</v>
      </c>
      <c r="R260" s="102">
        <f t="shared" si="14"/>
        <v>0</v>
      </c>
      <c r="S260" s="34">
        <f t="shared" si="15"/>
        <v>0</v>
      </c>
      <c r="T260" s="34">
        <f t="shared" si="16"/>
        <v>0</v>
      </c>
      <c r="U260" s="49">
        <f t="shared" si="17"/>
        <v>0</v>
      </c>
      <c r="W260" s="255">
        <f>IF(OR(A260='Cost Escalators'!A$68,A260='Cost Escalators'!A$69,A260='Cost Escalators'!A$70,A260='Cost Escalators'!A$71),SUM(H260:L260),0)</f>
        <v>0</v>
      </c>
    </row>
    <row r="261" spans="1:23" x14ac:dyDescent="0.2">
      <c r="A261" s="33">
        <f>'Input Data'!A261</f>
        <v>7521</v>
      </c>
      <c r="B261" s="33" t="str">
        <f>'Input Data'!B261</f>
        <v>Substation Minor Projects</v>
      </c>
      <c r="C261" s="33" t="str">
        <f>'Input Data'!C261</f>
        <v>Newcastle 952 Feeder Connection to Rathmines</v>
      </c>
      <c r="D261" s="35" t="str">
        <f>'Input Data'!D261</f>
        <v>PS Augmentation</v>
      </c>
      <c r="E261" s="63" t="str">
        <f>'Input Data'!E261</f>
        <v>Input_Proj_Commit</v>
      </c>
      <c r="F261" s="68">
        <f>'Input Data'!F261</f>
        <v>2013</v>
      </c>
      <c r="G261" s="52">
        <f>'Input Data'!G261</f>
        <v>2013</v>
      </c>
      <c r="H261" s="34">
        <f>'Input Data'!H261*IF($G261='Cost Escalators'!$B$4,'Cost Escalators'!$B$6,'Cost Escalators'!$C$6)</f>
        <v>0</v>
      </c>
      <c r="I261" s="34">
        <f>'Input Data'!I261*IF($G261='Cost Escalators'!$B$4,'Cost Escalators'!$B$6,'Cost Escalators'!$C$6)</f>
        <v>13396.26665485724</v>
      </c>
      <c r="J261" s="34">
        <f>'Input Data'!J261*IF($G261='Cost Escalators'!$B$4,'Cost Escalators'!$B$6,'Cost Escalators'!$C$6)</f>
        <v>212606.85751403746</v>
      </c>
      <c r="K261" s="34">
        <f>'Input Data'!K261*IF($G261='Cost Escalators'!$B$4,'Cost Escalators'!$B$6,'Cost Escalators'!$C$6)</f>
        <v>121901.19020800386</v>
      </c>
      <c r="L261" s="49">
        <f>'Input Data'!L261*IF($G261='Cost Escalators'!$B$4,'Cost Escalators'!$B$6,'Cost Escalators'!$C$6)</f>
        <v>0</v>
      </c>
      <c r="M261" s="34">
        <f>'Input Data'!M261*IF($G261='Cost Escalators'!$B$4,'Cost Escalators'!$B$6,'Cost Escalators'!$C$6)</f>
        <v>0</v>
      </c>
      <c r="N261" s="34">
        <f>'Input Data'!N261*IF($G261='Cost Escalators'!$B$4,'Cost Escalators'!$B$6,'Cost Escalators'!$C$6)</f>
        <v>0</v>
      </c>
      <c r="O261" s="34">
        <f>'Input Data'!O261*IF($G261='Cost Escalators'!$B$4,'Cost Escalators'!$B$6,'Cost Escalators'!$C$6)</f>
        <v>0</v>
      </c>
      <c r="P261" s="49">
        <f>'Input Data'!P261*IF($G261='Cost Escalators'!$B$4,'Cost Escalators'!$B$6,'Cost Escalators'!$C$6)</f>
        <v>0</v>
      </c>
      <c r="R261" s="102">
        <f t="shared" ref="R261:R324" si="18">IF($F261=0,M261,IF($F261=R$4,SUM($H261:$P261),0))</f>
        <v>0</v>
      </c>
      <c r="S261" s="34">
        <f t="shared" ref="S261:S324" si="19">IF($F261=0,N261,IF($F261=S$4,SUM($H261:$P261),0))</f>
        <v>0</v>
      </c>
      <c r="T261" s="34">
        <f t="shared" ref="T261:T324" si="20">IF($F261=0,O261,IF($F261=T$4,SUM($H261:$P261),0))</f>
        <v>0</v>
      </c>
      <c r="U261" s="49">
        <f t="shared" ref="U261:U324" si="21">IF($F261=0,P261,IF($F261=U$4,SUM($H261:$P261),0))</f>
        <v>0</v>
      </c>
      <c r="W261" s="255">
        <f>IF(OR(A261='Cost Escalators'!A$68,A261='Cost Escalators'!A$69,A261='Cost Escalators'!A$70,A261='Cost Escalators'!A$71),SUM(H261:L261),0)</f>
        <v>0</v>
      </c>
    </row>
    <row r="262" spans="1:23" x14ac:dyDescent="0.2">
      <c r="A262" s="33">
        <f>'Input Data'!A262</f>
        <v>7683</v>
      </c>
      <c r="B262" s="33" t="str">
        <f>'Input Data'!B262</f>
        <v>Substation Minor Projects</v>
      </c>
      <c r="C262" s="33" t="str">
        <f>'Input Data'!C262</f>
        <v>Connection to Morvern Substation</v>
      </c>
      <c r="D262" s="35" t="str">
        <f>'Input Data'!D262</f>
        <v>PS Augmentation</v>
      </c>
      <c r="E262" s="63" t="str">
        <f>'Input Data'!E262</f>
        <v>Input_Proj_Commit</v>
      </c>
      <c r="F262" s="68">
        <f>'Input Data'!F262</f>
        <v>2013</v>
      </c>
      <c r="G262" s="52">
        <f>'Input Data'!G262</f>
        <v>2013</v>
      </c>
      <c r="H262" s="34">
        <f>'Input Data'!H262*IF($G262='Cost Escalators'!$B$4,'Cost Escalators'!$B$6,'Cost Escalators'!$C$6)</f>
        <v>0</v>
      </c>
      <c r="I262" s="34">
        <f>'Input Data'!I262*IF($G262='Cost Escalators'!$B$4,'Cost Escalators'!$B$6,'Cost Escalators'!$C$6)</f>
        <v>0</v>
      </c>
      <c r="J262" s="34">
        <f>'Input Data'!J262*IF($G262='Cost Escalators'!$B$4,'Cost Escalators'!$B$6,'Cost Escalators'!$C$6)</f>
        <v>0</v>
      </c>
      <c r="K262" s="34">
        <f>'Input Data'!K262*IF($G262='Cost Escalators'!$B$4,'Cost Escalators'!$B$6,'Cost Escalators'!$C$6)</f>
        <v>179257.16417075682</v>
      </c>
      <c r="L262" s="49">
        <f>'Input Data'!L262*IF($G262='Cost Escalators'!$B$4,'Cost Escalators'!$B$6,'Cost Escalators'!$C$6)</f>
        <v>0</v>
      </c>
      <c r="M262" s="34">
        <f>'Input Data'!M262*IF($G262='Cost Escalators'!$B$4,'Cost Escalators'!$B$6,'Cost Escalators'!$C$6)</f>
        <v>0</v>
      </c>
      <c r="N262" s="34">
        <f>'Input Data'!N262*IF($G262='Cost Escalators'!$B$4,'Cost Escalators'!$B$6,'Cost Escalators'!$C$6)</f>
        <v>0</v>
      </c>
      <c r="O262" s="34">
        <f>'Input Data'!O262*IF($G262='Cost Escalators'!$B$4,'Cost Escalators'!$B$6,'Cost Escalators'!$C$6)</f>
        <v>0</v>
      </c>
      <c r="P262" s="49">
        <f>'Input Data'!P262*IF($G262='Cost Escalators'!$B$4,'Cost Escalators'!$B$6,'Cost Escalators'!$C$6)</f>
        <v>0</v>
      </c>
      <c r="R262" s="102">
        <f t="shared" si="18"/>
        <v>0</v>
      </c>
      <c r="S262" s="34">
        <f t="shared" si="19"/>
        <v>0</v>
      </c>
      <c r="T262" s="34">
        <f t="shared" si="20"/>
        <v>0</v>
      </c>
      <c r="U262" s="49">
        <f t="shared" si="21"/>
        <v>0</v>
      </c>
      <c r="W262" s="255">
        <f>IF(OR(A262='Cost Escalators'!A$68,A262='Cost Escalators'!A$69,A262='Cost Escalators'!A$70,A262='Cost Escalators'!A$71),SUM(H262:L262),0)</f>
        <v>0</v>
      </c>
    </row>
    <row r="263" spans="1:23" x14ac:dyDescent="0.2">
      <c r="A263" s="33">
        <f>'Input Data'!A263</f>
        <v>7825</v>
      </c>
      <c r="B263" s="33" t="str">
        <f>'Input Data'!B263</f>
        <v>Substation Minor Projects</v>
      </c>
      <c r="C263" s="33" t="str">
        <f>'Input Data'!C263</f>
        <v>Connection of Charlestown Zone Substation</v>
      </c>
      <c r="D263" s="35" t="str">
        <f>'Input Data'!D263</f>
        <v>PS Augmentation</v>
      </c>
      <c r="E263" s="63" t="str">
        <f>'Input Data'!E263</f>
        <v>Input_Proj_Commit</v>
      </c>
      <c r="F263" s="68">
        <f>'Input Data'!F263</f>
        <v>2013</v>
      </c>
      <c r="G263" s="52">
        <f>'Input Data'!G263</f>
        <v>2013</v>
      </c>
      <c r="H263" s="34">
        <f>'Input Data'!H263*IF($G263='Cost Escalators'!$B$4,'Cost Escalators'!$B$6,'Cost Escalators'!$C$6)</f>
        <v>0</v>
      </c>
      <c r="I263" s="34">
        <f>'Input Data'!I263*IF($G263='Cost Escalators'!$B$4,'Cost Escalators'!$B$6,'Cost Escalators'!$C$6)</f>
        <v>0</v>
      </c>
      <c r="J263" s="34">
        <f>'Input Data'!J263*IF($G263='Cost Escalators'!$B$4,'Cost Escalators'!$B$6,'Cost Escalators'!$C$6)</f>
        <v>6347.5549613513167</v>
      </c>
      <c r="K263" s="34">
        <f>'Input Data'!K263*IF($G263='Cost Escalators'!$B$4,'Cost Escalators'!$B$6,'Cost Escalators'!$C$6)</f>
        <v>94034.086619072245</v>
      </c>
      <c r="L263" s="49">
        <f>'Input Data'!L263*IF($G263='Cost Escalators'!$B$4,'Cost Escalators'!$B$6,'Cost Escalators'!$C$6)</f>
        <v>0</v>
      </c>
      <c r="M263" s="34">
        <f>'Input Data'!M263*IF($G263='Cost Escalators'!$B$4,'Cost Escalators'!$B$6,'Cost Escalators'!$C$6)</f>
        <v>0</v>
      </c>
      <c r="N263" s="34">
        <f>'Input Data'!N263*IF($G263='Cost Escalators'!$B$4,'Cost Escalators'!$B$6,'Cost Escalators'!$C$6)</f>
        <v>0</v>
      </c>
      <c r="O263" s="34">
        <f>'Input Data'!O263*IF($G263='Cost Escalators'!$B$4,'Cost Escalators'!$B$6,'Cost Escalators'!$C$6)</f>
        <v>0</v>
      </c>
      <c r="P263" s="49">
        <f>'Input Data'!P263*IF($G263='Cost Escalators'!$B$4,'Cost Escalators'!$B$6,'Cost Escalators'!$C$6)</f>
        <v>0</v>
      </c>
      <c r="R263" s="102">
        <f t="shared" si="18"/>
        <v>0</v>
      </c>
      <c r="S263" s="34">
        <f t="shared" si="19"/>
        <v>0</v>
      </c>
      <c r="T263" s="34">
        <f t="shared" si="20"/>
        <v>0</v>
      </c>
      <c r="U263" s="49">
        <f t="shared" si="21"/>
        <v>0</v>
      </c>
      <c r="W263" s="255">
        <f>IF(OR(A263='Cost Escalators'!A$68,A263='Cost Escalators'!A$69,A263='Cost Escalators'!A$70,A263='Cost Escalators'!A$71),SUM(H263:L263),0)</f>
        <v>0</v>
      </c>
    </row>
    <row r="264" spans="1:23" x14ac:dyDescent="0.2">
      <c r="A264" s="33">
        <f>'Input Data'!A264</f>
        <v>7862</v>
      </c>
      <c r="B264" s="33" t="str">
        <f>'Input Data'!B264</f>
        <v>Substation Minor Projects</v>
      </c>
      <c r="C264" s="33" t="str">
        <f>'Input Data'!C264</f>
        <v>Sydney North Substation 257 &amp; 258 132kV Feeder Augmentation</v>
      </c>
      <c r="D264" s="35" t="str">
        <f>'Input Data'!D264</f>
        <v>PS Augmentation</v>
      </c>
      <c r="E264" s="63" t="str">
        <f>'Input Data'!E264</f>
        <v>Input_Proj_Commit</v>
      </c>
      <c r="F264" s="68">
        <f>'Input Data'!F264</f>
        <v>2013</v>
      </c>
      <c r="G264" s="52">
        <f>'Input Data'!G264</f>
        <v>2013</v>
      </c>
      <c r="H264" s="34">
        <f>'Input Data'!H264*IF($G264='Cost Escalators'!$B$4,'Cost Escalators'!$B$6,'Cost Escalators'!$C$6)</f>
        <v>0</v>
      </c>
      <c r="I264" s="34">
        <f>'Input Data'!I264*IF($G264='Cost Escalators'!$B$4,'Cost Escalators'!$B$6,'Cost Escalators'!$C$6)</f>
        <v>0</v>
      </c>
      <c r="J264" s="34">
        <f>'Input Data'!J264*IF($G264='Cost Escalators'!$B$4,'Cost Escalators'!$B$6,'Cost Escalators'!$C$6)</f>
        <v>36907.802539357865</v>
      </c>
      <c r="K264" s="34">
        <f>'Input Data'!K264*IF($G264='Cost Escalators'!$B$4,'Cost Escalators'!$B$6,'Cost Escalators'!$C$6)</f>
        <v>40144.449946809094</v>
      </c>
      <c r="L264" s="49">
        <f>'Input Data'!L264*IF($G264='Cost Escalators'!$B$4,'Cost Escalators'!$B$6,'Cost Escalators'!$C$6)</f>
        <v>0</v>
      </c>
      <c r="M264" s="34">
        <f>'Input Data'!M264*IF($G264='Cost Escalators'!$B$4,'Cost Escalators'!$B$6,'Cost Escalators'!$C$6)</f>
        <v>0</v>
      </c>
      <c r="N264" s="34">
        <f>'Input Data'!N264*IF($G264='Cost Escalators'!$B$4,'Cost Escalators'!$B$6,'Cost Escalators'!$C$6)</f>
        <v>0</v>
      </c>
      <c r="O264" s="34">
        <f>'Input Data'!O264*IF($G264='Cost Escalators'!$B$4,'Cost Escalators'!$B$6,'Cost Escalators'!$C$6)</f>
        <v>0</v>
      </c>
      <c r="P264" s="49">
        <f>'Input Data'!P264*IF($G264='Cost Escalators'!$B$4,'Cost Escalators'!$B$6,'Cost Escalators'!$C$6)</f>
        <v>0</v>
      </c>
      <c r="R264" s="102">
        <f t="shared" si="18"/>
        <v>0</v>
      </c>
      <c r="S264" s="34">
        <f t="shared" si="19"/>
        <v>0</v>
      </c>
      <c r="T264" s="34">
        <f t="shared" si="20"/>
        <v>0</v>
      </c>
      <c r="U264" s="49">
        <f t="shared" si="21"/>
        <v>0</v>
      </c>
      <c r="W264" s="255">
        <f>IF(OR(A264='Cost Escalators'!A$68,A264='Cost Escalators'!A$69,A264='Cost Escalators'!A$70,A264='Cost Escalators'!A$71),SUM(H264:L264),0)</f>
        <v>0</v>
      </c>
    </row>
    <row r="265" spans="1:23" x14ac:dyDescent="0.2">
      <c r="A265" s="33">
        <f>'Input Data'!A265</f>
        <v>6105</v>
      </c>
      <c r="B265" s="33" t="str">
        <f>'Input Data'!B265</f>
        <v>Substation Minor Projects</v>
      </c>
      <c r="C265" s="33" t="str">
        <f>'Input Data'!C265</f>
        <v>Sydney West Substation 330kV Bus Coupling</v>
      </c>
      <c r="D265" s="35" t="str">
        <f>'Input Data'!D265</f>
        <v>PS Augmentation</v>
      </c>
      <c r="E265" s="63" t="str">
        <f>'Input Data'!E265</f>
        <v>Input_Proj_Commit</v>
      </c>
      <c r="F265" s="68">
        <f>'Input Data'!F265</f>
        <v>2014</v>
      </c>
      <c r="G265" s="52">
        <f>'Input Data'!G265</f>
        <v>2013</v>
      </c>
      <c r="H265" s="34">
        <f>'Input Data'!H265*IF($G265='Cost Escalators'!$B$4,'Cost Escalators'!$B$6,'Cost Escalators'!$C$6)</f>
        <v>7638.6213444326277</v>
      </c>
      <c r="I265" s="34">
        <f>'Input Data'!I265*IF($G265='Cost Escalators'!$B$4,'Cost Escalators'!$B$6,'Cost Escalators'!$C$6)</f>
        <v>0</v>
      </c>
      <c r="J265" s="34">
        <f>'Input Data'!J265*IF($G265='Cost Escalators'!$B$4,'Cost Escalators'!$B$6,'Cost Escalators'!$C$6)</f>
        <v>0</v>
      </c>
      <c r="K265" s="34">
        <f>'Input Data'!K265*IF($G265='Cost Escalators'!$B$4,'Cost Escalators'!$B$6,'Cost Escalators'!$C$6)</f>
        <v>-9211.2867413050335</v>
      </c>
      <c r="L265" s="49">
        <f>'Input Data'!L265*IF($G265='Cost Escalators'!$B$4,'Cost Escalators'!$B$6,'Cost Escalators'!$C$6)</f>
        <v>0</v>
      </c>
      <c r="M265" s="34">
        <f>'Input Data'!M265*IF($G265='Cost Escalators'!$B$4,'Cost Escalators'!$B$6,'Cost Escalators'!$C$6)</f>
        <v>0</v>
      </c>
      <c r="N265" s="34">
        <f>'Input Data'!N265*IF($G265='Cost Escalators'!$B$4,'Cost Escalators'!$B$6,'Cost Escalators'!$C$6)</f>
        <v>0</v>
      </c>
      <c r="O265" s="34">
        <f>'Input Data'!O265*IF($G265='Cost Escalators'!$B$4,'Cost Escalators'!$B$6,'Cost Escalators'!$C$6)</f>
        <v>0</v>
      </c>
      <c r="P265" s="49">
        <f>'Input Data'!P265*IF($G265='Cost Escalators'!$B$4,'Cost Escalators'!$B$6,'Cost Escalators'!$C$6)</f>
        <v>0</v>
      </c>
      <c r="R265" s="102">
        <f t="shared" si="18"/>
        <v>0</v>
      </c>
      <c r="S265" s="34">
        <f t="shared" si="19"/>
        <v>0</v>
      </c>
      <c r="T265" s="34">
        <f t="shared" si="20"/>
        <v>0</v>
      </c>
      <c r="U265" s="49">
        <f t="shared" si="21"/>
        <v>0</v>
      </c>
      <c r="W265" s="255">
        <f>IF(OR(A265='Cost Escalators'!A$68,A265='Cost Escalators'!A$69,A265='Cost Escalators'!A$70,A265='Cost Escalators'!A$71),SUM(H265:L265),0)</f>
        <v>0</v>
      </c>
    </row>
    <row r="266" spans="1:23" x14ac:dyDescent="0.2">
      <c r="A266" s="33">
        <f>'Input Data'!A266</f>
        <v>6107</v>
      </c>
      <c r="B266" s="33" t="str">
        <f>'Input Data'!B266</f>
        <v>Substation Minor Projects</v>
      </c>
      <c r="C266" s="33" t="str">
        <f>'Input Data'!C266</f>
        <v>Sydney West Substation 20 Line Bus Coupling</v>
      </c>
      <c r="D266" s="35" t="str">
        <f>'Input Data'!D266</f>
        <v>PS Augmentation</v>
      </c>
      <c r="E266" s="63" t="str">
        <f>'Input Data'!E266</f>
        <v>Input_Proj_Commit</v>
      </c>
      <c r="F266" s="68">
        <f>'Input Data'!F266</f>
        <v>2014</v>
      </c>
      <c r="G266" s="52">
        <f>'Input Data'!G266</f>
        <v>2013</v>
      </c>
      <c r="H266" s="34">
        <f>'Input Data'!H266*IF($G266='Cost Escalators'!$B$4,'Cost Escalators'!$B$6,'Cost Escalators'!$C$6)</f>
        <v>9.7182507380828493</v>
      </c>
      <c r="I266" s="34">
        <f>'Input Data'!I266*IF($G266='Cost Escalators'!$B$4,'Cost Escalators'!$B$6,'Cost Escalators'!$C$6)</f>
        <v>0</v>
      </c>
      <c r="J266" s="34">
        <f>'Input Data'!J266*IF($G266='Cost Escalators'!$B$4,'Cost Escalators'!$B$6,'Cost Escalators'!$C$6)</f>
        <v>0</v>
      </c>
      <c r="K266" s="34">
        <f>'Input Data'!K266*IF($G266='Cost Escalators'!$B$4,'Cost Escalators'!$B$6,'Cost Escalators'!$C$6)</f>
        <v>0</v>
      </c>
      <c r="L266" s="49">
        <f>'Input Data'!L266*IF($G266='Cost Escalators'!$B$4,'Cost Escalators'!$B$6,'Cost Escalators'!$C$6)</f>
        <v>0</v>
      </c>
      <c r="M266" s="34">
        <f>'Input Data'!M266*IF($G266='Cost Escalators'!$B$4,'Cost Escalators'!$B$6,'Cost Escalators'!$C$6)</f>
        <v>0</v>
      </c>
      <c r="N266" s="34">
        <f>'Input Data'!N266*IF($G266='Cost Escalators'!$B$4,'Cost Escalators'!$B$6,'Cost Escalators'!$C$6)</f>
        <v>0</v>
      </c>
      <c r="O266" s="34">
        <f>'Input Data'!O266*IF($G266='Cost Escalators'!$B$4,'Cost Escalators'!$B$6,'Cost Escalators'!$C$6)</f>
        <v>0</v>
      </c>
      <c r="P266" s="49">
        <f>'Input Data'!P266*IF($G266='Cost Escalators'!$B$4,'Cost Escalators'!$B$6,'Cost Escalators'!$C$6)</f>
        <v>0</v>
      </c>
      <c r="R266" s="102">
        <f t="shared" si="18"/>
        <v>0</v>
      </c>
      <c r="S266" s="34">
        <f t="shared" si="19"/>
        <v>0</v>
      </c>
      <c r="T266" s="34">
        <f t="shared" si="20"/>
        <v>0</v>
      </c>
      <c r="U266" s="49">
        <f t="shared" si="21"/>
        <v>0</v>
      </c>
      <c r="W266" s="255">
        <f>IF(OR(A266='Cost Escalators'!A$68,A266='Cost Escalators'!A$69,A266='Cost Escalators'!A$70,A266='Cost Escalators'!A$71),SUM(H266:L266),0)</f>
        <v>0</v>
      </c>
    </row>
    <row r="267" spans="1:23" x14ac:dyDescent="0.2">
      <c r="A267" s="33">
        <f>'Input Data'!A267</f>
        <v>8039</v>
      </c>
      <c r="B267" s="33" t="str">
        <f>'Input Data'!B267</f>
        <v>Substation Minor Projects</v>
      </c>
      <c r="C267" s="33" t="str">
        <f>'Input Data'!C267</f>
        <v>Jindera No.1 and No.2 Transformer Bay Ratings</v>
      </c>
      <c r="D267" s="35" t="str">
        <f>'Input Data'!D267</f>
        <v>PS Augmentation</v>
      </c>
      <c r="E267" s="63" t="str">
        <f>'Input Data'!E267</f>
        <v>Input_Proj_Commit</v>
      </c>
      <c r="F267" s="68">
        <f>'Input Data'!F267</f>
        <v>2014</v>
      </c>
      <c r="G267" s="52">
        <f>'Input Data'!G267</f>
        <v>2013</v>
      </c>
      <c r="H267" s="34">
        <f>'Input Data'!H267*IF($G267='Cost Escalators'!$B$4,'Cost Escalators'!$B$6,'Cost Escalators'!$C$6)</f>
        <v>0</v>
      </c>
      <c r="I267" s="34">
        <f>'Input Data'!I267*IF($G267='Cost Escalators'!$B$4,'Cost Escalators'!$B$6,'Cost Escalators'!$C$6)</f>
        <v>0</v>
      </c>
      <c r="J267" s="34">
        <f>'Input Data'!J267*IF($G267='Cost Escalators'!$B$4,'Cost Escalators'!$B$6,'Cost Escalators'!$C$6)</f>
        <v>0</v>
      </c>
      <c r="K267" s="34">
        <f>'Input Data'!K267*IF($G267='Cost Escalators'!$B$4,'Cost Escalators'!$B$6,'Cost Escalators'!$C$6)</f>
        <v>2955.8802801618663</v>
      </c>
      <c r="L267" s="49">
        <f>'Input Data'!L267*IF($G267='Cost Escalators'!$B$4,'Cost Escalators'!$B$6,'Cost Escalators'!$C$6)</f>
        <v>65669.140625</v>
      </c>
      <c r="M267" s="34">
        <f>'Input Data'!M267*IF($G267='Cost Escalators'!$B$4,'Cost Escalators'!$B$6,'Cost Escalators'!$C$6)</f>
        <v>0</v>
      </c>
      <c r="N267" s="34">
        <f>'Input Data'!N267*IF($G267='Cost Escalators'!$B$4,'Cost Escalators'!$B$6,'Cost Escalators'!$C$6)</f>
        <v>0</v>
      </c>
      <c r="O267" s="34">
        <f>'Input Data'!O267*IF($G267='Cost Escalators'!$B$4,'Cost Escalators'!$B$6,'Cost Escalators'!$C$6)</f>
        <v>0</v>
      </c>
      <c r="P267" s="49">
        <f>'Input Data'!P267*IF($G267='Cost Escalators'!$B$4,'Cost Escalators'!$B$6,'Cost Escalators'!$C$6)</f>
        <v>0</v>
      </c>
      <c r="R267" s="102">
        <f t="shared" si="18"/>
        <v>0</v>
      </c>
      <c r="S267" s="34">
        <f t="shared" si="19"/>
        <v>0</v>
      </c>
      <c r="T267" s="34">
        <f t="shared" si="20"/>
        <v>0</v>
      </c>
      <c r="U267" s="49">
        <f t="shared" si="21"/>
        <v>0</v>
      </c>
      <c r="W267" s="255">
        <f>IF(OR(A267='Cost Escalators'!A$68,A267='Cost Escalators'!A$69,A267='Cost Escalators'!A$70,A267='Cost Escalators'!A$71),SUM(H267:L267),0)</f>
        <v>0</v>
      </c>
    </row>
    <row r="268" spans="1:23" x14ac:dyDescent="0.2">
      <c r="A268" s="33">
        <f>'Input Data'!A268</f>
        <v>6262</v>
      </c>
      <c r="B268" s="33" t="str">
        <f>'Input Data'!B268</f>
        <v>Substation Renewal</v>
      </c>
      <c r="C268" s="33" t="str">
        <f>'Input Data'!C268</f>
        <v>Orange North Substation</v>
      </c>
      <c r="D268" s="35" t="str">
        <f>'Input Data'!D268</f>
        <v>PS Augmentation</v>
      </c>
      <c r="E268" s="63" t="str">
        <f>'Input Data'!E268</f>
        <v>Input_Proj_Commit</v>
      </c>
      <c r="F268" s="68">
        <f>'Input Data'!F268</f>
        <v>2010</v>
      </c>
      <c r="G268" s="52">
        <f>'Input Data'!G268</f>
        <v>2013</v>
      </c>
      <c r="H268" s="34">
        <f>'Input Data'!H268*IF($G268='Cost Escalators'!$B$4,'Cost Escalators'!$B$6,'Cost Escalators'!$C$6)</f>
        <v>-8.4435474462042599</v>
      </c>
      <c r="I268" s="34">
        <f>'Input Data'!I268*IF($G268='Cost Escalators'!$B$4,'Cost Escalators'!$B$6,'Cost Escalators'!$C$6)</f>
        <v>0</v>
      </c>
      <c r="J268" s="34">
        <f>'Input Data'!J268*IF($G268='Cost Escalators'!$B$4,'Cost Escalators'!$B$6,'Cost Escalators'!$C$6)</f>
        <v>-28849.333736665441</v>
      </c>
      <c r="K268" s="34">
        <f>'Input Data'!K268*IF($G268='Cost Escalators'!$B$4,'Cost Escalators'!$B$6,'Cost Escalators'!$C$6)</f>
        <v>-8148.7967611085296</v>
      </c>
      <c r="L268" s="49">
        <f>'Input Data'!L268*IF($G268='Cost Escalators'!$B$4,'Cost Escalators'!$B$6,'Cost Escalators'!$C$6)</f>
        <v>0</v>
      </c>
      <c r="M268" s="34">
        <f>'Input Data'!M268*IF($G268='Cost Escalators'!$B$4,'Cost Escalators'!$B$6,'Cost Escalators'!$C$6)</f>
        <v>0</v>
      </c>
      <c r="N268" s="34">
        <f>'Input Data'!N268*IF($G268='Cost Escalators'!$B$4,'Cost Escalators'!$B$6,'Cost Escalators'!$C$6)</f>
        <v>0</v>
      </c>
      <c r="O268" s="34">
        <f>'Input Data'!O268*IF($G268='Cost Escalators'!$B$4,'Cost Escalators'!$B$6,'Cost Escalators'!$C$6)</f>
        <v>0</v>
      </c>
      <c r="P268" s="49">
        <f>'Input Data'!P268*IF($G268='Cost Escalators'!$B$4,'Cost Escalators'!$B$6,'Cost Escalators'!$C$6)</f>
        <v>0</v>
      </c>
      <c r="R268" s="102">
        <f t="shared" si="18"/>
        <v>0</v>
      </c>
      <c r="S268" s="34">
        <f t="shared" si="19"/>
        <v>0</v>
      </c>
      <c r="T268" s="34">
        <f t="shared" si="20"/>
        <v>0</v>
      </c>
      <c r="U268" s="49">
        <f t="shared" si="21"/>
        <v>0</v>
      </c>
      <c r="W268" s="255">
        <f>IF(OR(A268='Cost Escalators'!A$68,A268='Cost Escalators'!A$69,A268='Cost Escalators'!A$70,A268='Cost Escalators'!A$71),SUM(H268:L268),0)</f>
        <v>0</v>
      </c>
    </row>
    <row r="269" spans="1:23" x14ac:dyDescent="0.2">
      <c r="A269" s="33">
        <f>'Input Data'!A269</f>
        <v>5963</v>
      </c>
      <c r="B269" s="33" t="str">
        <f>'Input Data'!B269</f>
        <v>Substation Renewal</v>
      </c>
      <c r="C269" s="33" t="str">
        <f>'Input Data'!C269</f>
        <v>Murray Switching Station</v>
      </c>
      <c r="D269" s="35" t="str">
        <f>'Input Data'!D269</f>
        <v>PS Augmentation</v>
      </c>
      <c r="E269" s="63" t="str">
        <f>'Input Data'!E269</f>
        <v>Input_Proj_Commit</v>
      </c>
      <c r="F269" s="68">
        <f>'Input Data'!F269</f>
        <v>2012</v>
      </c>
      <c r="G269" s="52">
        <f>'Input Data'!G269</f>
        <v>2013</v>
      </c>
      <c r="H269" s="34">
        <f>'Input Data'!H269*IF($G269='Cost Escalators'!$B$4,'Cost Escalators'!$B$6,'Cost Escalators'!$C$6)</f>
        <v>2405335.8371787644</v>
      </c>
      <c r="I269" s="34">
        <f>'Input Data'!I269*IF($G269='Cost Escalators'!$B$4,'Cost Escalators'!$B$6,'Cost Escalators'!$C$6)</f>
        <v>5565634.5650983481</v>
      </c>
      <c r="J269" s="34">
        <f>'Input Data'!J269*IF($G269='Cost Escalators'!$B$4,'Cost Escalators'!$B$6,'Cost Escalators'!$C$6)</f>
        <v>2621140.1799205788</v>
      </c>
      <c r="K269" s="34">
        <f>'Input Data'!K269*IF($G269='Cost Escalators'!$B$4,'Cost Escalators'!$B$6,'Cost Escalators'!$C$6)</f>
        <v>92283.716402475227</v>
      </c>
      <c r="L269" s="49">
        <f>'Input Data'!L269*IF($G269='Cost Escalators'!$B$4,'Cost Escalators'!$B$6,'Cost Escalators'!$C$6)</f>
        <v>0</v>
      </c>
      <c r="M269" s="34">
        <f>'Input Data'!M269*IF($G269='Cost Escalators'!$B$4,'Cost Escalators'!$B$6,'Cost Escalators'!$C$6)</f>
        <v>0</v>
      </c>
      <c r="N269" s="34">
        <f>'Input Data'!N269*IF($G269='Cost Escalators'!$B$4,'Cost Escalators'!$B$6,'Cost Escalators'!$C$6)</f>
        <v>0</v>
      </c>
      <c r="O269" s="34">
        <f>'Input Data'!O269*IF($G269='Cost Escalators'!$B$4,'Cost Escalators'!$B$6,'Cost Escalators'!$C$6)</f>
        <v>0</v>
      </c>
      <c r="P269" s="49">
        <f>'Input Data'!P269*IF($G269='Cost Escalators'!$B$4,'Cost Escalators'!$B$6,'Cost Escalators'!$C$6)</f>
        <v>0</v>
      </c>
      <c r="R269" s="102">
        <f t="shared" si="18"/>
        <v>0</v>
      </c>
      <c r="S269" s="34">
        <f t="shared" si="19"/>
        <v>0</v>
      </c>
      <c r="T269" s="34">
        <f t="shared" si="20"/>
        <v>0</v>
      </c>
      <c r="U269" s="49">
        <f t="shared" si="21"/>
        <v>0</v>
      </c>
      <c r="W269" s="255">
        <f>IF(OR(A269='Cost Escalators'!A$68,A269='Cost Escalators'!A$69,A269='Cost Escalators'!A$70,A269='Cost Escalators'!A$71),SUM(H269:L269),0)</f>
        <v>0</v>
      </c>
    </row>
    <row r="270" spans="1:23" x14ac:dyDescent="0.2">
      <c r="A270" s="33">
        <f>'Input Data'!A270</f>
        <v>6709</v>
      </c>
      <c r="B270" s="33" t="str">
        <f>'Input Data'!B270</f>
        <v>Substation Renewal</v>
      </c>
      <c r="C270" s="33" t="str">
        <f>'Input Data'!C270</f>
        <v>Orange North Substation</v>
      </c>
      <c r="D270" s="35" t="str">
        <f>'Input Data'!D270</f>
        <v>PS Augmentation</v>
      </c>
      <c r="E270" s="63" t="str">
        <f>'Input Data'!E270</f>
        <v>Input_Proj_Commit</v>
      </c>
      <c r="F270" s="68">
        <f>'Input Data'!F270</f>
        <v>2013</v>
      </c>
      <c r="G270" s="52">
        <f>'Input Data'!G270</f>
        <v>2013</v>
      </c>
      <c r="H270" s="34">
        <f>'Input Data'!H270*IF($G270='Cost Escalators'!$B$4,'Cost Escalators'!$B$6,'Cost Escalators'!$C$6)</f>
        <v>2471997.3283144468</v>
      </c>
      <c r="I270" s="34">
        <f>'Input Data'!I270*IF($G270='Cost Escalators'!$B$4,'Cost Escalators'!$B$6,'Cost Escalators'!$C$6)</f>
        <v>7553402.7326886235</v>
      </c>
      <c r="J270" s="34">
        <f>'Input Data'!J270*IF($G270='Cost Escalators'!$B$4,'Cost Escalators'!$B$6,'Cost Escalators'!$C$6)</f>
        <v>17117458.677667297</v>
      </c>
      <c r="K270" s="34">
        <f>'Input Data'!K270*IF($G270='Cost Escalators'!$B$4,'Cost Escalators'!$B$6,'Cost Escalators'!$C$6)</f>
        <v>4833114.5254560504</v>
      </c>
      <c r="L270" s="49">
        <f>'Input Data'!L270*IF($G270='Cost Escalators'!$B$4,'Cost Escalators'!$B$6,'Cost Escalators'!$C$6)</f>
        <v>0</v>
      </c>
      <c r="M270" s="34">
        <f>'Input Data'!M270*IF($G270='Cost Escalators'!$B$4,'Cost Escalators'!$B$6,'Cost Escalators'!$C$6)</f>
        <v>0</v>
      </c>
      <c r="N270" s="34">
        <f>'Input Data'!N270*IF($G270='Cost Escalators'!$B$4,'Cost Escalators'!$B$6,'Cost Escalators'!$C$6)</f>
        <v>0</v>
      </c>
      <c r="O270" s="34">
        <f>'Input Data'!O270*IF($G270='Cost Escalators'!$B$4,'Cost Escalators'!$B$6,'Cost Escalators'!$C$6)</f>
        <v>0</v>
      </c>
      <c r="P270" s="49">
        <f>'Input Data'!P270*IF($G270='Cost Escalators'!$B$4,'Cost Escalators'!$B$6,'Cost Escalators'!$C$6)</f>
        <v>0</v>
      </c>
      <c r="R270" s="102">
        <f t="shared" si="18"/>
        <v>0</v>
      </c>
      <c r="S270" s="34">
        <f t="shared" si="19"/>
        <v>0</v>
      </c>
      <c r="T270" s="34">
        <f t="shared" si="20"/>
        <v>0</v>
      </c>
      <c r="U270" s="49">
        <f t="shared" si="21"/>
        <v>0</v>
      </c>
      <c r="W270" s="255">
        <f>IF(OR(A270='Cost Escalators'!A$68,A270='Cost Escalators'!A$69,A270='Cost Escalators'!A$70,A270='Cost Escalators'!A$71),SUM(H270:L270),0)</f>
        <v>0</v>
      </c>
    </row>
    <row r="271" spans="1:23" x14ac:dyDescent="0.2">
      <c r="A271" s="33">
        <f>'Input Data'!A271</f>
        <v>5715</v>
      </c>
      <c r="B271" s="33" t="str">
        <f>'Input Data'!B271</f>
        <v>Supply to ACT</v>
      </c>
      <c r="C271" s="33" t="str">
        <f>'Input Data'!C271</f>
        <v>Williamsdale 330/132kV Substation</v>
      </c>
      <c r="D271" s="35" t="str">
        <f>'Input Data'!D271</f>
        <v>PS Augmentation</v>
      </c>
      <c r="E271" s="63" t="str">
        <f>'Input Data'!E271</f>
        <v>Input_Proj_Commit</v>
      </c>
      <c r="F271" s="68">
        <f>'Input Data'!F271</f>
        <v>2012</v>
      </c>
      <c r="G271" s="52">
        <f>'Input Data'!G271</f>
        <v>2013</v>
      </c>
      <c r="H271" s="34">
        <f>'Input Data'!H271*IF($G271='Cost Escalators'!$B$4,'Cost Escalators'!$B$6,'Cost Escalators'!$C$6)</f>
        <v>13742330.978230238</v>
      </c>
      <c r="I271" s="34">
        <f>'Input Data'!I271*IF($G271='Cost Escalators'!$B$4,'Cost Escalators'!$B$6,'Cost Escalators'!$C$6)</f>
        <v>17119219.273594636</v>
      </c>
      <c r="J271" s="34">
        <f>'Input Data'!J271*IF($G271='Cost Escalators'!$B$4,'Cost Escalators'!$B$6,'Cost Escalators'!$C$6)</f>
        <v>18469414.020643447</v>
      </c>
      <c r="K271" s="34">
        <f>'Input Data'!K271*IF($G271='Cost Escalators'!$B$4,'Cost Escalators'!$B$6,'Cost Escalators'!$C$6)</f>
        <v>8093780.5965213189</v>
      </c>
      <c r="L271" s="49">
        <f>'Input Data'!L271*IF($G271='Cost Escalators'!$B$4,'Cost Escalators'!$B$6,'Cost Escalators'!$C$6)</f>
        <v>0</v>
      </c>
      <c r="M271" s="34">
        <f>'Input Data'!M271*IF($G271='Cost Escalators'!$B$4,'Cost Escalators'!$B$6,'Cost Escalators'!$C$6)</f>
        <v>0</v>
      </c>
      <c r="N271" s="34">
        <f>'Input Data'!N271*IF($G271='Cost Escalators'!$B$4,'Cost Escalators'!$B$6,'Cost Escalators'!$C$6)</f>
        <v>0</v>
      </c>
      <c r="O271" s="34">
        <f>'Input Data'!O271*IF($G271='Cost Escalators'!$B$4,'Cost Escalators'!$B$6,'Cost Escalators'!$C$6)</f>
        <v>0</v>
      </c>
      <c r="P271" s="49">
        <f>'Input Data'!P271*IF($G271='Cost Escalators'!$B$4,'Cost Escalators'!$B$6,'Cost Escalators'!$C$6)</f>
        <v>0</v>
      </c>
      <c r="R271" s="102">
        <f t="shared" si="18"/>
        <v>0</v>
      </c>
      <c r="S271" s="34">
        <f t="shared" si="19"/>
        <v>0</v>
      </c>
      <c r="T271" s="34">
        <f t="shared" si="20"/>
        <v>0</v>
      </c>
      <c r="U271" s="49">
        <f t="shared" si="21"/>
        <v>0</v>
      </c>
      <c r="W271" s="255">
        <f>IF(OR(A271='Cost Escalators'!A$68,A271='Cost Escalators'!A$69,A271='Cost Escalators'!A$70,A271='Cost Escalators'!A$71),SUM(H271:L271),0)</f>
        <v>0</v>
      </c>
    </row>
    <row r="272" spans="1:23" x14ac:dyDescent="0.2">
      <c r="A272" s="33">
        <f>'Input Data'!A272</f>
        <v>7401</v>
      </c>
      <c r="B272" s="33" t="str">
        <f>'Input Data'!B272</f>
        <v>Supply to Darlington Point</v>
      </c>
      <c r="C272" s="33" t="str">
        <f>'Input Data'!C272</f>
        <v>Darling Point to Colleambally 132kV Line</v>
      </c>
      <c r="D272" s="35" t="str">
        <f>'Input Data'!D272</f>
        <v>PS Augmentation</v>
      </c>
      <c r="E272" s="63" t="str">
        <f>'Input Data'!E272</f>
        <v>Input_Proj_Commit</v>
      </c>
      <c r="F272" s="68">
        <f>'Input Data'!F272</f>
        <v>2011</v>
      </c>
      <c r="G272" s="52">
        <f>'Input Data'!G272</f>
        <v>2013</v>
      </c>
      <c r="H272" s="34">
        <f>'Input Data'!H272*IF($G272='Cost Escalators'!$B$4,'Cost Escalators'!$B$6,'Cost Escalators'!$C$6)</f>
        <v>2615.712944734702</v>
      </c>
      <c r="I272" s="34">
        <f>'Input Data'!I272*IF($G272='Cost Escalators'!$B$4,'Cost Escalators'!$B$6,'Cost Escalators'!$C$6)</f>
        <v>-242.45096741553667</v>
      </c>
      <c r="J272" s="34">
        <f>'Input Data'!J272*IF($G272='Cost Escalators'!$B$4,'Cost Escalators'!$B$6,'Cost Escalators'!$C$6)</f>
        <v>0</v>
      </c>
      <c r="K272" s="34">
        <f>'Input Data'!K272*IF($G272='Cost Escalators'!$B$4,'Cost Escalators'!$B$6,'Cost Escalators'!$C$6)</f>
        <v>-12786.81926179372</v>
      </c>
      <c r="L272" s="49">
        <f>'Input Data'!L272*IF($G272='Cost Escalators'!$B$4,'Cost Escalators'!$B$6,'Cost Escalators'!$C$6)</f>
        <v>0</v>
      </c>
      <c r="M272" s="34">
        <f>'Input Data'!M272*IF($G272='Cost Escalators'!$B$4,'Cost Escalators'!$B$6,'Cost Escalators'!$C$6)</f>
        <v>0</v>
      </c>
      <c r="N272" s="34">
        <f>'Input Data'!N272*IF($G272='Cost Escalators'!$B$4,'Cost Escalators'!$B$6,'Cost Escalators'!$C$6)</f>
        <v>0</v>
      </c>
      <c r="O272" s="34">
        <f>'Input Data'!O272*IF($G272='Cost Escalators'!$B$4,'Cost Escalators'!$B$6,'Cost Escalators'!$C$6)</f>
        <v>0</v>
      </c>
      <c r="P272" s="49">
        <f>'Input Data'!P272*IF($G272='Cost Escalators'!$B$4,'Cost Escalators'!$B$6,'Cost Escalators'!$C$6)</f>
        <v>0</v>
      </c>
      <c r="R272" s="102">
        <f t="shared" si="18"/>
        <v>0</v>
      </c>
      <c r="S272" s="34">
        <f t="shared" si="19"/>
        <v>0</v>
      </c>
      <c r="T272" s="34">
        <f t="shared" si="20"/>
        <v>0</v>
      </c>
      <c r="U272" s="49">
        <f t="shared" si="21"/>
        <v>0</v>
      </c>
      <c r="W272" s="255">
        <f>IF(OR(A272='Cost Escalators'!A$68,A272='Cost Escalators'!A$69,A272='Cost Escalators'!A$70,A272='Cost Escalators'!A$71),SUM(H272:L272),0)</f>
        <v>0</v>
      </c>
    </row>
    <row r="273" spans="1:23" x14ac:dyDescent="0.2">
      <c r="A273" s="33">
        <f>'Input Data'!A273</f>
        <v>6969</v>
      </c>
      <c r="B273" s="33" t="str">
        <f>'Input Data'!B273</f>
        <v>Supply to Gunnedah, Narrabri and Moree</v>
      </c>
      <c r="C273" s="33" t="str">
        <f>'Input Data'!C273</f>
        <v>Installation of Phase Shifting Transformer on 969 Line</v>
      </c>
      <c r="D273" s="35" t="str">
        <f>'Input Data'!D273</f>
        <v>PS Augmentation</v>
      </c>
      <c r="E273" s="63" t="str">
        <f>'Input Data'!E273</f>
        <v>Input_Proj_Commit</v>
      </c>
      <c r="F273" s="68">
        <f>'Input Data'!F273</f>
        <v>2018</v>
      </c>
      <c r="G273" s="52">
        <f>'Input Data'!G273</f>
        <v>2013</v>
      </c>
      <c r="H273" s="34">
        <f>'Input Data'!H273*IF($G273='Cost Escalators'!$B$4,'Cost Escalators'!$B$6,'Cost Escalators'!$C$6)</f>
        <v>93036.518581643424</v>
      </c>
      <c r="I273" s="34">
        <f>'Input Data'!I273*IF($G273='Cost Escalators'!$B$4,'Cost Escalators'!$B$6,'Cost Escalators'!$C$6)</f>
        <v>91246.102572406598</v>
      </c>
      <c r="J273" s="34">
        <f>'Input Data'!J273*IF($G273='Cost Escalators'!$B$4,'Cost Escalators'!$B$6,'Cost Escalators'!$C$6)</f>
        <v>24370.309694559266</v>
      </c>
      <c r="K273" s="34">
        <f>'Input Data'!K273*IF($G273='Cost Escalators'!$B$4,'Cost Escalators'!$B$6,'Cost Escalators'!$C$6)</f>
        <v>455279.49287093338</v>
      </c>
      <c r="L273" s="49">
        <f>'Input Data'!L273*IF($G273='Cost Escalators'!$B$4,'Cost Escalators'!$B$6,'Cost Escalators'!$C$6)</f>
        <v>0</v>
      </c>
      <c r="M273" s="34">
        <f>'Input Data'!M273*IF($G273='Cost Escalators'!$B$4,'Cost Escalators'!$B$6,'Cost Escalators'!$C$6)</f>
        <v>0</v>
      </c>
      <c r="N273" s="34">
        <f>'Input Data'!N273*IF($G273='Cost Escalators'!$B$4,'Cost Escalators'!$B$6,'Cost Escalators'!$C$6)</f>
        <v>0</v>
      </c>
      <c r="O273" s="34">
        <f>'Input Data'!O273*IF($G273='Cost Escalators'!$B$4,'Cost Escalators'!$B$6,'Cost Escalators'!$C$6)</f>
        <v>0</v>
      </c>
      <c r="P273" s="49">
        <f>'Input Data'!P273*IF($G273='Cost Escalators'!$B$4,'Cost Escalators'!$B$6,'Cost Escalators'!$C$6)</f>
        <v>0</v>
      </c>
      <c r="R273" s="102">
        <f t="shared" si="18"/>
        <v>0</v>
      </c>
      <c r="S273" s="34">
        <f t="shared" si="19"/>
        <v>0</v>
      </c>
      <c r="T273" s="34">
        <f t="shared" si="20"/>
        <v>0</v>
      </c>
      <c r="U273" s="49">
        <f t="shared" si="21"/>
        <v>663932.42371954268</v>
      </c>
      <c r="W273" s="255">
        <f>IF(OR(A273='Cost Escalators'!A$68,A273='Cost Escalators'!A$69,A273='Cost Escalators'!A$70,A273='Cost Escalators'!A$71),SUM(H273:L273),0)</f>
        <v>0</v>
      </c>
    </row>
    <row r="274" spans="1:23" x14ac:dyDescent="0.2">
      <c r="A274" s="33">
        <f>'Input Data'!A274</f>
        <v>5714</v>
      </c>
      <c r="B274" s="33" t="str">
        <f>'Input Data'!B274</f>
        <v>Supply to Macarthur</v>
      </c>
      <c r="C274" s="33" t="str">
        <f>'Input Data'!C274</f>
        <v>Macarthur 330/132kV Substation</v>
      </c>
      <c r="D274" s="35" t="str">
        <f>'Input Data'!D274</f>
        <v>PS Augmentation</v>
      </c>
      <c r="E274" s="63" t="str">
        <f>'Input Data'!E274</f>
        <v>Input_Proj_Commit</v>
      </c>
      <c r="F274" s="68">
        <f>'Input Data'!F274</f>
        <v>2010</v>
      </c>
      <c r="G274" s="52">
        <f>'Input Data'!G274</f>
        <v>2013</v>
      </c>
      <c r="H274" s="34">
        <f>'Input Data'!H274*IF($G274='Cost Escalators'!$B$4,'Cost Escalators'!$B$6,'Cost Escalators'!$C$6)</f>
        <v>1748947.5761703609</v>
      </c>
      <c r="I274" s="34">
        <f>'Input Data'!I274*IF($G274='Cost Escalators'!$B$4,'Cost Escalators'!$B$6,'Cost Escalators'!$C$6)</f>
        <v>538340.49939006136</v>
      </c>
      <c r="J274" s="34">
        <f>'Input Data'!J274*IF($G274='Cost Escalators'!$B$4,'Cost Escalators'!$B$6,'Cost Escalators'!$C$6)</f>
        <v>-1171.0558102126247</v>
      </c>
      <c r="K274" s="34">
        <f>'Input Data'!K274*IF($G274='Cost Escalators'!$B$4,'Cost Escalators'!$B$6,'Cost Escalators'!$C$6)</f>
        <v>0</v>
      </c>
      <c r="L274" s="49">
        <f>'Input Data'!L274*IF($G274='Cost Escalators'!$B$4,'Cost Escalators'!$B$6,'Cost Escalators'!$C$6)</f>
        <v>0</v>
      </c>
      <c r="M274" s="34">
        <f>'Input Data'!M274*IF($G274='Cost Escalators'!$B$4,'Cost Escalators'!$B$6,'Cost Escalators'!$C$6)</f>
        <v>0</v>
      </c>
      <c r="N274" s="34">
        <f>'Input Data'!N274*IF($G274='Cost Escalators'!$B$4,'Cost Escalators'!$B$6,'Cost Escalators'!$C$6)</f>
        <v>0</v>
      </c>
      <c r="O274" s="34">
        <f>'Input Data'!O274*IF($G274='Cost Escalators'!$B$4,'Cost Escalators'!$B$6,'Cost Escalators'!$C$6)</f>
        <v>0</v>
      </c>
      <c r="P274" s="49">
        <f>'Input Data'!P274*IF($G274='Cost Escalators'!$B$4,'Cost Escalators'!$B$6,'Cost Escalators'!$C$6)</f>
        <v>0</v>
      </c>
      <c r="R274" s="102">
        <f t="shared" si="18"/>
        <v>0</v>
      </c>
      <c r="S274" s="34">
        <f t="shared" si="19"/>
        <v>0</v>
      </c>
      <c r="T274" s="34">
        <f t="shared" si="20"/>
        <v>0</v>
      </c>
      <c r="U274" s="49">
        <f t="shared" si="21"/>
        <v>0</v>
      </c>
      <c r="W274" s="255">
        <f>IF(OR(A274='Cost Escalators'!A$68,A274='Cost Escalators'!A$69,A274='Cost Escalators'!A$70,A274='Cost Escalators'!A$71),SUM(H274:L274),0)</f>
        <v>0</v>
      </c>
    </row>
    <row r="275" spans="1:23" x14ac:dyDescent="0.2">
      <c r="A275" s="33">
        <f>'Input Data'!A275</f>
        <v>7400</v>
      </c>
      <c r="B275" s="33" t="str">
        <f>'Input Data'!B275</f>
        <v>Supply to South Coast</v>
      </c>
      <c r="C275" s="33" t="str">
        <f>'Input Data'!C275</f>
        <v>Tomerong Substation Establishment</v>
      </c>
      <c r="D275" s="35" t="str">
        <f>'Input Data'!D275</f>
        <v>PS Augmentation</v>
      </c>
      <c r="E275" s="63" t="str">
        <f>'Input Data'!E275</f>
        <v>Input_Proj_Commit</v>
      </c>
      <c r="F275" s="68">
        <f>'Input Data'!F275</f>
        <v>2014</v>
      </c>
      <c r="G275" s="52">
        <f>'Input Data'!G275</f>
        <v>2013</v>
      </c>
      <c r="H275" s="34">
        <f>'Input Data'!H275*IF($G275='Cost Escalators'!$B$4,'Cost Escalators'!$B$6,'Cost Escalators'!$C$6)</f>
        <v>77174.38319000465</v>
      </c>
      <c r="I275" s="34">
        <f>'Input Data'!I275*IF($G275='Cost Escalators'!$B$4,'Cost Escalators'!$B$6,'Cost Escalators'!$C$6)</f>
        <v>40944.204869100933</v>
      </c>
      <c r="J275" s="34">
        <f>'Input Data'!J275*IF($G275='Cost Escalators'!$B$4,'Cost Escalators'!$B$6,'Cost Escalators'!$C$6)</f>
        <v>291434.40430407849</v>
      </c>
      <c r="K275" s="34">
        <f>'Input Data'!K275*IF($G275='Cost Escalators'!$B$4,'Cost Escalators'!$B$6,'Cost Escalators'!$C$6)</f>
        <v>348278.1607176254</v>
      </c>
      <c r="L275" s="49">
        <f>'Input Data'!L275*IF($G275='Cost Escalators'!$B$4,'Cost Escalators'!$B$6,'Cost Escalators'!$C$6)</f>
        <v>-858405.96719546884</v>
      </c>
      <c r="M275" s="34">
        <f>'Input Data'!M275*IF($G275='Cost Escalators'!$B$4,'Cost Escalators'!$B$6,'Cost Escalators'!$C$6)</f>
        <v>0</v>
      </c>
      <c r="N275" s="34">
        <f>'Input Data'!N275*IF($G275='Cost Escalators'!$B$4,'Cost Escalators'!$B$6,'Cost Escalators'!$C$6)</f>
        <v>0</v>
      </c>
      <c r="O275" s="34">
        <f>'Input Data'!O275*IF($G275='Cost Escalators'!$B$4,'Cost Escalators'!$B$6,'Cost Escalators'!$C$6)</f>
        <v>0</v>
      </c>
      <c r="P275" s="49">
        <f>'Input Data'!P275*IF($G275='Cost Escalators'!$B$4,'Cost Escalators'!$B$6,'Cost Escalators'!$C$6)</f>
        <v>0</v>
      </c>
      <c r="R275" s="102">
        <f t="shared" si="18"/>
        <v>0</v>
      </c>
      <c r="S275" s="34">
        <f t="shared" si="19"/>
        <v>0</v>
      </c>
      <c r="T275" s="34">
        <f t="shared" si="20"/>
        <v>0</v>
      </c>
      <c r="U275" s="49">
        <f t="shared" si="21"/>
        <v>0</v>
      </c>
      <c r="W275" s="255">
        <f>IF(OR(A275='Cost Escalators'!A$68,A275='Cost Escalators'!A$69,A275='Cost Escalators'!A$70,A275='Cost Escalators'!A$71),SUM(H275:L275),0)</f>
        <v>0</v>
      </c>
    </row>
    <row r="276" spans="1:23" x14ac:dyDescent="0.2">
      <c r="A276" s="33">
        <f>'Input Data'!A276</f>
        <v>6910</v>
      </c>
      <c r="B276" s="33" t="str">
        <f>'Input Data'!B276</f>
        <v>Supply to Sydney Inner Metropolitan Area and CBD</v>
      </c>
      <c r="C276" s="33" t="str">
        <f>'Input Data'!C276</f>
        <v>Beaconsfield West To Haymarket 330kV Cable</v>
      </c>
      <c r="D276" s="35" t="str">
        <f>'Input Data'!D276</f>
        <v>PS Augmentation</v>
      </c>
      <c r="E276" s="63" t="str">
        <f>'Input Data'!E276</f>
        <v>Input_Proj_Commit</v>
      </c>
      <c r="F276" s="68">
        <f>'Input Data'!F276</f>
        <v>2014</v>
      </c>
      <c r="G276" s="52">
        <f>'Input Data'!G276</f>
        <v>2013</v>
      </c>
      <c r="H276" s="34">
        <f>'Input Data'!H276*IF($G276='Cost Escalators'!$B$4,'Cost Escalators'!$B$6,'Cost Escalators'!$C$6)</f>
        <v>8063.8057091236888</v>
      </c>
      <c r="I276" s="34">
        <f>'Input Data'!I276*IF($G276='Cost Escalators'!$B$4,'Cost Escalators'!$B$6,'Cost Escalators'!$C$6)</f>
        <v>92656.422835759789</v>
      </c>
      <c r="J276" s="34">
        <f>'Input Data'!J276*IF($G276='Cost Escalators'!$B$4,'Cost Escalators'!$B$6,'Cost Escalators'!$C$6)</f>
        <v>806296.63864711206</v>
      </c>
      <c r="K276" s="34">
        <f>'Input Data'!K276*IF($G276='Cost Escalators'!$B$4,'Cost Escalators'!$B$6,'Cost Escalators'!$C$6)</f>
        <v>14890136.726906305</v>
      </c>
      <c r="L276" s="49">
        <f>'Input Data'!L276*IF($G276='Cost Escalators'!$B$4,'Cost Escalators'!$B$6,'Cost Escalators'!$C$6)</f>
        <v>882581.927734375</v>
      </c>
      <c r="M276" s="34">
        <f>'Input Data'!M276*IF($G276='Cost Escalators'!$B$4,'Cost Escalators'!$B$6,'Cost Escalators'!$C$6)</f>
        <v>0</v>
      </c>
      <c r="N276" s="34">
        <f>'Input Data'!N276*IF($G276='Cost Escalators'!$B$4,'Cost Escalators'!$B$6,'Cost Escalators'!$C$6)</f>
        <v>0</v>
      </c>
      <c r="O276" s="34">
        <f>'Input Data'!O276*IF($G276='Cost Escalators'!$B$4,'Cost Escalators'!$B$6,'Cost Escalators'!$C$6)</f>
        <v>0</v>
      </c>
      <c r="P276" s="49">
        <f>'Input Data'!P276*IF($G276='Cost Escalators'!$B$4,'Cost Escalators'!$B$6,'Cost Escalators'!$C$6)</f>
        <v>0</v>
      </c>
      <c r="R276" s="102">
        <f t="shared" si="18"/>
        <v>0</v>
      </c>
      <c r="S276" s="34">
        <f t="shared" si="19"/>
        <v>0</v>
      </c>
      <c r="T276" s="34">
        <f t="shared" si="20"/>
        <v>0</v>
      </c>
      <c r="U276" s="49">
        <f t="shared" si="21"/>
        <v>0</v>
      </c>
      <c r="W276" s="255">
        <f>IF(OR(A276='Cost Escalators'!A$68,A276='Cost Escalators'!A$69,A276='Cost Escalators'!A$70,A276='Cost Escalators'!A$71),SUM(H276:L276),0)</f>
        <v>0</v>
      </c>
    </row>
    <row r="277" spans="1:23" x14ac:dyDescent="0.2">
      <c r="A277" s="33">
        <f>'Input Data'!A277</f>
        <v>6704</v>
      </c>
      <c r="B277" s="33" t="str">
        <f>'Input Data'!B277</f>
        <v>Supply to the ACT</v>
      </c>
      <c r="C277" s="33" t="str">
        <f>'Input Data'!C277</f>
        <v>Wallaroo 330kV Switching Station</v>
      </c>
      <c r="D277" s="35" t="str">
        <f>'Input Data'!D277</f>
        <v>PS Augmentation</v>
      </c>
      <c r="E277" s="63" t="str">
        <f>'Input Data'!E277</f>
        <v>Input_Proj_Commit</v>
      </c>
      <c r="F277" s="68">
        <f>'Input Data'!F277</f>
        <v>2018</v>
      </c>
      <c r="G277" s="52">
        <f>'Input Data'!G277</f>
        <v>2013</v>
      </c>
      <c r="H277" s="34">
        <f>'Input Data'!H277*IF($G277='Cost Escalators'!$B$4,'Cost Escalators'!$B$6,'Cost Escalators'!$C$6)</f>
        <v>475620.82221331319</v>
      </c>
      <c r="I277" s="34">
        <f>'Input Data'!I277*IF($G277='Cost Escalators'!$B$4,'Cost Escalators'!$B$6,'Cost Escalators'!$C$6)</f>
        <v>423018.68610504695</v>
      </c>
      <c r="J277" s="34">
        <f>'Input Data'!J277*IF($G277='Cost Escalators'!$B$4,'Cost Escalators'!$B$6,'Cost Escalators'!$C$6)</f>
        <v>228413.18787155446</v>
      </c>
      <c r="K277" s="34">
        <f>'Input Data'!K277*IF($G277='Cost Escalators'!$B$4,'Cost Escalators'!$B$6,'Cost Escalators'!$C$6)</f>
        <v>9513.1537740453987</v>
      </c>
      <c r="L277" s="49">
        <f>'Input Data'!L277*IF($G277='Cost Escalators'!$B$4,'Cost Escalators'!$B$6,'Cost Escalators'!$C$6)</f>
        <v>0</v>
      </c>
      <c r="M277" s="34">
        <f>'Input Data'!M277*IF($G277='Cost Escalators'!$B$4,'Cost Escalators'!$B$6,'Cost Escalators'!$C$6)</f>
        <v>0</v>
      </c>
      <c r="N277" s="34">
        <f>'Input Data'!N277*IF($G277='Cost Escalators'!$B$4,'Cost Escalators'!$B$6,'Cost Escalators'!$C$6)</f>
        <v>0</v>
      </c>
      <c r="O277" s="34">
        <f>'Input Data'!O277*IF($G277='Cost Escalators'!$B$4,'Cost Escalators'!$B$6,'Cost Escalators'!$C$6)</f>
        <v>0</v>
      </c>
      <c r="P277" s="49">
        <f>'Input Data'!P277*IF($G277='Cost Escalators'!$B$4,'Cost Escalators'!$B$6,'Cost Escalators'!$C$6)</f>
        <v>0</v>
      </c>
      <c r="R277" s="102">
        <f t="shared" si="18"/>
        <v>0</v>
      </c>
      <c r="S277" s="34">
        <f t="shared" si="19"/>
        <v>0</v>
      </c>
      <c r="T277" s="34">
        <f t="shared" si="20"/>
        <v>0</v>
      </c>
      <c r="U277" s="49">
        <f t="shared" si="21"/>
        <v>1136565.84996396</v>
      </c>
      <c r="W277" s="255">
        <f>IF(OR(A277='Cost Escalators'!A$68,A277='Cost Escalators'!A$69,A277='Cost Escalators'!A$70,A277='Cost Escalators'!A$71),SUM(H277:L277),0)</f>
        <v>0</v>
      </c>
    </row>
    <row r="278" spans="1:23" x14ac:dyDescent="0.2">
      <c r="A278" s="33">
        <f>'Input Data'!A278</f>
        <v>6346</v>
      </c>
      <c r="B278" s="33" t="str">
        <f>'Input Data'!B278</f>
        <v>Supply to the Cabonne Area</v>
      </c>
      <c r="C278" s="33" t="str">
        <f>'Input Data'!C278</f>
        <v>Manildra to Parkes 132kV Transmission Line</v>
      </c>
      <c r="D278" s="35" t="str">
        <f>'Input Data'!D278</f>
        <v>PS Augmentation</v>
      </c>
      <c r="E278" s="63" t="str">
        <f>'Input Data'!E278</f>
        <v>Input_Proj_Commit</v>
      </c>
      <c r="F278" s="68">
        <f>'Input Data'!F278</f>
        <v>2012</v>
      </c>
      <c r="G278" s="52">
        <f>'Input Data'!G278</f>
        <v>2013</v>
      </c>
      <c r="H278" s="34">
        <f>'Input Data'!H278*IF($G278='Cost Escalators'!$B$4,'Cost Escalators'!$B$6,'Cost Escalators'!$C$6)</f>
        <v>3645132.2510012491</v>
      </c>
      <c r="I278" s="34">
        <f>'Input Data'!I278*IF($G278='Cost Escalators'!$B$4,'Cost Escalators'!$B$6,'Cost Escalators'!$C$6)</f>
        <v>21512973.223400876</v>
      </c>
      <c r="J278" s="34">
        <f>'Input Data'!J278*IF($G278='Cost Escalators'!$B$4,'Cost Escalators'!$B$6,'Cost Escalators'!$C$6)</f>
        <v>17756636.070120741</v>
      </c>
      <c r="K278" s="34">
        <f>'Input Data'!K278*IF($G278='Cost Escalators'!$B$4,'Cost Escalators'!$B$6,'Cost Escalators'!$C$6)</f>
        <v>420403.52254481235</v>
      </c>
      <c r="L278" s="49">
        <f>'Input Data'!L278*IF($G278='Cost Escalators'!$B$4,'Cost Escalators'!$B$6,'Cost Escalators'!$C$6)</f>
        <v>0</v>
      </c>
      <c r="M278" s="34">
        <f>'Input Data'!M278*IF($G278='Cost Escalators'!$B$4,'Cost Escalators'!$B$6,'Cost Escalators'!$C$6)</f>
        <v>0</v>
      </c>
      <c r="N278" s="34">
        <f>'Input Data'!N278*IF($G278='Cost Escalators'!$B$4,'Cost Escalators'!$B$6,'Cost Escalators'!$C$6)</f>
        <v>0</v>
      </c>
      <c r="O278" s="34">
        <f>'Input Data'!O278*IF($G278='Cost Escalators'!$B$4,'Cost Escalators'!$B$6,'Cost Escalators'!$C$6)</f>
        <v>0</v>
      </c>
      <c r="P278" s="49">
        <f>'Input Data'!P278*IF($G278='Cost Escalators'!$B$4,'Cost Escalators'!$B$6,'Cost Escalators'!$C$6)</f>
        <v>0</v>
      </c>
      <c r="R278" s="102">
        <f t="shared" si="18"/>
        <v>0</v>
      </c>
      <c r="S278" s="34">
        <f t="shared" si="19"/>
        <v>0</v>
      </c>
      <c r="T278" s="34">
        <f t="shared" si="20"/>
        <v>0</v>
      </c>
      <c r="U278" s="49">
        <f t="shared" si="21"/>
        <v>0</v>
      </c>
      <c r="W278" s="255">
        <f>IF(OR(A278='Cost Escalators'!A$68,A278='Cost Escalators'!A$69,A278='Cost Escalators'!A$70,A278='Cost Escalators'!A$71),SUM(H278:L278),0)</f>
        <v>0</v>
      </c>
    </row>
    <row r="279" spans="1:23" x14ac:dyDescent="0.2">
      <c r="A279" s="33">
        <f>'Input Data'!A279</f>
        <v>7147</v>
      </c>
      <c r="B279" s="33" t="str">
        <f>'Input Data'!B279</f>
        <v>Supply to the Cabonne Area</v>
      </c>
      <c r="C279" s="33" t="str">
        <f>'Input Data'!C279</f>
        <v>Manildra to Parkes 132kV Transmission Line</v>
      </c>
      <c r="D279" s="35" t="str">
        <f>'Input Data'!D279</f>
        <v>PS Augmentation</v>
      </c>
      <c r="E279" s="63" t="str">
        <f>'Input Data'!E279</f>
        <v>Input_Proj_Commit</v>
      </c>
      <c r="F279" s="68">
        <f>'Input Data'!F279</f>
        <v>2012</v>
      </c>
      <c r="G279" s="52">
        <f>'Input Data'!G279</f>
        <v>2013</v>
      </c>
      <c r="H279" s="34">
        <f>'Input Data'!H279*IF($G279='Cost Escalators'!$B$4,'Cost Escalators'!$B$6,'Cost Escalators'!$C$6)</f>
        <v>0</v>
      </c>
      <c r="I279" s="34">
        <f>'Input Data'!I279*IF($G279='Cost Escalators'!$B$4,'Cost Escalators'!$B$6,'Cost Escalators'!$C$6)</f>
        <v>64392.14835094686</v>
      </c>
      <c r="J279" s="34">
        <f>'Input Data'!J279*IF($G279='Cost Escalators'!$B$4,'Cost Escalators'!$B$6,'Cost Escalators'!$C$6)</f>
        <v>1746542.2934141655</v>
      </c>
      <c r="K279" s="34">
        <f>'Input Data'!K279*IF($G279='Cost Escalators'!$B$4,'Cost Escalators'!$B$6,'Cost Escalators'!$C$6)</f>
        <v>-14735.897810152928</v>
      </c>
      <c r="L279" s="49">
        <f>'Input Data'!L279*IF($G279='Cost Escalators'!$B$4,'Cost Escalators'!$B$6,'Cost Escalators'!$C$6)</f>
        <v>0</v>
      </c>
      <c r="M279" s="34">
        <f>'Input Data'!M279*IF($G279='Cost Escalators'!$B$4,'Cost Escalators'!$B$6,'Cost Escalators'!$C$6)</f>
        <v>0</v>
      </c>
      <c r="N279" s="34">
        <f>'Input Data'!N279*IF($G279='Cost Escalators'!$B$4,'Cost Escalators'!$B$6,'Cost Escalators'!$C$6)</f>
        <v>0</v>
      </c>
      <c r="O279" s="34">
        <f>'Input Data'!O279*IF($G279='Cost Escalators'!$B$4,'Cost Escalators'!$B$6,'Cost Escalators'!$C$6)</f>
        <v>0</v>
      </c>
      <c r="P279" s="49">
        <f>'Input Data'!P279*IF($G279='Cost Escalators'!$B$4,'Cost Escalators'!$B$6,'Cost Escalators'!$C$6)</f>
        <v>0</v>
      </c>
      <c r="R279" s="102">
        <f t="shared" si="18"/>
        <v>0</v>
      </c>
      <c r="S279" s="34">
        <f t="shared" si="19"/>
        <v>0</v>
      </c>
      <c r="T279" s="34">
        <f t="shared" si="20"/>
        <v>0</v>
      </c>
      <c r="U279" s="49">
        <f t="shared" si="21"/>
        <v>0</v>
      </c>
      <c r="W279" s="255">
        <f>IF(OR(A279='Cost Escalators'!A$68,A279='Cost Escalators'!A$69,A279='Cost Escalators'!A$70,A279='Cost Escalators'!A$71),SUM(H279:L279),0)</f>
        <v>0</v>
      </c>
    </row>
    <row r="280" spans="1:23" x14ac:dyDescent="0.2">
      <c r="A280" s="33">
        <f>'Input Data'!A280</f>
        <v>8155</v>
      </c>
      <c r="B280" s="33" t="str">
        <f>'Input Data'!B280</f>
        <v>Supply to the Cabonne Area</v>
      </c>
      <c r="C280" s="33" t="str">
        <f>'Input Data'!C280</f>
        <v>Manildra to Parkes 132kV Transmission Line</v>
      </c>
      <c r="D280" s="35" t="str">
        <f>'Input Data'!D280</f>
        <v>PS Augmentation</v>
      </c>
      <c r="E280" s="63" t="str">
        <f>'Input Data'!E280</f>
        <v>Input_Proj_Commit</v>
      </c>
      <c r="F280" s="68">
        <f>'Input Data'!F280</f>
        <v>2012</v>
      </c>
      <c r="G280" s="52">
        <f>'Input Data'!G280</f>
        <v>2013</v>
      </c>
      <c r="H280" s="34">
        <f>'Input Data'!H280*IF($G280='Cost Escalators'!$B$4,'Cost Escalators'!$B$6,'Cost Escalators'!$C$6)</f>
        <v>0</v>
      </c>
      <c r="I280" s="34">
        <f>'Input Data'!I280*IF($G280='Cost Escalators'!$B$4,'Cost Escalators'!$B$6,'Cost Escalators'!$C$6)</f>
        <v>0</v>
      </c>
      <c r="J280" s="34">
        <f>'Input Data'!J280*IF($G280='Cost Escalators'!$B$4,'Cost Escalators'!$B$6,'Cost Escalators'!$C$6)</f>
        <v>0</v>
      </c>
      <c r="K280" s="34">
        <f>'Input Data'!K280*IF($G280='Cost Escalators'!$B$4,'Cost Escalators'!$B$6,'Cost Escalators'!$C$6)</f>
        <v>1941669.3430755883</v>
      </c>
      <c r="L280" s="49">
        <f>'Input Data'!L280*IF($G280='Cost Escalators'!$B$4,'Cost Escalators'!$B$6,'Cost Escalators'!$C$6)</f>
        <v>0</v>
      </c>
      <c r="M280" s="34">
        <f>'Input Data'!M280*IF($G280='Cost Escalators'!$B$4,'Cost Escalators'!$B$6,'Cost Escalators'!$C$6)</f>
        <v>0</v>
      </c>
      <c r="N280" s="34">
        <f>'Input Data'!N280*IF($G280='Cost Escalators'!$B$4,'Cost Escalators'!$B$6,'Cost Escalators'!$C$6)</f>
        <v>0</v>
      </c>
      <c r="O280" s="34">
        <f>'Input Data'!O280*IF($G280='Cost Escalators'!$B$4,'Cost Escalators'!$B$6,'Cost Escalators'!$C$6)</f>
        <v>0</v>
      </c>
      <c r="P280" s="49">
        <f>'Input Data'!P280*IF($G280='Cost Escalators'!$B$4,'Cost Escalators'!$B$6,'Cost Escalators'!$C$6)</f>
        <v>0</v>
      </c>
      <c r="R280" s="102">
        <f t="shared" si="18"/>
        <v>0</v>
      </c>
      <c r="S280" s="34">
        <f t="shared" si="19"/>
        <v>0</v>
      </c>
      <c r="T280" s="34">
        <f t="shared" si="20"/>
        <v>0</v>
      </c>
      <c r="U280" s="49">
        <f t="shared" si="21"/>
        <v>0</v>
      </c>
      <c r="W280" s="255">
        <f>IF(OR(A280='Cost Escalators'!A$68,A280='Cost Escalators'!A$69,A280='Cost Escalators'!A$70,A280='Cost Escalators'!A$71),SUM(H280:L280),0)</f>
        <v>0</v>
      </c>
    </row>
    <row r="281" spans="1:23" x14ac:dyDescent="0.2">
      <c r="A281" s="33">
        <f>'Input Data'!A281</f>
        <v>6662</v>
      </c>
      <c r="B281" s="33" t="str">
        <f>'Input Data'!B281</f>
        <v>Supply to the Lower Mid North Coast</v>
      </c>
      <c r="C281" s="33" t="str">
        <f>'Input Data'!C281</f>
        <v>Tomago-Tarro-Stroud 330/132kV Transmission Line</v>
      </c>
      <c r="D281" s="35" t="str">
        <f>'Input Data'!D281</f>
        <v>PS Augmentation</v>
      </c>
      <c r="E281" s="63" t="str">
        <f>'Input Data'!E281</f>
        <v>Input_Proj_Commit</v>
      </c>
      <c r="F281" s="68">
        <f>'Input Data'!F281</f>
        <v>2014</v>
      </c>
      <c r="G281" s="52">
        <f>'Input Data'!G281</f>
        <v>2013</v>
      </c>
      <c r="H281" s="34">
        <f>'Input Data'!H281*IF($G281='Cost Escalators'!$B$4,'Cost Escalators'!$B$6,'Cost Escalators'!$C$6)</f>
        <v>1511529.1962479074</v>
      </c>
      <c r="I281" s="34">
        <f>'Input Data'!I281*IF($G281='Cost Escalators'!$B$4,'Cost Escalators'!$B$6,'Cost Escalators'!$C$6)</f>
        <v>2494391.5079022101</v>
      </c>
      <c r="J281" s="34">
        <f>'Input Data'!J281*IF($G281='Cost Escalators'!$B$4,'Cost Escalators'!$B$6,'Cost Escalators'!$C$6)</f>
        <v>8906471.764251031</v>
      </c>
      <c r="K281" s="34">
        <f>'Input Data'!K281*IF($G281='Cost Escalators'!$B$4,'Cost Escalators'!$B$6,'Cost Escalators'!$C$6)</f>
        <v>48905408.498381905</v>
      </c>
      <c r="L281" s="49">
        <f>'Input Data'!L281*IF($G281='Cost Escalators'!$B$4,'Cost Escalators'!$B$6,'Cost Escalators'!$C$6)</f>
        <v>29590886.794687502</v>
      </c>
      <c r="M281" s="34">
        <f>'Input Data'!M281*IF($G281='Cost Escalators'!$B$4,'Cost Escalators'!$B$6,'Cost Escalators'!$C$6)</f>
        <v>0</v>
      </c>
      <c r="N281" s="34">
        <f>'Input Data'!N281*IF($G281='Cost Escalators'!$B$4,'Cost Escalators'!$B$6,'Cost Escalators'!$C$6)</f>
        <v>0</v>
      </c>
      <c r="O281" s="34">
        <f>'Input Data'!O281*IF($G281='Cost Escalators'!$B$4,'Cost Escalators'!$B$6,'Cost Escalators'!$C$6)</f>
        <v>0</v>
      </c>
      <c r="P281" s="49">
        <f>'Input Data'!P281*IF($G281='Cost Escalators'!$B$4,'Cost Escalators'!$B$6,'Cost Escalators'!$C$6)</f>
        <v>0</v>
      </c>
      <c r="R281" s="102">
        <f t="shared" si="18"/>
        <v>0</v>
      </c>
      <c r="S281" s="34">
        <f t="shared" si="19"/>
        <v>0</v>
      </c>
      <c r="T281" s="34">
        <f t="shared" si="20"/>
        <v>0</v>
      </c>
      <c r="U281" s="49">
        <f t="shared" si="21"/>
        <v>0</v>
      </c>
      <c r="W281" s="255">
        <f>IF(OR(A281='Cost Escalators'!A$68,A281='Cost Escalators'!A$69,A281='Cost Escalators'!A$70,A281='Cost Escalators'!A$71),SUM(H281:L281),0)</f>
        <v>0</v>
      </c>
    </row>
    <row r="282" spans="1:23" x14ac:dyDescent="0.2">
      <c r="A282" s="33">
        <f>'Input Data'!A282</f>
        <v>6967</v>
      </c>
      <c r="B282" s="33" t="str">
        <f>'Input Data'!B282</f>
        <v>Supply to the Mid North Coast</v>
      </c>
      <c r="C282" s="33" t="str">
        <f>'Input Data'!C282</f>
        <v>Stroud-Taree 330kV Transmission Line Construction</v>
      </c>
      <c r="D282" s="35" t="str">
        <f>'Input Data'!D282</f>
        <v>PS Augmentation</v>
      </c>
      <c r="E282" s="63" t="str">
        <f>'Input Data'!E282</f>
        <v>Input_Proj_Commit</v>
      </c>
      <c r="F282" s="68">
        <f>'Input Data'!F282</f>
        <v>2014</v>
      </c>
      <c r="G282" s="52">
        <f>'Input Data'!G282</f>
        <v>2013</v>
      </c>
      <c r="H282" s="34">
        <f>'Input Data'!H282*IF($G282='Cost Escalators'!$B$4,'Cost Escalators'!$B$6,'Cost Escalators'!$C$6)</f>
        <v>6603.3007938288893</v>
      </c>
      <c r="I282" s="34">
        <f>'Input Data'!I282*IF($G282='Cost Escalators'!$B$4,'Cost Escalators'!$B$6,'Cost Escalators'!$C$6)</f>
        <v>266153.8246952286</v>
      </c>
      <c r="J282" s="34">
        <f>'Input Data'!J282*IF($G282='Cost Escalators'!$B$4,'Cost Escalators'!$B$6,'Cost Escalators'!$C$6)</f>
        <v>1179811.2434971277</v>
      </c>
      <c r="K282" s="34">
        <f>'Input Data'!K282*IF($G282='Cost Escalators'!$B$4,'Cost Escalators'!$B$6,'Cost Escalators'!$C$6)</f>
        <v>-1397008.3346284705</v>
      </c>
      <c r="L282" s="49">
        <f>'Input Data'!L282*IF($G282='Cost Escalators'!$B$4,'Cost Escalators'!$B$6,'Cost Escalators'!$C$6)</f>
        <v>0</v>
      </c>
      <c r="M282" s="34">
        <f>'Input Data'!M282*IF($G282='Cost Escalators'!$B$4,'Cost Escalators'!$B$6,'Cost Escalators'!$C$6)</f>
        <v>0</v>
      </c>
      <c r="N282" s="34">
        <f>'Input Data'!N282*IF($G282='Cost Escalators'!$B$4,'Cost Escalators'!$B$6,'Cost Escalators'!$C$6)</f>
        <v>0</v>
      </c>
      <c r="O282" s="34">
        <f>'Input Data'!O282*IF($G282='Cost Escalators'!$B$4,'Cost Escalators'!$B$6,'Cost Escalators'!$C$6)</f>
        <v>0</v>
      </c>
      <c r="P282" s="49">
        <f>'Input Data'!P282*IF($G282='Cost Escalators'!$B$4,'Cost Escalators'!$B$6,'Cost Escalators'!$C$6)</f>
        <v>0</v>
      </c>
      <c r="R282" s="102">
        <f t="shared" si="18"/>
        <v>0</v>
      </c>
      <c r="S282" s="34">
        <f t="shared" si="19"/>
        <v>0</v>
      </c>
      <c r="T282" s="34">
        <f t="shared" si="20"/>
        <v>0</v>
      </c>
      <c r="U282" s="49">
        <f t="shared" si="21"/>
        <v>0</v>
      </c>
      <c r="W282" s="255">
        <f>IF(OR(A282='Cost Escalators'!A$68,A282='Cost Escalators'!A$69,A282='Cost Escalators'!A$70,A282='Cost Escalators'!A$71),SUM(H282:L282),0)</f>
        <v>0</v>
      </c>
    </row>
    <row r="283" spans="1:23" x14ac:dyDescent="0.2">
      <c r="A283" s="33">
        <f>'Input Data'!A283</f>
        <v>5880</v>
      </c>
      <c r="B283" s="33" t="str">
        <f>'Input Data'!B283</f>
        <v>Supply to the New England Area</v>
      </c>
      <c r="C283" s="33" t="str">
        <f>'Input Data'!C283</f>
        <v>Glen Innes to Inverell 132kV Transmission Line</v>
      </c>
      <c r="D283" s="35" t="str">
        <f>'Input Data'!D283</f>
        <v>PS Augmentation</v>
      </c>
      <c r="E283" s="63" t="str">
        <f>'Input Data'!E283</f>
        <v>Input_Proj_Commit</v>
      </c>
      <c r="F283" s="68">
        <f>'Input Data'!F283</f>
        <v>2012</v>
      </c>
      <c r="G283" s="52">
        <f>'Input Data'!G283</f>
        <v>2013</v>
      </c>
      <c r="H283" s="34">
        <f>'Input Data'!H283*IF($G283='Cost Escalators'!$B$4,'Cost Escalators'!$B$6,'Cost Escalators'!$C$6)</f>
        <v>8090217.1691150153</v>
      </c>
      <c r="I283" s="34">
        <f>'Input Data'!I283*IF($G283='Cost Escalators'!$B$4,'Cost Escalators'!$B$6,'Cost Escalators'!$C$6)</f>
        <v>9348317.0107170586</v>
      </c>
      <c r="J283" s="34">
        <f>'Input Data'!J283*IF($G283='Cost Escalators'!$B$4,'Cost Escalators'!$B$6,'Cost Escalators'!$C$6)</f>
        <v>7833226.8287444552</v>
      </c>
      <c r="K283" s="34">
        <f>'Input Data'!K283*IF($G283='Cost Escalators'!$B$4,'Cost Escalators'!$B$6,'Cost Escalators'!$C$6)</f>
        <v>792409.33092065458</v>
      </c>
      <c r="L283" s="49">
        <f>'Input Data'!L283*IF($G283='Cost Escalators'!$B$4,'Cost Escalators'!$B$6,'Cost Escalators'!$C$6)</f>
        <v>0</v>
      </c>
      <c r="M283" s="34">
        <f>'Input Data'!M283*IF($G283='Cost Escalators'!$B$4,'Cost Escalators'!$B$6,'Cost Escalators'!$C$6)</f>
        <v>0</v>
      </c>
      <c r="N283" s="34">
        <f>'Input Data'!N283*IF($G283='Cost Escalators'!$B$4,'Cost Escalators'!$B$6,'Cost Escalators'!$C$6)</f>
        <v>0</v>
      </c>
      <c r="O283" s="34">
        <f>'Input Data'!O283*IF($G283='Cost Escalators'!$B$4,'Cost Escalators'!$B$6,'Cost Escalators'!$C$6)</f>
        <v>0</v>
      </c>
      <c r="P283" s="49">
        <f>'Input Data'!P283*IF($G283='Cost Escalators'!$B$4,'Cost Escalators'!$B$6,'Cost Escalators'!$C$6)</f>
        <v>0</v>
      </c>
      <c r="R283" s="102">
        <f t="shared" si="18"/>
        <v>0</v>
      </c>
      <c r="S283" s="34">
        <f t="shared" si="19"/>
        <v>0</v>
      </c>
      <c r="T283" s="34">
        <f t="shared" si="20"/>
        <v>0</v>
      </c>
      <c r="U283" s="49">
        <f t="shared" si="21"/>
        <v>0</v>
      </c>
      <c r="W283" s="255">
        <f>IF(OR(A283='Cost Escalators'!A$68,A283='Cost Escalators'!A$69,A283='Cost Escalators'!A$70,A283='Cost Escalators'!A$71),SUM(H283:L283),0)</f>
        <v>0</v>
      </c>
    </row>
    <row r="284" spans="1:23" x14ac:dyDescent="0.2">
      <c r="A284" s="33">
        <f>'Input Data'!A284</f>
        <v>7513</v>
      </c>
      <c r="B284" s="33" t="str">
        <f>'Input Data'!B284</f>
        <v>Supply to Tomago</v>
      </c>
      <c r="C284" s="33" t="str">
        <f>'Input Data'!C284</f>
        <v>Tomago 330/132kV Substation - Establishment of 132kV Busbar and Connections</v>
      </c>
      <c r="D284" s="35" t="str">
        <f>'Input Data'!D284</f>
        <v>PS Augmentation</v>
      </c>
      <c r="E284" s="63" t="str">
        <f>'Input Data'!E284</f>
        <v>Input_Proj_Commit</v>
      </c>
      <c r="F284" s="68">
        <f>'Input Data'!F284</f>
        <v>2014</v>
      </c>
      <c r="G284" s="52">
        <f>'Input Data'!G284</f>
        <v>2013</v>
      </c>
      <c r="H284" s="34">
        <f>'Input Data'!H284*IF($G284='Cost Escalators'!$B$4,'Cost Escalators'!$B$6,'Cost Escalators'!$C$6)</f>
        <v>0</v>
      </c>
      <c r="I284" s="34">
        <f>'Input Data'!I284*IF($G284='Cost Escalators'!$B$4,'Cost Escalators'!$B$6,'Cost Escalators'!$C$6)</f>
        <v>913933.01147689461</v>
      </c>
      <c r="J284" s="34">
        <f>'Input Data'!J284*IF($G284='Cost Escalators'!$B$4,'Cost Escalators'!$B$6,'Cost Escalators'!$C$6)</f>
        <v>8663898.6957810614</v>
      </c>
      <c r="K284" s="34">
        <f>'Input Data'!K284*IF($G284='Cost Escalators'!$B$4,'Cost Escalators'!$B$6,'Cost Escalators'!$C$6)</f>
        <v>5867742.028378306</v>
      </c>
      <c r="L284" s="49">
        <f>'Input Data'!L284*IF($G284='Cost Escalators'!$B$4,'Cost Escalators'!$B$6,'Cost Escalators'!$C$6)</f>
        <v>44892.999355468746</v>
      </c>
      <c r="M284" s="34">
        <f>'Input Data'!M284*IF($G284='Cost Escalators'!$B$4,'Cost Escalators'!$B$6,'Cost Escalators'!$C$6)</f>
        <v>0</v>
      </c>
      <c r="N284" s="34">
        <f>'Input Data'!N284*IF($G284='Cost Escalators'!$B$4,'Cost Escalators'!$B$6,'Cost Escalators'!$C$6)</f>
        <v>0</v>
      </c>
      <c r="O284" s="34">
        <f>'Input Data'!O284*IF($G284='Cost Escalators'!$B$4,'Cost Escalators'!$B$6,'Cost Escalators'!$C$6)</f>
        <v>0</v>
      </c>
      <c r="P284" s="49">
        <f>'Input Data'!P284*IF($G284='Cost Escalators'!$B$4,'Cost Escalators'!$B$6,'Cost Escalators'!$C$6)</f>
        <v>0</v>
      </c>
      <c r="R284" s="102">
        <f t="shared" si="18"/>
        <v>0</v>
      </c>
      <c r="S284" s="34">
        <f t="shared" si="19"/>
        <v>0</v>
      </c>
      <c r="T284" s="34">
        <f t="shared" si="20"/>
        <v>0</v>
      </c>
      <c r="U284" s="49">
        <f t="shared" si="21"/>
        <v>0</v>
      </c>
      <c r="W284" s="255">
        <f>IF(OR(A284='Cost Escalators'!A$68,A284='Cost Escalators'!A$69,A284='Cost Escalators'!A$70,A284='Cost Escalators'!A$71),SUM(H284:L284),0)</f>
        <v>0</v>
      </c>
    </row>
    <row r="285" spans="1:23" x14ac:dyDescent="0.2">
      <c r="A285" s="33">
        <f>'Input Data'!A285</f>
        <v>7745</v>
      </c>
      <c r="B285" s="33" t="str">
        <f>'Input Data'!B285</f>
        <v>Supply to Tomago</v>
      </c>
      <c r="C285" s="33" t="str">
        <f>'Input Data'!C285</f>
        <v>Sydney South - Tail Ending 91F and 91J</v>
      </c>
      <c r="D285" s="35" t="str">
        <f>'Input Data'!D285</f>
        <v>PS Augmentation</v>
      </c>
      <c r="E285" s="63" t="str">
        <f>'Input Data'!E285</f>
        <v>Input_Proj_Commit</v>
      </c>
      <c r="F285" s="68">
        <f>'Input Data'!F285</f>
        <v>2014</v>
      </c>
      <c r="G285" s="52">
        <f>'Input Data'!G285</f>
        <v>2013</v>
      </c>
      <c r="H285" s="34">
        <f>'Input Data'!H285*IF($G285='Cost Escalators'!$B$4,'Cost Escalators'!$B$6,'Cost Escalators'!$C$6)</f>
        <v>0</v>
      </c>
      <c r="I285" s="34">
        <f>'Input Data'!I285*IF($G285='Cost Escalators'!$B$4,'Cost Escalators'!$B$6,'Cost Escalators'!$C$6)</f>
        <v>0</v>
      </c>
      <c r="J285" s="34">
        <f>'Input Data'!J285*IF($G285='Cost Escalators'!$B$4,'Cost Escalators'!$B$6,'Cost Escalators'!$C$6)</f>
        <v>16377.420017238768</v>
      </c>
      <c r="K285" s="34">
        <f>'Input Data'!K285*IF($G285='Cost Escalators'!$B$4,'Cost Escalators'!$B$6,'Cost Escalators'!$C$6)</f>
        <v>91454.175569914441</v>
      </c>
      <c r="L285" s="49">
        <f>'Input Data'!L285*IF($G285='Cost Escalators'!$B$4,'Cost Escalators'!$B$6,'Cost Escalators'!$C$6)</f>
        <v>0</v>
      </c>
      <c r="M285" s="34">
        <f>'Input Data'!M285*IF($G285='Cost Escalators'!$B$4,'Cost Escalators'!$B$6,'Cost Escalators'!$C$6)</f>
        <v>0</v>
      </c>
      <c r="N285" s="34">
        <f>'Input Data'!N285*IF($G285='Cost Escalators'!$B$4,'Cost Escalators'!$B$6,'Cost Escalators'!$C$6)</f>
        <v>0</v>
      </c>
      <c r="O285" s="34">
        <f>'Input Data'!O285*IF($G285='Cost Escalators'!$B$4,'Cost Escalators'!$B$6,'Cost Escalators'!$C$6)</f>
        <v>0</v>
      </c>
      <c r="P285" s="49">
        <f>'Input Data'!P285*IF($G285='Cost Escalators'!$B$4,'Cost Escalators'!$B$6,'Cost Escalators'!$C$6)</f>
        <v>0</v>
      </c>
      <c r="R285" s="102">
        <f t="shared" si="18"/>
        <v>0</v>
      </c>
      <c r="S285" s="34">
        <f t="shared" si="19"/>
        <v>0</v>
      </c>
      <c r="T285" s="34">
        <f t="shared" si="20"/>
        <v>0</v>
      </c>
      <c r="U285" s="49">
        <f t="shared" si="21"/>
        <v>0</v>
      </c>
      <c r="W285" s="255">
        <f>IF(OR(A285='Cost Escalators'!A$68,A285='Cost Escalators'!A$69,A285='Cost Escalators'!A$70,A285='Cost Escalators'!A$71),SUM(H285:L285),0)</f>
        <v>0</v>
      </c>
    </row>
    <row r="286" spans="1:23" x14ac:dyDescent="0.2">
      <c r="A286" s="33">
        <f>'Input Data'!A286</f>
        <v>5968</v>
      </c>
      <c r="B286" s="33" t="str">
        <f>'Input Data'!B286</f>
        <v>Supply to Tomago Area</v>
      </c>
      <c r="C286" s="33" t="str">
        <f>'Input Data'!C286</f>
        <v>Establishment of 132kV Busbar at Tomago 330kV Substation</v>
      </c>
      <c r="D286" s="35" t="str">
        <f>'Input Data'!D286</f>
        <v>PS Augmentation</v>
      </c>
      <c r="E286" s="63" t="str">
        <f>'Input Data'!E286</f>
        <v>Input_Proj_Commit</v>
      </c>
      <c r="F286" s="68">
        <f>'Input Data'!F286</f>
        <v>2011</v>
      </c>
      <c r="G286" s="52">
        <f>'Input Data'!G286</f>
        <v>2013</v>
      </c>
      <c r="H286" s="34">
        <f>'Input Data'!H286*IF($G286='Cost Escalators'!$B$4,'Cost Escalators'!$B$6,'Cost Escalators'!$C$6)</f>
        <v>22901843.321207833</v>
      </c>
      <c r="I286" s="34">
        <f>'Input Data'!I286*IF($G286='Cost Escalators'!$B$4,'Cost Escalators'!$B$6,'Cost Escalators'!$C$6)</f>
        <v>14730587.419160692</v>
      </c>
      <c r="J286" s="34">
        <f>'Input Data'!J286*IF($G286='Cost Escalators'!$B$4,'Cost Escalators'!$B$6,'Cost Escalators'!$C$6)</f>
        <v>760164.34482037835</v>
      </c>
      <c r="K286" s="34">
        <f>'Input Data'!K286*IF($G286='Cost Escalators'!$B$4,'Cost Escalators'!$B$6,'Cost Escalators'!$C$6)</f>
        <v>1395474.2852047852</v>
      </c>
      <c r="L286" s="49">
        <f>'Input Data'!L286*IF($G286='Cost Escalators'!$B$4,'Cost Escalators'!$B$6,'Cost Escalators'!$C$6)</f>
        <v>0</v>
      </c>
      <c r="M286" s="34">
        <f>'Input Data'!M286*IF($G286='Cost Escalators'!$B$4,'Cost Escalators'!$B$6,'Cost Escalators'!$C$6)</f>
        <v>0</v>
      </c>
      <c r="N286" s="34">
        <f>'Input Data'!N286*IF($G286='Cost Escalators'!$B$4,'Cost Escalators'!$B$6,'Cost Escalators'!$C$6)</f>
        <v>0</v>
      </c>
      <c r="O286" s="34">
        <f>'Input Data'!O286*IF($G286='Cost Escalators'!$B$4,'Cost Escalators'!$B$6,'Cost Escalators'!$C$6)</f>
        <v>0</v>
      </c>
      <c r="P286" s="49">
        <f>'Input Data'!P286*IF($G286='Cost Escalators'!$B$4,'Cost Escalators'!$B$6,'Cost Escalators'!$C$6)</f>
        <v>0</v>
      </c>
      <c r="R286" s="102">
        <f t="shared" si="18"/>
        <v>0</v>
      </c>
      <c r="S286" s="34">
        <f t="shared" si="19"/>
        <v>0</v>
      </c>
      <c r="T286" s="34">
        <f t="shared" si="20"/>
        <v>0</v>
      </c>
      <c r="U286" s="49">
        <f t="shared" si="21"/>
        <v>0</v>
      </c>
      <c r="W286" s="255">
        <f>IF(OR(A286='Cost Escalators'!A$68,A286='Cost Escalators'!A$69,A286='Cost Escalators'!A$70,A286='Cost Escalators'!A$71),SUM(H286:L286),0)</f>
        <v>0</v>
      </c>
    </row>
    <row r="287" spans="1:23" x14ac:dyDescent="0.2">
      <c r="A287" s="33">
        <f>'Input Data'!A287</f>
        <v>6036</v>
      </c>
      <c r="B287" s="33" t="str">
        <f>'Input Data'!B287</f>
        <v>Supply to Wagga Wagga</v>
      </c>
      <c r="C287" s="33" t="str">
        <f>'Input Data'!C287</f>
        <v>Wagga North 132/66kV Substation Establishment</v>
      </c>
      <c r="D287" s="35" t="str">
        <f>'Input Data'!D287</f>
        <v>PS Augmentation</v>
      </c>
      <c r="E287" s="63" t="str">
        <f>'Input Data'!E287</f>
        <v>Input_Proj_Commit</v>
      </c>
      <c r="F287" s="68">
        <f>'Input Data'!F287</f>
        <v>2011</v>
      </c>
      <c r="G287" s="52">
        <f>'Input Data'!G287</f>
        <v>2013</v>
      </c>
      <c r="H287" s="34">
        <f>'Input Data'!H287*IF($G287='Cost Escalators'!$B$4,'Cost Escalators'!$B$6,'Cost Escalators'!$C$6)</f>
        <v>2836978.6004945762</v>
      </c>
      <c r="I287" s="34">
        <f>'Input Data'!I287*IF($G287='Cost Escalators'!$B$4,'Cost Escalators'!$B$6,'Cost Escalators'!$C$6)</f>
        <v>572594.20601044374</v>
      </c>
      <c r="J287" s="34">
        <f>'Input Data'!J287*IF($G287='Cost Escalators'!$B$4,'Cost Escalators'!$B$6,'Cost Escalators'!$C$6)</f>
        <v>4876.1669736051854</v>
      </c>
      <c r="K287" s="34">
        <f>'Input Data'!K287*IF($G287='Cost Escalators'!$B$4,'Cost Escalators'!$B$6,'Cost Escalators'!$C$6)</f>
        <v>-56912.415897571584</v>
      </c>
      <c r="L287" s="49">
        <f>'Input Data'!L287*IF($G287='Cost Escalators'!$B$4,'Cost Escalators'!$B$6,'Cost Escalators'!$C$6)</f>
        <v>0</v>
      </c>
      <c r="M287" s="34">
        <f>'Input Data'!M287*IF($G287='Cost Escalators'!$B$4,'Cost Escalators'!$B$6,'Cost Escalators'!$C$6)</f>
        <v>0</v>
      </c>
      <c r="N287" s="34">
        <f>'Input Data'!N287*IF($G287='Cost Escalators'!$B$4,'Cost Escalators'!$B$6,'Cost Escalators'!$C$6)</f>
        <v>0</v>
      </c>
      <c r="O287" s="34">
        <f>'Input Data'!O287*IF($G287='Cost Escalators'!$B$4,'Cost Escalators'!$B$6,'Cost Escalators'!$C$6)</f>
        <v>0</v>
      </c>
      <c r="P287" s="49">
        <f>'Input Data'!P287*IF($G287='Cost Escalators'!$B$4,'Cost Escalators'!$B$6,'Cost Escalators'!$C$6)</f>
        <v>0</v>
      </c>
      <c r="R287" s="102">
        <f t="shared" si="18"/>
        <v>0</v>
      </c>
      <c r="S287" s="34">
        <f t="shared" si="19"/>
        <v>0</v>
      </c>
      <c r="T287" s="34">
        <f t="shared" si="20"/>
        <v>0</v>
      </c>
      <c r="U287" s="49">
        <f t="shared" si="21"/>
        <v>0</v>
      </c>
      <c r="W287" s="255">
        <f>IF(OR(A287='Cost Escalators'!A$68,A287='Cost Escalators'!A$69,A287='Cost Escalators'!A$70,A287='Cost Escalators'!A$71),SUM(H287:L287),0)</f>
        <v>0</v>
      </c>
    </row>
    <row r="288" spans="1:23" x14ac:dyDescent="0.2">
      <c r="A288" s="33">
        <f>'Input Data'!A288</f>
        <v>4419</v>
      </c>
      <c r="B288" s="33" t="str">
        <f>'Input Data'!B288</f>
        <v>Supply to Wellington</v>
      </c>
      <c r="C288" s="33" t="str">
        <f>'Input Data'!C288</f>
        <v>Wollar to Wellington 330kV Transmission Line</v>
      </c>
      <c r="D288" s="35" t="str">
        <f>'Input Data'!D288</f>
        <v>PS Augmentation</v>
      </c>
      <c r="E288" s="63" t="str">
        <f>'Input Data'!E288</f>
        <v>Input_Proj_Commit</v>
      </c>
      <c r="F288" s="68">
        <f>'Input Data'!F288</f>
        <v>2010</v>
      </c>
      <c r="G288" s="52">
        <f>'Input Data'!G288</f>
        <v>2013</v>
      </c>
      <c r="H288" s="34">
        <f>'Input Data'!H288*IF($G288='Cost Escalators'!$B$4,'Cost Escalators'!$B$6,'Cost Escalators'!$C$6)</f>
        <v>15396068.39433377</v>
      </c>
      <c r="I288" s="34">
        <f>'Input Data'!I288*IF($G288='Cost Escalators'!$B$4,'Cost Escalators'!$B$6,'Cost Escalators'!$C$6)</f>
        <v>15439639.888442818</v>
      </c>
      <c r="J288" s="34">
        <f>'Input Data'!J288*IF($G288='Cost Escalators'!$B$4,'Cost Escalators'!$B$6,'Cost Escalators'!$C$6)</f>
        <v>2918964.0210396298</v>
      </c>
      <c r="K288" s="34">
        <f>'Input Data'!K288*IF($G288='Cost Escalators'!$B$4,'Cost Escalators'!$B$6,'Cost Escalators'!$C$6)</f>
        <v>276664.77771480492</v>
      </c>
      <c r="L288" s="49">
        <f>'Input Data'!L288*IF($G288='Cost Escalators'!$B$4,'Cost Escalators'!$B$6,'Cost Escalators'!$C$6)</f>
        <v>0</v>
      </c>
      <c r="M288" s="34">
        <f>'Input Data'!M288*IF($G288='Cost Escalators'!$B$4,'Cost Escalators'!$B$6,'Cost Escalators'!$C$6)</f>
        <v>0</v>
      </c>
      <c r="N288" s="34">
        <f>'Input Data'!N288*IF($G288='Cost Escalators'!$B$4,'Cost Escalators'!$B$6,'Cost Escalators'!$C$6)</f>
        <v>0</v>
      </c>
      <c r="O288" s="34">
        <f>'Input Data'!O288*IF($G288='Cost Escalators'!$B$4,'Cost Escalators'!$B$6,'Cost Escalators'!$C$6)</f>
        <v>0</v>
      </c>
      <c r="P288" s="49">
        <f>'Input Data'!P288*IF($G288='Cost Escalators'!$B$4,'Cost Escalators'!$B$6,'Cost Escalators'!$C$6)</f>
        <v>0</v>
      </c>
      <c r="R288" s="102">
        <f t="shared" si="18"/>
        <v>0</v>
      </c>
      <c r="S288" s="34">
        <f t="shared" si="19"/>
        <v>0</v>
      </c>
      <c r="T288" s="34">
        <f t="shared" si="20"/>
        <v>0</v>
      </c>
      <c r="U288" s="49">
        <f t="shared" si="21"/>
        <v>0</v>
      </c>
      <c r="W288" s="255">
        <f>IF(OR(A288='Cost Escalators'!A$68,A288='Cost Escalators'!A$69,A288='Cost Escalators'!A$70,A288='Cost Escalators'!A$71),SUM(H288:L288),0)</f>
        <v>0</v>
      </c>
    </row>
    <row r="289" spans="1:23" x14ac:dyDescent="0.2">
      <c r="A289" s="33">
        <f>'Input Data'!A289</f>
        <v>4429</v>
      </c>
      <c r="B289" s="33" t="str">
        <f>'Input Data'!B289</f>
        <v>Supply to Wellington</v>
      </c>
      <c r="C289" s="33" t="str">
        <f>'Input Data'!C289</f>
        <v>Wollar 330kV Switching Station</v>
      </c>
      <c r="D289" s="35" t="str">
        <f>'Input Data'!D289</f>
        <v>PS Augmentation</v>
      </c>
      <c r="E289" s="63" t="str">
        <f>'Input Data'!E289</f>
        <v>Input_Proj_Commit</v>
      </c>
      <c r="F289" s="68">
        <f>'Input Data'!F289</f>
        <v>2010</v>
      </c>
      <c r="G289" s="52">
        <f>'Input Data'!G289</f>
        <v>2013</v>
      </c>
      <c r="H289" s="34">
        <f>'Input Data'!H289*IF($G289='Cost Escalators'!$B$4,'Cost Escalators'!$B$6,'Cost Escalators'!$C$6)</f>
        <v>30505266.980915438</v>
      </c>
      <c r="I289" s="34">
        <f>'Input Data'!I289*IF($G289='Cost Escalators'!$B$4,'Cost Escalators'!$B$6,'Cost Escalators'!$C$6)</f>
        <v>138048.92239281634</v>
      </c>
      <c r="J289" s="34">
        <f>'Input Data'!J289*IF($G289='Cost Escalators'!$B$4,'Cost Escalators'!$B$6,'Cost Escalators'!$C$6)</f>
        <v>386.86786116425867</v>
      </c>
      <c r="K289" s="34">
        <f>'Input Data'!K289*IF($G289='Cost Escalators'!$B$4,'Cost Escalators'!$B$6,'Cost Escalators'!$C$6)</f>
        <v>0</v>
      </c>
      <c r="L289" s="49">
        <f>'Input Data'!L289*IF($G289='Cost Escalators'!$B$4,'Cost Escalators'!$B$6,'Cost Escalators'!$C$6)</f>
        <v>0</v>
      </c>
      <c r="M289" s="34">
        <f>'Input Data'!M289*IF($G289='Cost Escalators'!$B$4,'Cost Escalators'!$B$6,'Cost Escalators'!$C$6)</f>
        <v>0</v>
      </c>
      <c r="N289" s="34">
        <f>'Input Data'!N289*IF($G289='Cost Escalators'!$B$4,'Cost Escalators'!$B$6,'Cost Escalators'!$C$6)</f>
        <v>0</v>
      </c>
      <c r="O289" s="34">
        <f>'Input Data'!O289*IF($G289='Cost Escalators'!$B$4,'Cost Escalators'!$B$6,'Cost Escalators'!$C$6)</f>
        <v>0</v>
      </c>
      <c r="P289" s="49">
        <f>'Input Data'!P289*IF($G289='Cost Escalators'!$B$4,'Cost Escalators'!$B$6,'Cost Escalators'!$C$6)</f>
        <v>0</v>
      </c>
      <c r="R289" s="102">
        <f t="shared" si="18"/>
        <v>0</v>
      </c>
      <c r="S289" s="34">
        <f t="shared" si="19"/>
        <v>0</v>
      </c>
      <c r="T289" s="34">
        <f t="shared" si="20"/>
        <v>0</v>
      </c>
      <c r="U289" s="49">
        <f t="shared" si="21"/>
        <v>0</v>
      </c>
      <c r="W289" s="255">
        <f>IF(OR(A289='Cost Escalators'!A$68,A289='Cost Escalators'!A$69,A289='Cost Escalators'!A$70,A289='Cost Escalators'!A$71),SUM(H289:L289),0)</f>
        <v>0</v>
      </c>
    </row>
    <row r="290" spans="1:23" x14ac:dyDescent="0.2">
      <c r="A290" s="33">
        <f>'Input Data'!A290</f>
        <v>7644</v>
      </c>
      <c r="B290" s="33" t="str">
        <f>'Input Data'!B290</f>
        <v>SVC Control System Replacement</v>
      </c>
      <c r="C290" s="33" t="str">
        <f>'Input Data'!C290</f>
        <v>Armidale SVC Transformer</v>
      </c>
      <c r="D290" s="35" t="str">
        <f>'Input Data'!D290</f>
        <v>PS Augmentation</v>
      </c>
      <c r="E290" s="63" t="str">
        <f>'Input Data'!E290</f>
        <v>Input_Proj_Commit</v>
      </c>
      <c r="F290" s="68">
        <f>'Input Data'!F290</f>
        <v>2013</v>
      </c>
      <c r="G290" s="52">
        <f>'Input Data'!G290</f>
        <v>2013</v>
      </c>
      <c r="H290" s="34">
        <f>'Input Data'!H290*IF($G290='Cost Escalators'!$B$4,'Cost Escalators'!$B$6,'Cost Escalators'!$C$6)</f>
        <v>0</v>
      </c>
      <c r="I290" s="34">
        <f>'Input Data'!I290*IF($G290='Cost Escalators'!$B$4,'Cost Escalators'!$B$6,'Cost Escalators'!$C$6)</f>
        <v>0</v>
      </c>
      <c r="J290" s="34">
        <f>'Input Data'!J290*IF($G290='Cost Escalators'!$B$4,'Cost Escalators'!$B$6,'Cost Escalators'!$C$6)</f>
        <v>0</v>
      </c>
      <c r="K290" s="34">
        <f>'Input Data'!K290*IF($G290='Cost Escalators'!$B$4,'Cost Escalators'!$B$6,'Cost Escalators'!$C$6)</f>
        <v>75733.58291322946</v>
      </c>
      <c r="L290" s="49">
        <f>'Input Data'!L290*IF($G290='Cost Escalators'!$B$4,'Cost Escalators'!$B$6,'Cost Escalators'!$C$6)</f>
        <v>-73642.285958986948</v>
      </c>
      <c r="M290" s="34">
        <f>'Input Data'!M290*IF($G290='Cost Escalators'!$B$4,'Cost Escalators'!$B$6,'Cost Escalators'!$C$6)</f>
        <v>0</v>
      </c>
      <c r="N290" s="34">
        <f>'Input Data'!N290*IF($G290='Cost Escalators'!$B$4,'Cost Escalators'!$B$6,'Cost Escalators'!$C$6)</f>
        <v>0</v>
      </c>
      <c r="O290" s="34">
        <f>'Input Data'!O290*IF($G290='Cost Escalators'!$B$4,'Cost Escalators'!$B$6,'Cost Escalators'!$C$6)</f>
        <v>0</v>
      </c>
      <c r="P290" s="49">
        <f>'Input Data'!P290*IF($G290='Cost Escalators'!$B$4,'Cost Escalators'!$B$6,'Cost Escalators'!$C$6)</f>
        <v>0</v>
      </c>
      <c r="R290" s="102">
        <f t="shared" si="18"/>
        <v>0</v>
      </c>
      <c r="S290" s="34">
        <f t="shared" si="19"/>
        <v>0</v>
      </c>
      <c r="T290" s="34">
        <f t="shared" si="20"/>
        <v>0</v>
      </c>
      <c r="U290" s="49">
        <f t="shared" si="21"/>
        <v>0</v>
      </c>
      <c r="W290" s="255">
        <f>IF(OR(A290='Cost Escalators'!A$68,A290='Cost Escalators'!A$69,A290='Cost Escalators'!A$70,A290='Cost Escalators'!A$71),SUM(H290:L290),0)</f>
        <v>0</v>
      </c>
    </row>
    <row r="291" spans="1:23" x14ac:dyDescent="0.2">
      <c r="A291" s="33">
        <f>'Input Data'!A291</f>
        <v>5670</v>
      </c>
      <c r="B291" s="33" t="str">
        <f>'Input Data'!B291</f>
        <v>Transformer Additions</v>
      </c>
      <c r="C291" s="33" t="str">
        <f>'Input Data'!C291</f>
        <v>Parkes No.2 Transformer</v>
      </c>
      <c r="D291" s="35" t="str">
        <f>'Input Data'!D291</f>
        <v>PS Augmentation</v>
      </c>
      <c r="E291" s="63" t="str">
        <f>'Input Data'!E291</f>
        <v>Input_Proj_Commit</v>
      </c>
      <c r="F291" s="68">
        <f>'Input Data'!F291</f>
        <v>2009</v>
      </c>
      <c r="G291" s="52">
        <f>'Input Data'!G291</f>
        <v>2013</v>
      </c>
      <c r="H291" s="34">
        <f>'Input Data'!H291*IF($G291='Cost Escalators'!$B$4,'Cost Escalators'!$B$6,'Cost Escalators'!$C$6)</f>
        <v>3578.9746271975505</v>
      </c>
      <c r="I291" s="34">
        <f>'Input Data'!I291*IF($G291='Cost Escalators'!$B$4,'Cost Escalators'!$B$6,'Cost Escalators'!$C$6)</f>
        <v>0</v>
      </c>
      <c r="J291" s="34">
        <f>'Input Data'!J291*IF($G291='Cost Escalators'!$B$4,'Cost Escalators'!$B$6,'Cost Escalators'!$C$6)</f>
        <v>0</v>
      </c>
      <c r="K291" s="34">
        <f>'Input Data'!K291*IF($G291='Cost Escalators'!$B$4,'Cost Escalators'!$B$6,'Cost Escalators'!$C$6)</f>
        <v>0</v>
      </c>
      <c r="L291" s="49">
        <f>'Input Data'!L291*IF($G291='Cost Escalators'!$B$4,'Cost Escalators'!$B$6,'Cost Escalators'!$C$6)</f>
        <v>0</v>
      </c>
      <c r="M291" s="34">
        <f>'Input Data'!M291*IF($G291='Cost Escalators'!$B$4,'Cost Escalators'!$B$6,'Cost Escalators'!$C$6)</f>
        <v>0</v>
      </c>
      <c r="N291" s="34">
        <f>'Input Data'!N291*IF($G291='Cost Escalators'!$B$4,'Cost Escalators'!$B$6,'Cost Escalators'!$C$6)</f>
        <v>0</v>
      </c>
      <c r="O291" s="34">
        <f>'Input Data'!O291*IF($G291='Cost Escalators'!$B$4,'Cost Escalators'!$B$6,'Cost Escalators'!$C$6)</f>
        <v>0</v>
      </c>
      <c r="P291" s="49">
        <f>'Input Data'!P291*IF($G291='Cost Escalators'!$B$4,'Cost Escalators'!$B$6,'Cost Escalators'!$C$6)</f>
        <v>0</v>
      </c>
      <c r="R291" s="102">
        <f t="shared" si="18"/>
        <v>0</v>
      </c>
      <c r="S291" s="34">
        <f t="shared" si="19"/>
        <v>0</v>
      </c>
      <c r="T291" s="34">
        <f t="shared" si="20"/>
        <v>0</v>
      </c>
      <c r="U291" s="49">
        <f t="shared" si="21"/>
        <v>0</v>
      </c>
      <c r="W291" s="255">
        <f>IF(OR(A291='Cost Escalators'!A$68,A291='Cost Escalators'!A$69,A291='Cost Escalators'!A$70,A291='Cost Escalators'!A$71),SUM(H291:L291),0)</f>
        <v>0</v>
      </c>
    </row>
    <row r="292" spans="1:23" x14ac:dyDescent="0.2">
      <c r="A292" s="33">
        <f>'Input Data'!A292</f>
        <v>5816</v>
      </c>
      <c r="B292" s="33" t="str">
        <f>'Input Data'!B292</f>
        <v>Transformer Additions</v>
      </c>
      <c r="C292" s="33" t="str">
        <f>'Input Data'!C292</f>
        <v>Tuggerah No.2 Transformer</v>
      </c>
      <c r="D292" s="35" t="str">
        <f>'Input Data'!D292</f>
        <v>PS Augmentation</v>
      </c>
      <c r="E292" s="63" t="str">
        <f>'Input Data'!E292</f>
        <v>Input_Proj_Commit</v>
      </c>
      <c r="F292" s="68">
        <f>'Input Data'!F292</f>
        <v>2009</v>
      </c>
      <c r="G292" s="52">
        <f>'Input Data'!G292</f>
        <v>2013</v>
      </c>
      <c r="H292" s="34">
        <f>'Input Data'!H292*IF($G292='Cost Escalators'!$B$4,'Cost Escalators'!$B$6,'Cost Escalators'!$C$6)</f>
        <v>161007.05373378756</v>
      </c>
      <c r="I292" s="34">
        <f>'Input Data'!I292*IF($G292='Cost Escalators'!$B$4,'Cost Escalators'!$B$6,'Cost Escalators'!$C$6)</f>
        <v>42550.208584312968</v>
      </c>
      <c r="J292" s="34">
        <f>'Input Data'!J292*IF($G292='Cost Escalators'!$B$4,'Cost Escalators'!$B$6,'Cost Escalators'!$C$6)</f>
        <v>0</v>
      </c>
      <c r="K292" s="34">
        <f>'Input Data'!K292*IF($G292='Cost Escalators'!$B$4,'Cost Escalators'!$B$6,'Cost Escalators'!$C$6)</f>
        <v>0</v>
      </c>
      <c r="L292" s="49">
        <f>'Input Data'!L292*IF($G292='Cost Escalators'!$B$4,'Cost Escalators'!$B$6,'Cost Escalators'!$C$6)</f>
        <v>0</v>
      </c>
      <c r="M292" s="34">
        <f>'Input Data'!M292*IF($G292='Cost Escalators'!$B$4,'Cost Escalators'!$B$6,'Cost Escalators'!$C$6)</f>
        <v>0</v>
      </c>
      <c r="N292" s="34">
        <f>'Input Data'!N292*IF($G292='Cost Escalators'!$B$4,'Cost Escalators'!$B$6,'Cost Escalators'!$C$6)</f>
        <v>0</v>
      </c>
      <c r="O292" s="34">
        <f>'Input Data'!O292*IF($G292='Cost Escalators'!$B$4,'Cost Escalators'!$B$6,'Cost Escalators'!$C$6)</f>
        <v>0</v>
      </c>
      <c r="P292" s="49">
        <f>'Input Data'!P292*IF($G292='Cost Escalators'!$B$4,'Cost Escalators'!$B$6,'Cost Escalators'!$C$6)</f>
        <v>0</v>
      </c>
      <c r="R292" s="102">
        <f t="shared" si="18"/>
        <v>0</v>
      </c>
      <c r="S292" s="34">
        <f t="shared" si="19"/>
        <v>0</v>
      </c>
      <c r="T292" s="34">
        <f t="shared" si="20"/>
        <v>0</v>
      </c>
      <c r="U292" s="49">
        <f t="shared" si="21"/>
        <v>0</v>
      </c>
      <c r="W292" s="255">
        <f>IF(OR(A292='Cost Escalators'!A$68,A292='Cost Escalators'!A$69,A292='Cost Escalators'!A$70,A292='Cost Escalators'!A$71),SUM(H292:L292),0)</f>
        <v>0</v>
      </c>
    </row>
    <row r="293" spans="1:23" x14ac:dyDescent="0.2">
      <c r="A293" s="33">
        <f>'Input Data'!A293</f>
        <v>5852</v>
      </c>
      <c r="B293" s="33" t="str">
        <f>'Input Data'!B293</f>
        <v>Transformer Additions</v>
      </c>
      <c r="C293" s="33" t="str">
        <f>'Input Data'!C293</f>
        <v>Marulan No.2 Transformer</v>
      </c>
      <c r="D293" s="35" t="str">
        <f>'Input Data'!D293</f>
        <v>PS Augmentation</v>
      </c>
      <c r="E293" s="63" t="str">
        <f>'Input Data'!E293</f>
        <v>Input_Proj_Commit</v>
      </c>
      <c r="F293" s="68">
        <f>'Input Data'!F293</f>
        <v>2009</v>
      </c>
      <c r="G293" s="52">
        <f>'Input Data'!G293</f>
        <v>2013</v>
      </c>
      <c r="H293" s="34">
        <f>'Input Data'!H293*IF($G293='Cost Escalators'!$B$4,'Cost Escalators'!$B$6,'Cost Escalators'!$C$6)</f>
        <v>-4820.8515855852675</v>
      </c>
      <c r="I293" s="34">
        <f>'Input Data'!I293*IF($G293='Cost Escalators'!$B$4,'Cost Escalators'!$B$6,'Cost Escalators'!$C$6)</f>
        <v>0</v>
      </c>
      <c r="J293" s="34">
        <f>'Input Data'!J293*IF($G293='Cost Escalators'!$B$4,'Cost Escalators'!$B$6,'Cost Escalators'!$C$6)</f>
        <v>0</v>
      </c>
      <c r="K293" s="34">
        <f>'Input Data'!K293*IF($G293='Cost Escalators'!$B$4,'Cost Escalators'!$B$6,'Cost Escalators'!$C$6)</f>
        <v>56809.318069154993</v>
      </c>
      <c r="L293" s="49">
        <f>'Input Data'!L293*IF($G293='Cost Escalators'!$B$4,'Cost Escalators'!$B$6,'Cost Escalators'!$C$6)</f>
        <v>0</v>
      </c>
      <c r="M293" s="34">
        <f>'Input Data'!M293*IF($G293='Cost Escalators'!$B$4,'Cost Escalators'!$B$6,'Cost Escalators'!$C$6)</f>
        <v>0</v>
      </c>
      <c r="N293" s="34">
        <f>'Input Data'!N293*IF($G293='Cost Escalators'!$B$4,'Cost Escalators'!$B$6,'Cost Escalators'!$C$6)</f>
        <v>0</v>
      </c>
      <c r="O293" s="34">
        <f>'Input Data'!O293*IF($G293='Cost Escalators'!$B$4,'Cost Escalators'!$B$6,'Cost Escalators'!$C$6)</f>
        <v>0</v>
      </c>
      <c r="P293" s="49">
        <f>'Input Data'!P293*IF($G293='Cost Escalators'!$B$4,'Cost Escalators'!$B$6,'Cost Escalators'!$C$6)</f>
        <v>0</v>
      </c>
      <c r="R293" s="102">
        <f t="shared" si="18"/>
        <v>0</v>
      </c>
      <c r="S293" s="34">
        <f t="shared" si="19"/>
        <v>0</v>
      </c>
      <c r="T293" s="34">
        <f t="shared" si="20"/>
        <v>0</v>
      </c>
      <c r="U293" s="49">
        <f t="shared" si="21"/>
        <v>0</v>
      </c>
      <c r="W293" s="255">
        <f>IF(OR(A293='Cost Escalators'!A$68,A293='Cost Escalators'!A$69,A293='Cost Escalators'!A$70,A293='Cost Escalators'!A$71),SUM(H293:L293),0)</f>
        <v>0</v>
      </c>
    </row>
    <row r="294" spans="1:23" x14ac:dyDescent="0.2">
      <c r="A294" s="33">
        <f>'Input Data'!A294</f>
        <v>6320</v>
      </c>
      <c r="B294" s="33" t="str">
        <f>'Input Data'!B294</f>
        <v>Transformer Additions</v>
      </c>
      <c r="C294" s="33" t="str">
        <f>'Input Data'!C294</f>
        <v>Koolkhan No.3 Transformer</v>
      </c>
      <c r="D294" s="35" t="str">
        <f>'Input Data'!D294</f>
        <v>PS Augmentation</v>
      </c>
      <c r="E294" s="63" t="str">
        <f>'Input Data'!E294</f>
        <v>Input_Proj_Commit</v>
      </c>
      <c r="F294" s="68">
        <f>'Input Data'!F294</f>
        <v>2010</v>
      </c>
      <c r="G294" s="52">
        <f>'Input Data'!G294</f>
        <v>2013</v>
      </c>
      <c r="H294" s="34">
        <f>'Input Data'!H294*IF($G294='Cost Escalators'!$B$4,'Cost Escalators'!$B$6,'Cost Escalators'!$C$6)</f>
        <v>5418979.5326383626</v>
      </c>
      <c r="I294" s="34">
        <f>'Input Data'!I294*IF($G294='Cost Escalators'!$B$4,'Cost Escalators'!$B$6,'Cost Escalators'!$C$6)</f>
        <v>419528.67886580067</v>
      </c>
      <c r="J294" s="34">
        <f>'Input Data'!J294*IF($G294='Cost Escalators'!$B$4,'Cost Escalators'!$B$6,'Cost Escalators'!$C$6)</f>
        <v>152438.78634711838</v>
      </c>
      <c r="K294" s="34">
        <f>'Input Data'!K294*IF($G294='Cost Escalators'!$B$4,'Cost Escalators'!$B$6,'Cost Escalators'!$C$6)</f>
        <v>0</v>
      </c>
      <c r="L294" s="49">
        <f>'Input Data'!L294*IF($G294='Cost Escalators'!$B$4,'Cost Escalators'!$B$6,'Cost Escalators'!$C$6)</f>
        <v>0</v>
      </c>
      <c r="M294" s="34">
        <f>'Input Data'!M294*IF($G294='Cost Escalators'!$B$4,'Cost Escalators'!$B$6,'Cost Escalators'!$C$6)</f>
        <v>0</v>
      </c>
      <c r="N294" s="34">
        <f>'Input Data'!N294*IF($G294='Cost Escalators'!$B$4,'Cost Escalators'!$B$6,'Cost Escalators'!$C$6)</f>
        <v>0</v>
      </c>
      <c r="O294" s="34">
        <f>'Input Data'!O294*IF($G294='Cost Escalators'!$B$4,'Cost Escalators'!$B$6,'Cost Escalators'!$C$6)</f>
        <v>0</v>
      </c>
      <c r="P294" s="49">
        <f>'Input Data'!P294*IF($G294='Cost Escalators'!$B$4,'Cost Escalators'!$B$6,'Cost Escalators'!$C$6)</f>
        <v>0</v>
      </c>
      <c r="R294" s="102">
        <f t="shared" si="18"/>
        <v>0</v>
      </c>
      <c r="S294" s="34">
        <f t="shared" si="19"/>
        <v>0</v>
      </c>
      <c r="T294" s="34">
        <f t="shared" si="20"/>
        <v>0</v>
      </c>
      <c r="U294" s="49">
        <f t="shared" si="21"/>
        <v>0</v>
      </c>
      <c r="W294" s="255">
        <f>IF(OR(A294='Cost Escalators'!A$68,A294='Cost Escalators'!A$69,A294='Cost Escalators'!A$70,A294='Cost Escalators'!A$71),SUM(H294:L294),0)</f>
        <v>0</v>
      </c>
    </row>
    <row r="295" spans="1:23" x14ac:dyDescent="0.2">
      <c r="A295" s="33">
        <f>'Input Data'!A295</f>
        <v>6668</v>
      </c>
      <c r="B295" s="33" t="str">
        <f>'Input Data'!B295</f>
        <v>Transformer Additions</v>
      </c>
      <c r="C295" s="33" t="str">
        <f>'Input Data'!C295</f>
        <v>Sydney North No.5 Transformer</v>
      </c>
      <c r="D295" s="35" t="str">
        <f>'Input Data'!D295</f>
        <v>PS Augmentation</v>
      </c>
      <c r="E295" s="63" t="str">
        <f>'Input Data'!E295</f>
        <v>Input_Proj_Commit</v>
      </c>
      <c r="F295" s="68">
        <f>'Input Data'!F295</f>
        <v>2011</v>
      </c>
      <c r="G295" s="52">
        <f>'Input Data'!G295</f>
        <v>2013</v>
      </c>
      <c r="H295" s="34">
        <f>'Input Data'!H295*IF($G295='Cost Escalators'!$B$4,'Cost Escalators'!$B$6,'Cost Escalators'!$C$6)</f>
        <v>8667242.3704863526</v>
      </c>
      <c r="I295" s="34">
        <f>'Input Data'!I295*IF($G295='Cost Escalators'!$B$4,'Cost Escalators'!$B$6,'Cost Escalators'!$C$6)</f>
        <v>6302126.0078990161</v>
      </c>
      <c r="J295" s="34">
        <f>'Input Data'!J295*IF($G295='Cost Escalators'!$B$4,'Cost Escalators'!$B$6,'Cost Escalators'!$C$6)</f>
        <v>0</v>
      </c>
      <c r="K295" s="34">
        <f>'Input Data'!K295*IF($G295='Cost Escalators'!$B$4,'Cost Escalators'!$B$6,'Cost Escalators'!$C$6)</f>
        <v>0</v>
      </c>
      <c r="L295" s="49">
        <f>'Input Data'!L295*IF($G295='Cost Escalators'!$B$4,'Cost Escalators'!$B$6,'Cost Escalators'!$C$6)</f>
        <v>0</v>
      </c>
      <c r="M295" s="34">
        <f>'Input Data'!M295*IF($G295='Cost Escalators'!$B$4,'Cost Escalators'!$B$6,'Cost Escalators'!$C$6)</f>
        <v>0</v>
      </c>
      <c r="N295" s="34">
        <f>'Input Data'!N295*IF($G295='Cost Escalators'!$B$4,'Cost Escalators'!$B$6,'Cost Escalators'!$C$6)</f>
        <v>0</v>
      </c>
      <c r="O295" s="34">
        <f>'Input Data'!O295*IF($G295='Cost Escalators'!$B$4,'Cost Escalators'!$B$6,'Cost Escalators'!$C$6)</f>
        <v>0</v>
      </c>
      <c r="P295" s="49">
        <f>'Input Data'!P295*IF($G295='Cost Escalators'!$B$4,'Cost Escalators'!$B$6,'Cost Escalators'!$C$6)</f>
        <v>0</v>
      </c>
      <c r="R295" s="102">
        <f t="shared" si="18"/>
        <v>0</v>
      </c>
      <c r="S295" s="34">
        <f t="shared" si="19"/>
        <v>0</v>
      </c>
      <c r="T295" s="34">
        <f t="shared" si="20"/>
        <v>0</v>
      </c>
      <c r="U295" s="49">
        <f t="shared" si="21"/>
        <v>0</v>
      </c>
      <c r="W295" s="255">
        <f>IF(OR(A295='Cost Escalators'!A$68,A295='Cost Escalators'!A$69,A295='Cost Escalators'!A$70,A295='Cost Escalators'!A$71),SUM(H295:L295),0)</f>
        <v>0</v>
      </c>
    </row>
    <row r="296" spans="1:23" x14ac:dyDescent="0.2">
      <c r="A296" s="33">
        <f>'Input Data'!A296</f>
        <v>6696</v>
      </c>
      <c r="B296" s="33" t="str">
        <f>'Input Data'!B296</f>
        <v>Transformer Additions</v>
      </c>
      <c r="C296" s="33" t="str">
        <f>'Input Data'!C296</f>
        <v>Waratah West No.2 Transformer &amp; Bus Section</v>
      </c>
      <c r="D296" s="35" t="str">
        <f>'Input Data'!D296</f>
        <v>PS Augmentation</v>
      </c>
      <c r="E296" s="63" t="str">
        <f>'Input Data'!E296</f>
        <v>Input_Proj_Commit</v>
      </c>
      <c r="F296" s="68">
        <f>'Input Data'!F296</f>
        <v>2011</v>
      </c>
      <c r="G296" s="52">
        <f>'Input Data'!G296</f>
        <v>2013</v>
      </c>
      <c r="H296" s="34">
        <f>'Input Data'!H296*IF($G296='Cost Escalators'!$B$4,'Cost Escalators'!$B$6,'Cost Escalators'!$C$6)</f>
        <v>10806788.800154971</v>
      </c>
      <c r="I296" s="34">
        <f>'Input Data'!I296*IF($G296='Cost Escalators'!$B$4,'Cost Escalators'!$B$6,'Cost Escalators'!$C$6)</f>
        <v>12602578.030107643</v>
      </c>
      <c r="J296" s="34">
        <f>'Input Data'!J296*IF($G296='Cost Escalators'!$B$4,'Cost Escalators'!$B$6,'Cost Escalators'!$C$6)</f>
        <v>99372.133085857844</v>
      </c>
      <c r="K296" s="34">
        <f>'Input Data'!K296*IF($G296='Cost Escalators'!$B$4,'Cost Escalators'!$B$6,'Cost Escalators'!$C$6)</f>
        <v>0</v>
      </c>
      <c r="L296" s="49">
        <f>'Input Data'!L296*IF($G296='Cost Escalators'!$B$4,'Cost Escalators'!$B$6,'Cost Escalators'!$C$6)</f>
        <v>0</v>
      </c>
      <c r="M296" s="34">
        <f>'Input Data'!M296*IF($G296='Cost Escalators'!$B$4,'Cost Escalators'!$B$6,'Cost Escalators'!$C$6)</f>
        <v>0</v>
      </c>
      <c r="N296" s="34">
        <f>'Input Data'!N296*IF($G296='Cost Escalators'!$B$4,'Cost Escalators'!$B$6,'Cost Escalators'!$C$6)</f>
        <v>0</v>
      </c>
      <c r="O296" s="34">
        <f>'Input Data'!O296*IF($G296='Cost Escalators'!$B$4,'Cost Escalators'!$B$6,'Cost Escalators'!$C$6)</f>
        <v>0</v>
      </c>
      <c r="P296" s="49">
        <f>'Input Data'!P296*IF($G296='Cost Escalators'!$B$4,'Cost Escalators'!$B$6,'Cost Escalators'!$C$6)</f>
        <v>0</v>
      </c>
      <c r="R296" s="102">
        <f t="shared" si="18"/>
        <v>0</v>
      </c>
      <c r="S296" s="34">
        <f t="shared" si="19"/>
        <v>0</v>
      </c>
      <c r="T296" s="34">
        <f t="shared" si="20"/>
        <v>0</v>
      </c>
      <c r="U296" s="49">
        <f t="shared" si="21"/>
        <v>0</v>
      </c>
      <c r="W296" s="255">
        <f>IF(OR(A296='Cost Escalators'!A$68,A296='Cost Escalators'!A$69,A296='Cost Escalators'!A$70,A296='Cost Escalators'!A$71),SUM(H296:L296),0)</f>
        <v>0</v>
      </c>
    </row>
    <row r="297" spans="1:23" x14ac:dyDescent="0.2">
      <c r="A297" s="33">
        <f>'Input Data'!A297</f>
        <v>6727</v>
      </c>
      <c r="B297" s="33" t="str">
        <f>'Input Data'!B297</f>
        <v>Transformer Additions</v>
      </c>
      <c r="C297" s="33" t="str">
        <f>'Input Data'!C297</f>
        <v>Vineyard No.3 Transformer</v>
      </c>
      <c r="D297" s="35" t="str">
        <f>'Input Data'!D297</f>
        <v>PS Augmentation</v>
      </c>
      <c r="E297" s="63" t="str">
        <f>'Input Data'!E297</f>
        <v>Input_Proj_Commit</v>
      </c>
      <c r="F297" s="68">
        <f>'Input Data'!F297</f>
        <v>2012</v>
      </c>
      <c r="G297" s="52">
        <f>'Input Data'!G297</f>
        <v>2013</v>
      </c>
      <c r="H297" s="34">
        <f>'Input Data'!H297*IF($G297='Cost Escalators'!$B$4,'Cost Escalators'!$B$6,'Cost Escalators'!$C$6)</f>
        <v>9309630.4127114546</v>
      </c>
      <c r="I297" s="34">
        <f>'Input Data'!I297*IF($G297='Cost Escalators'!$B$4,'Cost Escalators'!$B$6,'Cost Escalators'!$C$6)</f>
        <v>5466916.17687927</v>
      </c>
      <c r="J297" s="34">
        <f>'Input Data'!J297*IF($G297='Cost Escalators'!$B$4,'Cost Escalators'!$B$6,'Cost Escalators'!$C$6)</f>
        <v>4369189.6573332436</v>
      </c>
      <c r="K297" s="34">
        <f>'Input Data'!K297*IF($G297='Cost Escalators'!$B$4,'Cost Escalators'!$B$6,'Cost Escalators'!$C$6)</f>
        <v>86847.898110079012</v>
      </c>
      <c r="L297" s="49">
        <f>'Input Data'!L297*IF($G297='Cost Escalators'!$B$4,'Cost Escalators'!$B$6,'Cost Escalators'!$C$6)</f>
        <v>0</v>
      </c>
      <c r="M297" s="34">
        <f>'Input Data'!M297*IF($G297='Cost Escalators'!$B$4,'Cost Escalators'!$B$6,'Cost Escalators'!$C$6)</f>
        <v>0</v>
      </c>
      <c r="N297" s="34">
        <f>'Input Data'!N297*IF($G297='Cost Escalators'!$B$4,'Cost Escalators'!$B$6,'Cost Escalators'!$C$6)</f>
        <v>0</v>
      </c>
      <c r="O297" s="34">
        <f>'Input Data'!O297*IF($G297='Cost Escalators'!$B$4,'Cost Escalators'!$B$6,'Cost Escalators'!$C$6)</f>
        <v>0</v>
      </c>
      <c r="P297" s="49">
        <f>'Input Data'!P297*IF($G297='Cost Escalators'!$B$4,'Cost Escalators'!$B$6,'Cost Escalators'!$C$6)</f>
        <v>0</v>
      </c>
      <c r="R297" s="102">
        <f t="shared" si="18"/>
        <v>0</v>
      </c>
      <c r="S297" s="34">
        <f t="shared" si="19"/>
        <v>0</v>
      </c>
      <c r="T297" s="34">
        <f t="shared" si="20"/>
        <v>0</v>
      </c>
      <c r="U297" s="49">
        <f t="shared" si="21"/>
        <v>0</v>
      </c>
      <c r="W297" s="255">
        <f>IF(OR(A297='Cost Escalators'!A$68,A297='Cost Escalators'!A$69,A297='Cost Escalators'!A$70,A297='Cost Escalators'!A$71),SUM(H297:L297),0)</f>
        <v>0</v>
      </c>
    </row>
    <row r="298" spans="1:23" x14ac:dyDescent="0.2">
      <c r="A298" s="33">
        <f>'Input Data'!A298</f>
        <v>6907</v>
      </c>
      <c r="B298" s="33" t="str">
        <f>'Input Data'!B298</f>
        <v>Transformer Additions</v>
      </c>
      <c r="C298" s="33" t="str">
        <f>'Input Data'!C298</f>
        <v>Munmorah No.2 Transformer</v>
      </c>
      <c r="D298" s="35" t="str">
        <f>'Input Data'!D298</f>
        <v>PS Augmentation</v>
      </c>
      <c r="E298" s="63" t="str">
        <f>'Input Data'!E298</f>
        <v>Input_Proj_Commit</v>
      </c>
      <c r="F298" s="68">
        <f>'Input Data'!F298</f>
        <v>2013</v>
      </c>
      <c r="G298" s="52">
        <f>'Input Data'!G298</f>
        <v>2013</v>
      </c>
      <c r="H298" s="34">
        <f>'Input Data'!H298*IF($G298='Cost Escalators'!$B$4,'Cost Escalators'!$B$6,'Cost Escalators'!$C$6)</f>
        <v>0</v>
      </c>
      <c r="I298" s="34">
        <f>'Input Data'!I298*IF($G298='Cost Escalators'!$B$4,'Cost Escalators'!$B$6,'Cost Escalators'!$C$6)</f>
        <v>2445.3200488585344</v>
      </c>
      <c r="J298" s="34">
        <f>'Input Data'!J298*IF($G298='Cost Escalators'!$B$4,'Cost Escalators'!$B$6,'Cost Escalators'!$C$6)</f>
        <v>0</v>
      </c>
      <c r="K298" s="34">
        <f>'Input Data'!K298*IF($G298='Cost Escalators'!$B$4,'Cost Escalators'!$B$6,'Cost Escalators'!$C$6)</f>
        <v>-2333.0017940727957</v>
      </c>
      <c r="L298" s="49">
        <f>'Input Data'!L298*IF($G298='Cost Escalators'!$B$4,'Cost Escalators'!$B$6,'Cost Escalators'!$C$6)</f>
        <v>0</v>
      </c>
      <c r="M298" s="34">
        <f>'Input Data'!M298*IF($G298='Cost Escalators'!$B$4,'Cost Escalators'!$B$6,'Cost Escalators'!$C$6)</f>
        <v>0</v>
      </c>
      <c r="N298" s="34">
        <f>'Input Data'!N298*IF($G298='Cost Escalators'!$B$4,'Cost Escalators'!$B$6,'Cost Escalators'!$C$6)</f>
        <v>0</v>
      </c>
      <c r="O298" s="34">
        <f>'Input Data'!O298*IF($G298='Cost Escalators'!$B$4,'Cost Escalators'!$B$6,'Cost Escalators'!$C$6)</f>
        <v>0</v>
      </c>
      <c r="P298" s="49">
        <f>'Input Data'!P298*IF($G298='Cost Escalators'!$B$4,'Cost Escalators'!$B$6,'Cost Escalators'!$C$6)</f>
        <v>0</v>
      </c>
      <c r="R298" s="102">
        <f t="shared" si="18"/>
        <v>0</v>
      </c>
      <c r="S298" s="34">
        <f t="shared" si="19"/>
        <v>0</v>
      </c>
      <c r="T298" s="34">
        <f t="shared" si="20"/>
        <v>0</v>
      </c>
      <c r="U298" s="49">
        <f t="shared" si="21"/>
        <v>0</v>
      </c>
      <c r="W298" s="255">
        <f>IF(OR(A298='Cost Escalators'!A$68,A298='Cost Escalators'!A$69,A298='Cost Escalators'!A$70,A298='Cost Escalators'!A$71),SUM(H298:L298),0)</f>
        <v>0</v>
      </c>
    </row>
    <row r="299" spans="1:23" x14ac:dyDescent="0.2">
      <c r="A299" s="33">
        <f>'Input Data'!A299</f>
        <v>7456</v>
      </c>
      <c r="B299" s="33" t="str">
        <f>'Input Data'!B299</f>
        <v>Transformer Additions</v>
      </c>
      <c r="C299" s="33" t="str">
        <f>'Input Data'!C299</f>
        <v>Eraring No.2 Transformer</v>
      </c>
      <c r="D299" s="35" t="str">
        <f>'Input Data'!D299</f>
        <v>PS Augmentation</v>
      </c>
      <c r="E299" s="63" t="str">
        <f>'Input Data'!E299</f>
        <v>Input_Proj_Commit</v>
      </c>
      <c r="F299" s="68">
        <f>'Input Data'!F299</f>
        <v>2013</v>
      </c>
      <c r="G299" s="52">
        <f>'Input Data'!G299</f>
        <v>2013</v>
      </c>
      <c r="H299" s="34">
        <f>'Input Data'!H299*IF($G299='Cost Escalators'!$B$4,'Cost Escalators'!$B$6,'Cost Escalators'!$C$6)</f>
        <v>0</v>
      </c>
      <c r="I299" s="34">
        <f>'Input Data'!I299*IF($G299='Cost Escalators'!$B$4,'Cost Escalators'!$B$6,'Cost Escalators'!$C$6)</f>
        <v>41990.561568343066</v>
      </c>
      <c r="J299" s="34">
        <f>'Input Data'!J299*IF($G299='Cost Escalators'!$B$4,'Cost Escalators'!$B$6,'Cost Escalators'!$C$6)</f>
        <v>3688.083308497</v>
      </c>
      <c r="K299" s="34">
        <f>'Input Data'!K299*IF($G299='Cost Escalators'!$B$4,'Cost Escalators'!$B$6,'Cost Escalators'!$C$6)</f>
        <v>-43720.885410294068</v>
      </c>
      <c r="L299" s="49">
        <f>'Input Data'!L299*IF($G299='Cost Escalators'!$B$4,'Cost Escalators'!$B$6,'Cost Escalators'!$C$6)</f>
        <v>0</v>
      </c>
      <c r="M299" s="34">
        <f>'Input Data'!M299*IF($G299='Cost Escalators'!$B$4,'Cost Escalators'!$B$6,'Cost Escalators'!$C$6)</f>
        <v>0</v>
      </c>
      <c r="N299" s="34">
        <f>'Input Data'!N299*IF($G299='Cost Escalators'!$B$4,'Cost Escalators'!$B$6,'Cost Escalators'!$C$6)</f>
        <v>0</v>
      </c>
      <c r="O299" s="34">
        <f>'Input Data'!O299*IF($G299='Cost Escalators'!$B$4,'Cost Escalators'!$B$6,'Cost Escalators'!$C$6)</f>
        <v>0</v>
      </c>
      <c r="P299" s="49">
        <f>'Input Data'!P299*IF($G299='Cost Escalators'!$B$4,'Cost Escalators'!$B$6,'Cost Escalators'!$C$6)</f>
        <v>0</v>
      </c>
      <c r="R299" s="102">
        <f t="shared" si="18"/>
        <v>0</v>
      </c>
      <c r="S299" s="34">
        <f t="shared" si="19"/>
        <v>0</v>
      </c>
      <c r="T299" s="34">
        <f t="shared" si="20"/>
        <v>0</v>
      </c>
      <c r="U299" s="49">
        <f t="shared" si="21"/>
        <v>0</v>
      </c>
      <c r="W299" s="255">
        <f>IF(OR(A299='Cost Escalators'!A$68,A299='Cost Escalators'!A$69,A299='Cost Escalators'!A$70,A299='Cost Escalators'!A$71),SUM(H299:L299),0)</f>
        <v>0</v>
      </c>
    </row>
    <row r="300" spans="1:23" x14ac:dyDescent="0.2">
      <c r="A300" s="33">
        <f>'Input Data'!A300</f>
        <v>7684</v>
      </c>
      <c r="B300" s="33" t="str">
        <f>'Input Data'!B300</f>
        <v>Transformer Additions</v>
      </c>
      <c r="C300" s="33" t="str">
        <f>'Input Data'!C300</f>
        <v>Coffs Harbour No. 2 330/132kV Transformer Installation</v>
      </c>
      <c r="D300" s="35" t="str">
        <f>'Input Data'!D300</f>
        <v>PS Augmentation</v>
      </c>
      <c r="E300" s="63" t="str">
        <f>'Input Data'!E300</f>
        <v>Input_Proj_Commit</v>
      </c>
      <c r="F300" s="68">
        <f>'Input Data'!F300</f>
        <v>2014</v>
      </c>
      <c r="G300" s="52">
        <f>'Input Data'!G300</f>
        <v>2013</v>
      </c>
      <c r="H300" s="34">
        <f>'Input Data'!H300*IF($G300='Cost Escalators'!$B$4,'Cost Escalators'!$B$6,'Cost Escalators'!$C$6)</f>
        <v>0</v>
      </c>
      <c r="I300" s="34">
        <f>'Input Data'!I300*IF($G300='Cost Escalators'!$B$4,'Cost Escalators'!$B$6,'Cost Escalators'!$C$6)</f>
        <v>0</v>
      </c>
      <c r="J300" s="34">
        <f>'Input Data'!J300*IF($G300='Cost Escalators'!$B$4,'Cost Escalators'!$B$6,'Cost Escalators'!$C$6)</f>
        <v>0</v>
      </c>
      <c r="K300" s="34">
        <f>'Input Data'!K300*IF($G300='Cost Escalators'!$B$4,'Cost Escalators'!$B$6,'Cost Escalators'!$C$6)</f>
        <v>109182.7308328341</v>
      </c>
      <c r="L300" s="49">
        <f>'Input Data'!L300*IF($G300='Cost Escalators'!$B$4,'Cost Escalators'!$B$6,'Cost Escalators'!$C$6)</f>
        <v>-106167.77361486913</v>
      </c>
      <c r="M300" s="34">
        <f>'Input Data'!M300*IF($G300='Cost Escalators'!$B$4,'Cost Escalators'!$B$6,'Cost Escalators'!$C$6)</f>
        <v>0</v>
      </c>
      <c r="N300" s="34">
        <f>'Input Data'!N300*IF($G300='Cost Escalators'!$B$4,'Cost Escalators'!$B$6,'Cost Escalators'!$C$6)</f>
        <v>0</v>
      </c>
      <c r="O300" s="34">
        <f>'Input Data'!O300*IF($G300='Cost Escalators'!$B$4,'Cost Escalators'!$B$6,'Cost Escalators'!$C$6)</f>
        <v>0</v>
      </c>
      <c r="P300" s="49">
        <f>'Input Data'!P300*IF($G300='Cost Escalators'!$B$4,'Cost Escalators'!$B$6,'Cost Escalators'!$C$6)</f>
        <v>0</v>
      </c>
      <c r="R300" s="102">
        <f t="shared" si="18"/>
        <v>0</v>
      </c>
      <c r="S300" s="34">
        <f t="shared" si="19"/>
        <v>0</v>
      </c>
      <c r="T300" s="34">
        <f t="shared" si="20"/>
        <v>0</v>
      </c>
      <c r="U300" s="49">
        <f t="shared" si="21"/>
        <v>0</v>
      </c>
      <c r="W300" s="255">
        <f>IF(OR(A300='Cost Escalators'!A$68,A300='Cost Escalators'!A$69,A300='Cost Escalators'!A$70,A300='Cost Escalators'!A$71),SUM(H300:L300),0)</f>
        <v>0</v>
      </c>
    </row>
    <row r="301" spans="1:23" x14ac:dyDescent="0.2">
      <c r="A301" s="33">
        <f>'Input Data'!A301</f>
        <v>7338</v>
      </c>
      <c r="B301" s="33" t="str">
        <f>'Input Data'!B301</f>
        <v>Transformer Replacement</v>
      </c>
      <c r="C301" s="33" t="str">
        <f>'Input Data'!C301</f>
        <v>Marulan No.4 Transformer</v>
      </c>
      <c r="D301" s="35" t="str">
        <f>'Input Data'!D301</f>
        <v>PS Augmentation</v>
      </c>
      <c r="E301" s="63" t="str">
        <f>'Input Data'!E301</f>
        <v>Input_Proj_Commit</v>
      </c>
      <c r="F301" s="68">
        <f>'Input Data'!F301</f>
        <v>2009</v>
      </c>
      <c r="G301" s="52">
        <f>'Input Data'!G301</f>
        <v>2013</v>
      </c>
      <c r="H301" s="34">
        <f>'Input Data'!H301*IF($G301='Cost Escalators'!$B$4,'Cost Escalators'!$B$6,'Cost Escalators'!$C$6)</f>
        <v>0</v>
      </c>
      <c r="I301" s="34">
        <f>'Input Data'!I301*IF($G301='Cost Escalators'!$B$4,'Cost Escalators'!$B$6,'Cost Escalators'!$C$6)</f>
        <v>0</v>
      </c>
      <c r="J301" s="34">
        <f>'Input Data'!J301*IF($G301='Cost Escalators'!$B$4,'Cost Escalators'!$B$6,'Cost Escalators'!$C$6)</f>
        <v>1969.979002114309</v>
      </c>
      <c r="K301" s="34">
        <f>'Input Data'!K301*IF($G301='Cost Escalators'!$B$4,'Cost Escalators'!$B$6,'Cost Escalators'!$C$6)</f>
        <v>0</v>
      </c>
      <c r="L301" s="49">
        <f>'Input Data'!L301*IF($G301='Cost Escalators'!$B$4,'Cost Escalators'!$B$6,'Cost Escalators'!$C$6)</f>
        <v>0</v>
      </c>
      <c r="M301" s="34">
        <f>'Input Data'!M301*IF($G301='Cost Escalators'!$B$4,'Cost Escalators'!$B$6,'Cost Escalators'!$C$6)</f>
        <v>0</v>
      </c>
      <c r="N301" s="34">
        <f>'Input Data'!N301*IF($G301='Cost Escalators'!$B$4,'Cost Escalators'!$B$6,'Cost Escalators'!$C$6)</f>
        <v>0</v>
      </c>
      <c r="O301" s="34">
        <f>'Input Data'!O301*IF($G301='Cost Escalators'!$B$4,'Cost Escalators'!$B$6,'Cost Escalators'!$C$6)</f>
        <v>0</v>
      </c>
      <c r="P301" s="49">
        <f>'Input Data'!P301*IF($G301='Cost Escalators'!$B$4,'Cost Escalators'!$B$6,'Cost Escalators'!$C$6)</f>
        <v>0</v>
      </c>
      <c r="R301" s="102">
        <f t="shared" si="18"/>
        <v>0</v>
      </c>
      <c r="S301" s="34">
        <f t="shared" si="19"/>
        <v>0</v>
      </c>
      <c r="T301" s="34">
        <f t="shared" si="20"/>
        <v>0</v>
      </c>
      <c r="U301" s="49">
        <f t="shared" si="21"/>
        <v>0</v>
      </c>
      <c r="W301" s="255">
        <f>IF(OR(A301='Cost Escalators'!A$68,A301='Cost Escalators'!A$69,A301='Cost Escalators'!A$70,A301='Cost Escalators'!A$71),SUM(H301:L301),0)</f>
        <v>0</v>
      </c>
    </row>
    <row r="302" spans="1:23" x14ac:dyDescent="0.2">
      <c r="A302" s="33">
        <f>'Input Data'!A302</f>
        <v>4563</v>
      </c>
      <c r="B302" s="33" t="str">
        <f>'Input Data'!B302</f>
        <v>Transformer Replacement</v>
      </c>
      <c r="C302" s="33" t="str">
        <f>'Input Data'!C302</f>
        <v>Wellington 330kV Transformer Replacement &amp; Shunt Reactor</v>
      </c>
      <c r="D302" s="35" t="str">
        <f>'Input Data'!D302</f>
        <v>PS Augmentation</v>
      </c>
      <c r="E302" s="63" t="str">
        <f>'Input Data'!E302</f>
        <v>Input_Proj_Commit</v>
      </c>
      <c r="F302" s="68">
        <f>'Input Data'!F302</f>
        <v>2010</v>
      </c>
      <c r="G302" s="52">
        <f>'Input Data'!G302</f>
        <v>2013</v>
      </c>
      <c r="H302" s="34">
        <f>'Input Data'!H302*IF($G302='Cost Escalators'!$B$4,'Cost Escalators'!$B$6,'Cost Escalators'!$C$6)</f>
        <v>3318257.8959899372</v>
      </c>
      <c r="I302" s="34">
        <f>'Input Data'!I302*IF($G302='Cost Escalators'!$B$4,'Cost Escalators'!$B$6,'Cost Escalators'!$C$6)</f>
        <v>69940.224021491318</v>
      </c>
      <c r="J302" s="34">
        <f>'Input Data'!J302*IF($G302='Cost Escalators'!$B$4,'Cost Escalators'!$B$6,'Cost Escalators'!$C$6)</f>
        <v>3867.9595651384334</v>
      </c>
      <c r="K302" s="34">
        <f>'Input Data'!K302*IF($G302='Cost Escalators'!$B$4,'Cost Escalators'!$B$6,'Cost Escalators'!$C$6)</f>
        <v>0</v>
      </c>
      <c r="L302" s="49">
        <f>'Input Data'!L302*IF($G302='Cost Escalators'!$B$4,'Cost Escalators'!$B$6,'Cost Escalators'!$C$6)</f>
        <v>0</v>
      </c>
      <c r="M302" s="34">
        <f>'Input Data'!M302*IF($G302='Cost Escalators'!$B$4,'Cost Escalators'!$B$6,'Cost Escalators'!$C$6)</f>
        <v>0</v>
      </c>
      <c r="N302" s="34">
        <f>'Input Data'!N302*IF($G302='Cost Escalators'!$B$4,'Cost Escalators'!$B$6,'Cost Escalators'!$C$6)</f>
        <v>0</v>
      </c>
      <c r="O302" s="34">
        <f>'Input Data'!O302*IF($G302='Cost Escalators'!$B$4,'Cost Escalators'!$B$6,'Cost Escalators'!$C$6)</f>
        <v>0</v>
      </c>
      <c r="P302" s="49">
        <f>'Input Data'!P302*IF($G302='Cost Escalators'!$B$4,'Cost Escalators'!$B$6,'Cost Escalators'!$C$6)</f>
        <v>0</v>
      </c>
      <c r="R302" s="102">
        <f t="shared" si="18"/>
        <v>0</v>
      </c>
      <c r="S302" s="34">
        <f t="shared" si="19"/>
        <v>0</v>
      </c>
      <c r="T302" s="34">
        <f t="shared" si="20"/>
        <v>0</v>
      </c>
      <c r="U302" s="49">
        <f t="shared" si="21"/>
        <v>0</v>
      </c>
      <c r="W302" s="255">
        <f>IF(OR(A302='Cost Escalators'!A$68,A302='Cost Escalators'!A$69,A302='Cost Escalators'!A$70,A302='Cost Escalators'!A$71),SUM(H302:L302),0)</f>
        <v>0</v>
      </c>
    </row>
    <row r="303" spans="1:23" x14ac:dyDescent="0.2">
      <c r="A303" s="33">
        <f>'Input Data'!A303</f>
        <v>5691</v>
      </c>
      <c r="B303" s="33" t="str">
        <f>'Input Data'!B303</f>
        <v>Transformer Replacement</v>
      </c>
      <c r="C303" s="33" t="str">
        <f>'Input Data'!C303</f>
        <v>Finley No.1 &amp; No.2 Transformer Replacement</v>
      </c>
      <c r="D303" s="35" t="str">
        <f>'Input Data'!D303</f>
        <v>PS Augmentation</v>
      </c>
      <c r="E303" s="63" t="str">
        <f>'Input Data'!E303</f>
        <v>Input_Proj_Commit</v>
      </c>
      <c r="F303" s="68">
        <f>'Input Data'!F303</f>
        <v>2010</v>
      </c>
      <c r="G303" s="52">
        <f>'Input Data'!G303</f>
        <v>2013</v>
      </c>
      <c r="H303" s="34">
        <f>'Input Data'!H303*IF($G303='Cost Escalators'!$B$4,'Cost Escalators'!$B$6,'Cost Escalators'!$C$6)</f>
        <v>1073369.7248029208</v>
      </c>
      <c r="I303" s="34">
        <f>'Input Data'!I303*IF($G303='Cost Escalators'!$B$4,'Cost Escalators'!$B$6,'Cost Escalators'!$C$6)</f>
        <v>6868.0191456492703</v>
      </c>
      <c r="J303" s="34">
        <f>'Input Data'!J303*IF($G303='Cost Escalators'!$B$4,'Cost Escalators'!$B$6,'Cost Escalators'!$C$6)</f>
        <v>23004.037968949895</v>
      </c>
      <c r="K303" s="34">
        <f>'Input Data'!K303*IF($G303='Cost Escalators'!$B$4,'Cost Escalators'!$B$6,'Cost Escalators'!$C$6)</f>
        <v>0</v>
      </c>
      <c r="L303" s="49">
        <f>'Input Data'!L303*IF($G303='Cost Escalators'!$B$4,'Cost Escalators'!$B$6,'Cost Escalators'!$C$6)</f>
        <v>0</v>
      </c>
      <c r="M303" s="34">
        <f>'Input Data'!M303*IF($G303='Cost Escalators'!$B$4,'Cost Escalators'!$B$6,'Cost Escalators'!$C$6)</f>
        <v>0</v>
      </c>
      <c r="N303" s="34">
        <f>'Input Data'!N303*IF($G303='Cost Escalators'!$B$4,'Cost Escalators'!$B$6,'Cost Escalators'!$C$6)</f>
        <v>0</v>
      </c>
      <c r="O303" s="34">
        <f>'Input Data'!O303*IF($G303='Cost Escalators'!$B$4,'Cost Escalators'!$B$6,'Cost Escalators'!$C$6)</f>
        <v>0</v>
      </c>
      <c r="P303" s="49">
        <f>'Input Data'!P303*IF($G303='Cost Escalators'!$B$4,'Cost Escalators'!$B$6,'Cost Escalators'!$C$6)</f>
        <v>0</v>
      </c>
      <c r="R303" s="102">
        <f t="shared" si="18"/>
        <v>0</v>
      </c>
      <c r="S303" s="34">
        <f t="shared" si="19"/>
        <v>0</v>
      </c>
      <c r="T303" s="34">
        <f t="shared" si="20"/>
        <v>0</v>
      </c>
      <c r="U303" s="49">
        <f t="shared" si="21"/>
        <v>0</v>
      </c>
      <c r="W303" s="255">
        <f>IF(OR(A303='Cost Escalators'!A$68,A303='Cost Escalators'!A$69,A303='Cost Escalators'!A$70,A303='Cost Escalators'!A$71),SUM(H303:L303),0)</f>
        <v>0</v>
      </c>
    </row>
    <row r="304" spans="1:23" x14ac:dyDescent="0.2">
      <c r="A304" s="33">
        <f>'Input Data'!A304</f>
        <v>6363</v>
      </c>
      <c r="B304" s="33" t="str">
        <f>'Input Data'!B304</f>
        <v>Transformer Replacement</v>
      </c>
      <c r="C304" s="33" t="str">
        <f>'Input Data'!C304</f>
        <v>Sydney South No.3 &amp; No.4 Transformer Replacements</v>
      </c>
      <c r="D304" s="35" t="str">
        <f>'Input Data'!D304</f>
        <v>PS Augmentation</v>
      </c>
      <c r="E304" s="63" t="str">
        <f>'Input Data'!E304</f>
        <v>Input_Proj_Commit</v>
      </c>
      <c r="F304" s="68">
        <f>'Input Data'!F304</f>
        <v>2011</v>
      </c>
      <c r="G304" s="52">
        <f>'Input Data'!G304</f>
        <v>2013</v>
      </c>
      <c r="H304" s="34">
        <f>'Input Data'!H304*IF($G304='Cost Escalators'!$B$4,'Cost Escalators'!$B$6,'Cost Escalators'!$C$6)</f>
        <v>2509610.5648827073</v>
      </c>
      <c r="I304" s="34">
        <f>'Input Data'!I304*IF($G304='Cost Escalators'!$B$4,'Cost Escalators'!$B$6,'Cost Escalators'!$C$6)</f>
        <v>1304977.5723797977</v>
      </c>
      <c r="J304" s="34">
        <f>'Input Data'!J304*IF($G304='Cost Escalators'!$B$4,'Cost Escalators'!$B$6,'Cost Escalators'!$C$6)</f>
        <v>686994.31845083041</v>
      </c>
      <c r="K304" s="34">
        <f>'Input Data'!K304*IF($G304='Cost Escalators'!$B$4,'Cost Escalators'!$B$6,'Cost Escalators'!$C$6)</f>
        <v>-45291.590261468074</v>
      </c>
      <c r="L304" s="49">
        <f>'Input Data'!L304*IF($G304='Cost Escalators'!$B$4,'Cost Escalators'!$B$6,'Cost Escalators'!$C$6)</f>
        <v>0</v>
      </c>
      <c r="M304" s="34">
        <f>'Input Data'!M304*IF($G304='Cost Escalators'!$B$4,'Cost Escalators'!$B$6,'Cost Escalators'!$C$6)</f>
        <v>0</v>
      </c>
      <c r="N304" s="34">
        <f>'Input Data'!N304*IF($G304='Cost Escalators'!$B$4,'Cost Escalators'!$B$6,'Cost Escalators'!$C$6)</f>
        <v>0</v>
      </c>
      <c r="O304" s="34">
        <f>'Input Data'!O304*IF($G304='Cost Escalators'!$B$4,'Cost Escalators'!$B$6,'Cost Escalators'!$C$6)</f>
        <v>0</v>
      </c>
      <c r="P304" s="49">
        <f>'Input Data'!P304*IF($G304='Cost Escalators'!$B$4,'Cost Escalators'!$B$6,'Cost Escalators'!$C$6)</f>
        <v>0</v>
      </c>
      <c r="R304" s="102">
        <f t="shared" si="18"/>
        <v>0</v>
      </c>
      <c r="S304" s="34">
        <f t="shared" si="19"/>
        <v>0</v>
      </c>
      <c r="T304" s="34">
        <f t="shared" si="20"/>
        <v>0</v>
      </c>
      <c r="U304" s="49">
        <f t="shared" si="21"/>
        <v>0</v>
      </c>
      <c r="W304" s="255">
        <f>IF(OR(A304='Cost Escalators'!A$68,A304='Cost Escalators'!A$69,A304='Cost Escalators'!A$70,A304='Cost Escalators'!A$71),SUM(H304:L304),0)</f>
        <v>0</v>
      </c>
    </row>
    <row r="305" spans="1:23" x14ac:dyDescent="0.2">
      <c r="A305" s="33">
        <f>'Input Data'!A305</f>
        <v>6446</v>
      </c>
      <c r="B305" s="33" t="str">
        <f>'Input Data'!B305</f>
        <v>Transformer Replacement</v>
      </c>
      <c r="C305" s="33" t="str">
        <f>'Input Data'!C305</f>
        <v>Coffs Harbour 132/66kV Transformer Replacements</v>
      </c>
      <c r="D305" s="35" t="str">
        <f>'Input Data'!D305</f>
        <v>PS Augmentation</v>
      </c>
      <c r="E305" s="63" t="str">
        <f>'Input Data'!E305</f>
        <v>Input_Proj_Commit</v>
      </c>
      <c r="F305" s="68">
        <f>'Input Data'!F305</f>
        <v>2011</v>
      </c>
      <c r="G305" s="52">
        <f>'Input Data'!G305</f>
        <v>2013</v>
      </c>
      <c r="H305" s="34">
        <f>'Input Data'!H305*IF($G305='Cost Escalators'!$B$4,'Cost Escalators'!$B$6,'Cost Escalators'!$C$6)</f>
        <v>3798268.4150189748</v>
      </c>
      <c r="I305" s="34">
        <f>'Input Data'!I305*IF($G305='Cost Escalators'!$B$4,'Cost Escalators'!$B$6,'Cost Escalators'!$C$6)</f>
        <v>412048.02440722403</v>
      </c>
      <c r="J305" s="34">
        <f>'Input Data'!J305*IF($G305='Cost Escalators'!$B$4,'Cost Escalators'!$B$6,'Cost Escalators'!$C$6)</f>
        <v>547.65291207211703</v>
      </c>
      <c r="K305" s="34">
        <f>'Input Data'!K305*IF($G305='Cost Escalators'!$B$4,'Cost Escalators'!$B$6,'Cost Escalators'!$C$6)</f>
        <v>-108773.54547407621</v>
      </c>
      <c r="L305" s="49">
        <f>'Input Data'!L305*IF($G305='Cost Escalators'!$B$4,'Cost Escalators'!$B$6,'Cost Escalators'!$C$6)</f>
        <v>0</v>
      </c>
      <c r="M305" s="34">
        <f>'Input Data'!M305*IF($G305='Cost Escalators'!$B$4,'Cost Escalators'!$B$6,'Cost Escalators'!$C$6)</f>
        <v>0</v>
      </c>
      <c r="N305" s="34">
        <f>'Input Data'!N305*IF($G305='Cost Escalators'!$B$4,'Cost Escalators'!$B$6,'Cost Escalators'!$C$6)</f>
        <v>0</v>
      </c>
      <c r="O305" s="34">
        <f>'Input Data'!O305*IF($G305='Cost Escalators'!$B$4,'Cost Escalators'!$B$6,'Cost Escalators'!$C$6)</f>
        <v>0</v>
      </c>
      <c r="P305" s="49">
        <f>'Input Data'!P305*IF($G305='Cost Escalators'!$B$4,'Cost Escalators'!$B$6,'Cost Escalators'!$C$6)</f>
        <v>0</v>
      </c>
      <c r="R305" s="102">
        <f t="shared" si="18"/>
        <v>0</v>
      </c>
      <c r="S305" s="34">
        <f t="shared" si="19"/>
        <v>0</v>
      </c>
      <c r="T305" s="34">
        <f t="shared" si="20"/>
        <v>0</v>
      </c>
      <c r="U305" s="49">
        <f t="shared" si="21"/>
        <v>0</v>
      </c>
      <c r="W305" s="255">
        <f>IF(OR(A305='Cost Escalators'!A$68,A305='Cost Escalators'!A$69,A305='Cost Escalators'!A$70,A305='Cost Escalators'!A$71),SUM(H305:L305),0)</f>
        <v>0</v>
      </c>
    </row>
    <row r="306" spans="1:23" x14ac:dyDescent="0.2">
      <c r="A306" s="33">
        <f>'Input Data'!A306</f>
        <v>6458</v>
      </c>
      <c r="B306" s="33" t="str">
        <f>'Input Data'!B306</f>
        <v>Transformer Replacement</v>
      </c>
      <c r="C306" s="33" t="str">
        <f>'Input Data'!C306</f>
        <v xml:space="preserve">Cowra 132/66kV Transformer Replacement </v>
      </c>
      <c r="D306" s="35" t="str">
        <f>'Input Data'!D306</f>
        <v>PS Augmentation</v>
      </c>
      <c r="E306" s="63" t="str">
        <f>'Input Data'!E306</f>
        <v>Input_Proj_Commit</v>
      </c>
      <c r="F306" s="68">
        <f>'Input Data'!F306</f>
        <v>2011</v>
      </c>
      <c r="G306" s="52">
        <f>'Input Data'!G306</f>
        <v>2013</v>
      </c>
      <c r="H306" s="34">
        <f>'Input Data'!H306*IF($G306='Cost Escalators'!$B$4,'Cost Escalators'!$B$6,'Cost Escalators'!$C$6)</f>
        <v>6702061.1224074699</v>
      </c>
      <c r="I306" s="34">
        <f>'Input Data'!I306*IF($G306='Cost Escalators'!$B$4,'Cost Escalators'!$B$6,'Cost Escalators'!$C$6)</f>
        <v>311565.79476638004</v>
      </c>
      <c r="J306" s="34">
        <f>'Input Data'!J306*IF($G306='Cost Escalators'!$B$4,'Cost Escalators'!$B$6,'Cost Escalators'!$C$6)</f>
        <v>0</v>
      </c>
      <c r="K306" s="34">
        <f>'Input Data'!K306*IF($G306='Cost Escalators'!$B$4,'Cost Escalators'!$B$6,'Cost Escalators'!$C$6)</f>
        <v>0</v>
      </c>
      <c r="L306" s="49">
        <f>'Input Data'!L306*IF($G306='Cost Escalators'!$B$4,'Cost Escalators'!$B$6,'Cost Escalators'!$C$6)</f>
        <v>0</v>
      </c>
      <c r="M306" s="34">
        <f>'Input Data'!M306*IF($G306='Cost Escalators'!$B$4,'Cost Escalators'!$B$6,'Cost Escalators'!$C$6)</f>
        <v>0</v>
      </c>
      <c r="N306" s="34">
        <f>'Input Data'!N306*IF($G306='Cost Escalators'!$B$4,'Cost Escalators'!$B$6,'Cost Escalators'!$C$6)</f>
        <v>0</v>
      </c>
      <c r="O306" s="34">
        <f>'Input Data'!O306*IF($G306='Cost Escalators'!$B$4,'Cost Escalators'!$B$6,'Cost Escalators'!$C$6)</f>
        <v>0</v>
      </c>
      <c r="P306" s="49">
        <f>'Input Data'!P306*IF($G306='Cost Escalators'!$B$4,'Cost Escalators'!$B$6,'Cost Escalators'!$C$6)</f>
        <v>0</v>
      </c>
      <c r="R306" s="102">
        <f t="shared" si="18"/>
        <v>0</v>
      </c>
      <c r="S306" s="34">
        <f t="shared" si="19"/>
        <v>0</v>
      </c>
      <c r="T306" s="34">
        <f t="shared" si="20"/>
        <v>0</v>
      </c>
      <c r="U306" s="49">
        <f t="shared" si="21"/>
        <v>0</v>
      </c>
      <c r="W306" s="255">
        <f>IF(OR(A306='Cost Escalators'!A$68,A306='Cost Escalators'!A$69,A306='Cost Escalators'!A$70,A306='Cost Escalators'!A$71),SUM(H306:L306),0)</f>
        <v>0</v>
      </c>
    </row>
    <row r="307" spans="1:23" x14ac:dyDescent="0.2">
      <c r="A307" s="33">
        <f>'Input Data'!A307</f>
        <v>7093</v>
      </c>
      <c r="B307" s="33" t="str">
        <f>'Input Data'!B307</f>
        <v>Transformer Replacement</v>
      </c>
      <c r="C307" s="33" t="str">
        <f>'Input Data'!C307</f>
        <v>Kempsey 66/33kV Transformer Replacement</v>
      </c>
      <c r="D307" s="35" t="str">
        <f>'Input Data'!D307</f>
        <v>PS Augmentation</v>
      </c>
      <c r="E307" s="63" t="str">
        <f>'Input Data'!E307</f>
        <v>Input_Proj_Commit</v>
      </c>
      <c r="F307" s="68">
        <f>'Input Data'!F307</f>
        <v>2013</v>
      </c>
      <c r="G307" s="52">
        <f>'Input Data'!G307</f>
        <v>2013</v>
      </c>
      <c r="H307" s="34">
        <f>'Input Data'!H307*IF($G307='Cost Escalators'!$B$4,'Cost Escalators'!$B$6,'Cost Escalators'!$C$6)</f>
        <v>0</v>
      </c>
      <c r="I307" s="34">
        <f>'Input Data'!I307*IF($G307='Cost Escalators'!$B$4,'Cost Escalators'!$B$6,'Cost Escalators'!$C$6)</f>
        <v>51054.899365789395</v>
      </c>
      <c r="J307" s="34">
        <f>'Input Data'!J307*IF($G307='Cost Escalators'!$B$4,'Cost Escalators'!$B$6,'Cost Escalators'!$C$6)</f>
        <v>33461.819062521434</v>
      </c>
      <c r="K307" s="34">
        <f>'Input Data'!K307*IF($G307='Cost Escalators'!$B$4,'Cost Escalators'!$B$6,'Cost Escalators'!$C$6)</f>
        <v>47771.152892906139</v>
      </c>
      <c r="L307" s="49">
        <f>'Input Data'!L307*IF($G307='Cost Escalators'!$B$4,'Cost Escalators'!$B$6,'Cost Escalators'!$C$6)</f>
        <v>0</v>
      </c>
      <c r="M307" s="34">
        <f>'Input Data'!M307*IF($G307='Cost Escalators'!$B$4,'Cost Escalators'!$B$6,'Cost Escalators'!$C$6)</f>
        <v>0</v>
      </c>
      <c r="N307" s="34">
        <f>'Input Data'!N307*IF($G307='Cost Escalators'!$B$4,'Cost Escalators'!$B$6,'Cost Escalators'!$C$6)</f>
        <v>0</v>
      </c>
      <c r="O307" s="34">
        <f>'Input Data'!O307*IF($G307='Cost Escalators'!$B$4,'Cost Escalators'!$B$6,'Cost Escalators'!$C$6)</f>
        <v>0</v>
      </c>
      <c r="P307" s="49">
        <f>'Input Data'!P307*IF($G307='Cost Escalators'!$B$4,'Cost Escalators'!$B$6,'Cost Escalators'!$C$6)</f>
        <v>0</v>
      </c>
      <c r="R307" s="102">
        <f t="shared" si="18"/>
        <v>0</v>
      </c>
      <c r="S307" s="34">
        <f t="shared" si="19"/>
        <v>0</v>
      </c>
      <c r="T307" s="34">
        <f t="shared" si="20"/>
        <v>0</v>
      </c>
      <c r="U307" s="49">
        <f t="shared" si="21"/>
        <v>0</v>
      </c>
      <c r="W307" s="255">
        <f>IF(OR(A307='Cost Escalators'!A$68,A307='Cost Escalators'!A$69,A307='Cost Escalators'!A$70,A307='Cost Escalators'!A$71),SUM(H307:L307),0)</f>
        <v>0</v>
      </c>
    </row>
    <row r="308" spans="1:23" x14ac:dyDescent="0.2">
      <c r="A308" s="33">
        <f>'Input Data'!A308</f>
        <v>7633</v>
      </c>
      <c r="B308" s="33" t="str">
        <f>'Input Data'!B308</f>
        <v>Transformer Replacement</v>
      </c>
      <c r="C308" s="33" t="str">
        <f>'Input Data'!C308</f>
        <v>Kempsey 66kV Bus and No.2 Transformer Replacement</v>
      </c>
      <c r="D308" s="35" t="str">
        <f>'Input Data'!D308</f>
        <v>PS Augmentation</v>
      </c>
      <c r="E308" s="63" t="str">
        <f>'Input Data'!E308</f>
        <v>Input_Proj_Commit</v>
      </c>
      <c r="F308" s="68">
        <f>'Input Data'!F308</f>
        <v>2013</v>
      </c>
      <c r="G308" s="52">
        <f>'Input Data'!G308</f>
        <v>2013</v>
      </c>
      <c r="H308" s="34">
        <f>'Input Data'!H308*IF($G308='Cost Escalators'!$B$4,'Cost Escalators'!$B$6,'Cost Escalators'!$C$6)</f>
        <v>0</v>
      </c>
      <c r="I308" s="34">
        <f>'Input Data'!I308*IF($G308='Cost Escalators'!$B$4,'Cost Escalators'!$B$6,'Cost Escalators'!$C$6)</f>
        <v>0</v>
      </c>
      <c r="J308" s="34">
        <f>'Input Data'!J308*IF($G308='Cost Escalators'!$B$4,'Cost Escalators'!$B$6,'Cost Escalators'!$C$6)</f>
        <v>0</v>
      </c>
      <c r="K308" s="34">
        <f>'Input Data'!K308*IF($G308='Cost Escalators'!$B$4,'Cost Escalators'!$B$6,'Cost Escalators'!$C$6)</f>
        <v>342.39801330760059</v>
      </c>
      <c r="L308" s="49">
        <f>'Input Data'!L308*IF($G308='Cost Escalators'!$B$4,'Cost Escalators'!$B$6,'Cost Escalators'!$C$6)</f>
        <v>-332.94308070274502</v>
      </c>
      <c r="M308" s="34">
        <f>'Input Data'!M308*IF($G308='Cost Escalators'!$B$4,'Cost Escalators'!$B$6,'Cost Escalators'!$C$6)</f>
        <v>0</v>
      </c>
      <c r="N308" s="34">
        <f>'Input Data'!N308*IF($G308='Cost Escalators'!$B$4,'Cost Escalators'!$B$6,'Cost Escalators'!$C$6)</f>
        <v>0</v>
      </c>
      <c r="O308" s="34">
        <f>'Input Data'!O308*IF($G308='Cost Escalators'!$B$4,'Cost Escalators'!$B$6,'Cost Escalators'!$C$6)</f>
        <v>0</v>
      </c>
      <c r="P308" s="49">
        <f>'Input Data'!P308*IF($G308='Cost Escalators'!$B$4,'Cost Escalators'!$B$6,'Cost Escalators'!$C$6)</f>
        <v>0</v>
      </c>
      <c r="R308" s="102">
        <f t="shared" si="18"/>
        <v>0</v>
      </c>
      <c r="S308" s="34">
        <f t="shared" si="19"/>
        <v>0</v>
      </c>
      <c r="T308" s="34">
        <f t="shared" si="20"/>
        <v>0</v>
      </c>
      <c r="U308" s="49">
        <f t="shared" si="21"/>
        <v>0</v>
      </c>
      <c r="W308" s="255">
        <f>IF(OR(A308='Cost Escalators'!A$68,A308='Cost Escalators'!A$69,A308='Cost Escalators'!A$70,A308='Cost Escalators'!A$71),SUM(H308:L308),0)</f>
        <v>0</v>
      </c>
    </row>
    <row r="309" spans="1:23" x14ac:dyDescent="0.2">
      <c r="A309" s="33">
        <f>'Input Data'!A309</f>
        <v>7409</v>
      </c>
      <c r="B309" s="33" t="str">
        <f>'Input Data'!B309</f>
        <v>Transformer Replacement</v>
      </c>
      <c r="C309" s="33" t="str">
        <f>'Input Data'!C309</f>
        <v>Koolkhan - 967 Line Deviation Works</v>
      </c>
      <c r="D309" s="35" t="str">
        <f>'Input Data'!D309</f>
        <v>PS Augmentation</v>
      </c>
      <c r="E309" s="63" t="str">
        <f>'Input Data'!E309</f>
        <v>Input_Proj_Commit</v>
      </c>
      <c r="F309" s="68">
        <f>'Input Data'!F309</f>
        <v>2014</v>
      </c>
      <c r="G309" s="52">
        <f>'Input Data'!G309</f>
        <v>2013</v>
      </c>
      <c r="H309" s="34">
        <f>'Input Data'!H309*IF($G309='Cost Escalators'!$B$4,'Cost Escalators'!$B$6,'Cost Escalators'!$C$6)</f>
        <v>0</v>
      </c>
      <c r="I309" s="34">
        <f>'Input Data'!I309*IF($G309='Cost Escalators'!$B$4,'Cost Escalators'!$B$6,'Cost Escalators'!$C$6)</f>
        <v>90627.990845083681</v>
      </c>
      <c r="J309" s="34">
        <f>'Input Data'!J309*IF($G309='Cost Escalators'!$B$4,'Cost Escalators'!$B$6,'Cost Escalators'!$C$6)</f>
        <v>-88813.946005799982</v>
      </c>
      <c r="K309" s="34">
        <f>'Input Data'!K309*IF($G309='Cost Escalators'!$B$4,'Cost Escalators'!$B$6,'Cost Escalators'!$C$6)</f>
        <v>0</v>
      </c>
      <c r="L309" s="49">
        <f>'Input Data'!L309*IF($G309='Cost Escalators'!$B$4,'Cost Escalators'!$B$6,'Cost Escalators'!$C$6)</f>
        <v>0</v>
      </c>
      <c r="M309" s="34">
        <f>'Input Data'!M309*IF($G309='Cost Escalators'!$B$4,'Cost Escalators'!$B$6,'Cost Escalators'!$C$6)</f>
        <v>0</v>
      </c>
      <c r="N309" s="34">
        <f>'Input Data'!N309*IF($G309='Cost Escalators'!$B$4,'Cost Escalators'!$B$6,'Cost Escalators'!$C$6)</f>
        <v>0</v>
      </c>
      <c r="O309" s="34">
        <f>'Input Data'!O309*IF($G309='Cost Escalators'!$B$4,'Cost Escalators'!$B$6,'Cost Escalators'!$C$6)</f>
        <v>0</v>
      </c>
      <c r="P309" s="49">
        <f>'Input Data'!P309*IF($G309='Cost Escalators'!$B$4,'Cost Escalators'!$B$6,'Cost Escalators'!$C$6)</f>
        <v>0</v>
      </c>
      <c r="R309" s="102">
        <f t="shared" si="18"/>
        <v>0</v>
      </c>
      <c r="S309" s="34">
        <f t="shared" si="19"/>
        <v>0</v>
      </c>
      <c r="T309" s="34">
        <f t="shared" si="20"/>
        <v>0</v>
      </c>
      <c r="U309" s="49">
        <f t="shared" si="21"/>
        <v>0</v>
      </c>
      <c r="W309" s="255">
        <f>IF(OR(A309='Cost Escalators'!A$68,A309='Cost Escalators'!A$69,A309='Cost Escalators'!A$70,A309='Cost Escalators'!A$71),SUM(H309:L309),0)</f>
        <v>0</v>
      </c>
    </row>
    <row r="310" spans="1:23" x14ac:dyDescent="0.2">
      <c r="A310" s="33">
        <f>'Input Data'!A310</f>
        <v>5881</v>
      </c>
      <c r="B310" s="33" t="str">
        <f>'Input Data'!B310</f>
        <v>Transmission Line Rearrangement</v>
      </c>
      <c r="C310" s="33" t="str">
        <f>'Input Data'!C310</f>
        <v>24 Line Vales Point to Newcastle 330kV Turn In</v>
      </c>
      <c r="D310" s="35" t="str">
        <f>'Input Data'!D310</f>
        <v>PS Augmentation</v>
      </c>
      <c r="E310" s="63" t="str">
        <f>'Input Data'!E310</f>
        <v>Input_Proj_Commit</v>
      </c>
      <c r="F310" s="68">
        <f>'Input Data'!F310</f>
        <v>2009</v>
      </c>
      <c r="G310" s="52">
        <f>'Input Data'!G310</f>
        <v>2013</v>
      </c>
      <c r="H310" s="34">
        <f>'Input Data'!H310*IF($G310='Cost Escalators'!$B$4,'Cost Escalators'!$B$6,'Cost Escalators'!$C$6)</f>
        <v>52501.389695901824</v>
      </c>
      <c r="I310" s="34">
        <f>'Input Data'!I310*IF($G310='Cost Escalators'!$B$4,'Cost Escalators'!$B$6,'Cost Escalators'!$C$6)</f>
        <v>6103.9264147877093</v>
      </c>
      <c r="J310" s="34">
        <f>'Input Data'!J310*IF($G310='Cost Escalators'!$B$4,'Cost Escalators'!$B$6,'Cost Escalators'!$C$6)</f>
        <v>0</v>
      </c>
      <c r="K310" s="34">
        <f>'Input Data'!K310*IF($G310='Cost Escalators'!$B$4,'Cost Escalators'!$B$6,'Cost Escalators'!$C$6)</f>
        <v>0</v>
      </c>
      <c r="L310" s="49">
        <f>'Input Data'!L310*IF($G310='Cost Escalators'!$B$4,'Cost Escalators'!$B$6,'Cost Escalators'!$C$6)</f>
        <v>0</v>
      </c>
      <c r="M310" s="34">
        <f>'Input Data'!M310*IF($G310='Cost Escalators'!$B$4,'Cost Escalators'!$B$6,'Cost Escalators'!$C$6)</f>
        <v>0</v>
      </c>
      <c r="N310" s="34">
        <f>'Input Data'!N310*IF($G310='Cost Escalators'!$B$4,'Cost Escalators'!$B$6,'Cost Escalators'!$C$6)</f>
        <v>0</v>
      </c>
      <c r="O310" s="34">
        <f>'Input Data'!O310*IF($G310='Cost Escalators'!$B$4,'Cost Escalators'!$B$6,'Cost Escalators'!$C$6)</f>
        <v>0</v>
      </c>
      <c r="P310" s="49">
        <f>'Input Data'!P310*IF($G310='Cost Escalators'!$B$4,'Cost Escalators'!$B$6,'Cost Escalators'!$C$6)</f>
        <v>0</v>
      </c>
      <c r="R310" s="102">
        <f t="shared" si="18"/>
        <v>0</v>
      </c>
      <c r="S310" s="34">
        <f t="shared" si="19"/>
        <v>0</v>
      </c>
      <c r="T310" s="34">
        <f t="shared" si="20"/>
        <v>0</v>
      </c>
      <c r="U310" s="49">
        <f t="shared" si="21"/>
        <v>0</v>
      </c>
      <c r="W310" s="255">
        <f>IF(OR(A310='Cost Escalators'!A$68,A310='Cost Escalators'!A$69,A310='Cost Escalators'!A$70,A310='Cost Escalators'!A$71),SUM(H310:L310),0)</f>
        <v>0</v>
      </c>
    </row>
    <row r="311" spans="1:23" x14ac:dyDescent="0.2">
      <c r="A311" s="33">
        <f>'Input Data'!A311</f>
        <v>7573</v>
      </c>
      <c r="B311" s="33" t="str">
        <f>'Input Data'!B311</f>
        <v>Transmission Line Rearrangement</v>
      </c>
      <c r="C311" s="33" t="str">
        <f>'Input Data'!C311</f>
        <v>Koolkhan - 967 Line Deviation Works</v>
      </c>
      <c r="D311" s="35" t="str">
        <f>'Input Data'!D311</f>
        <v>PS Augmentation</v>
      </c>
      <c r="E311" s="63" t="str">
        <f>'Input Data'!E311</f>
        <v>Input_Proj_Commit</v>
      </c>
      <c r="F311" s="68">
        <f>'Input Data'!F311</f>
        <v>2014</v>
      </c>
      <c r="G311" s="52">
        <f>'Input Data'!G311</f>
        <v>2013</v>
      </c>
      <c r="H311" s="34">
        <f>'Input Data'!H311*IF($G311='Cost Escalators'!$B$4,'Cost Escalators'!$B$6,'Cost Escalators'!$C$6)</f>
        <v>0</v>
      </c>
      <c r="I311" s="34">
        <f>'Input Data'!I311*IF($G311='Cost Escalators'!$B$4,'Cost Escalators'!$B$6,'Cost Escalators'!$C$6)</f>
        <v>0</v>
      </c>
      <c r="J311" s="34">
        <f>'Input Data'!J311*IF($G311='Cost Escalators'!$B$4,'Cost Escalators'!$B$6,'Cost Escalators'!$C$6)</f>
        <v>0</v>
      </c>
      <c r="K311" s="34">
        <f>'Input Data'!K311*IF($G311='Cost Escalators'!$B$4,'Cost Escalators'!$B$6,'Cost Escalators'!$C$6)</f>
        <v>-143305.88004480459</v>
      </c>
      <c r="L311" s="49">
        <f>'Input Data'!L311*IF($G311='Cost Escalators'!$B$4,'Cost Escalators'!$B$6,'Cost Escalators'!$C$6)</f>
        <v>715360.04150390625</v>
      </c>
      <c r="M311" s="34">
        <f>'Input Data'!M311*IF($G311='Cost Escalators'!$B$4,'Cost Escalators'!$B$6,'Cost Escalators'!$C$6)</f>
        <v>0</v>
      </c>
      <c r="N311" s="34">
        <f>'Input Data'!N311*IF($G311='Cost Escalators'!$B$4,'Cost Escalators'!$B$6,'Cost Escalators'!$C$6)</f>
        <v>0</v>
      </c>
      <c r="O311" s="34">
        <f>'Input Data'!O311*IF($G311='Cost Escalators'!$B$4,'Cost Escalators'!$B$6,'Cost Escalators'!$C$6)</f>
        <v>0</v>
      </c>
      <c r="P311" s="49">
        <f>'Input Data'!P311*IF($G311='Cost Escalators'!$B$4,'Cost Escalators'!$B$6,'Cost Escalators'!$C$6)</f>
        <v>0</v>
      </c>
      <c r="R311" s="102">
        <f t="shared" si="18"/>
        <v>0</v>
      </c>
      <c r="S311" s="34">
        <f t="shared" si="19"/>
        <v>0</v>
      </c>
      <c r="T311" s="34">
        <f t="shared" si="20"/>
        <v>0</v>
      </c>
      <c r="U311" s="49">
        <f t="shared" si="21"/>
        <v>0</v>
      </c>
      <c r="W311" s="255">
        <f>IF(OR(A311='Cost Escalators'!A$68,A311='Cost Escalators'!A$69,A311='Cost Escalators'!A$70,A311='Cost Escalators'!A$71),SUM(H311:L311),0)</f>
        <v>0</v>
      </c>
    </row>
    <row r="312" spans="1:23" x14ac:dyDescent="0.2">
      <c r="A312" s="33">
        <f>'Input Data'!A312</f>
        <v>7399</v>
      </c>
      <c r="B312" s="33" t="str">
        <f>'Input Data'!B312</f>
        <v>Transmission Line Renewal</v>
      </c>
      <c r="C312" s="33" t="str">
        <f>'Input Data'!C312</f>
        <v>86 Line Tamworth to Armidale Condition</v>
      </c>
      <c r="D312" s="35" t="str">
        <f>'Input Data'!D312</f>
        <v>PS Augmentation</v>
      </c>
      <c r="E312" s="63" t="str">
        <f>'Input Data'!E312</f>
        <v>Input_Proj_Commit</v>
      </c>
      <c r="F312" s="68">
        <f>'Input Data'!F312</f>
        <v>2011</v>
      </c>
      <c r="G312" s="52">
        <f>'Input Data'!G312</f>
        <v>2013</v>
      </c>
      <c r="H312" s="34">
        <f>'Input Data'!H312*IF($G312='Cost Escalators'!$B$4,'Cost Escalators'!$B$6,'Cost Escalators'!$C$6)</f>
        <v>0</v>
      </c>
      <c r="I312" s="34">
        <f>'Input Data'!I312*IF($G312='Cost Escalators'!$B$4,'Cost Escalators'!$B$6,'Cost Escalators'!$C$6)</f>
        <v>314.09097476108468</v>
      </c>
      <c r="J312" s="34">
        <f>'Input Data'!J312*IF($G312='Cost Escalators'!$B$4,'Cost Escalators'!$B$6,'Cost Escalators'!$C$6)</f>
        <v>-307.78316667078889</v>
      </c>
      <c r="K312" s="34">
        <f>'Input Data'!K312*IF($G312='Cost Escalators'!$B$4,'Cost Escalators'!$B$6,'Cost Escalators'!$C$6)</f>
        <v>0</v>
      </c>
      <c r="L312" s="49">
        <f>'Input Data'!L312*IF($G312='Cost Escalators'!$B$4,'Cost Escalators'!$B$6,'Cost Escalators'!$C$6)</f>
        <v>0</v>
      </c>
      <c r="M312" s="34">
        <f>'Input Data'!M312*IF($G312='Cost Escalators'!$B$4,'Cost Escalators'!$B$6,'Cost Escalators'!$C$6)</f>
        <v>0</v>
      </c>
      <c r="N312" s="34">
        <f>'Input Data'!N312*IF($G312='Cost Escalators'!$B$4,'Cost Escalators'!$B$6,'Cost Escalators'!$C$6)</f>
        <v>0</v>
      </c>
      <c r="O312" s="34">
        <f>'Input Data'!O312*IF($G312='Cost Escalators'!$B$4,'Cost Escalators'!$B$6,'Cost Escalators'!$C$6)</f>
        <v>0</v>
      </c>
      <c r="P312" s="49">
        <f>'Input Data'!P312*IF($G312='Cost Escalators'!$B$4,'Cost Escalators'!$B$6,'Cost Escalators'!$C$6)</f>
        <v>0</v>
      </c>
      <c r="R312" s="102">
        <f t="shared" si="18"/>
        <v>0</v>
      </c>
      <c r="S312" s="34">
        <f t="shared" si="19"/>
        <v>0</v>
      </c>
      <c r="T312" s="34">
        <f t="shared" si="20"/>
        <v>0</v>
      </c>
      <c r="U312" s="49">
        <f t="shared" si="21"/>
        <v>0</v>
      </c>
      <c r="W312" s="255">
        <f>IF(OR(A312='Cost Escalators'!A$68,A312='Cost Escalators'!A$69,A312='Cost Escalators'!A$70,A312='Cost Escalators'!A$71),SUM(H312:L312),0)</f>
        <v>0</v>
      </c>
    </row>
    <row r="313" spans="1:23" x14ac:dyDescent="0.2">
      <c r="A313" s="33">
        <f>'Input Data'!A313</f>
        <v>5940</v>
      </c>
      <c r="B313" s="33" t="str">
        <f>'Input Data'!B313</f>
        <v>Transmission Line Renewal</v>
      </c>
      <c r="C313" s="33" t="str">
        <f>'Input Data'!C313</f>
        <v>Tamworth to Gunnedah 66kV Transmission Line Refurbishment</v>
      </c>
      <c r="D313" s="35" t="str">
        <f>'Input Data'!D313</f>
        <v>PS Augmentation</v>
      </c>
      <c r="E313" s="63" t="str">
        <f>'Input Data'!E313</f>
        <v>Input_Proj_Commit</v>
      </c>
      <c r="F313" s="68">
        <f>'Input Data'!F313</f>
        <v>2012</v>
      </c>
      <c r="G313" s="52">
        <f>'Input Data'!G313</f>
        <v>2013</v>
      </c>
      <c r="H313" s="34">
        <f>'Input Data'!H313*IF($G313='Cost Escalators'!$B$4,'Cost Escalators'!$B$6,'Cost Escalators'!$C$6)</f>
        <v>7377986.2704999978</v>
      </c>
      <c r="I313" s="34">
        <f>'Input Data'!I313*IF($G313='Cost Escalators'!$B$4,'Cost Escalators'!$B$6,'Cost Escalators'!$C$6)</f>
        <v>853622.11044362874</v>
      </c>
      <c r="J313" s="34">
        <f>'Input Data'!J313*IF($G313='Cost Escalators'!$B$4,'Cost Escalators'!$B$6,'Cost Escalators'!$C$6)</f>
        <v>270509.62998491153</v>
      </c>
      <c r="K313" s="34">
        <f>'Input Data'!K313*IF($G313='Cost Escalators'!$B$4,'Cost Escalators'!$B$6,'Cost Escalators'!$C$6)</f>
        <v>126621.11674025821</v>
      </c>
      <c r="L313" s="49">
        <f>'Input Data'!L313*IF($G313='Cost Escalators'!$B$4,'Cost Escalators'!$B$6,'Cost Escalators'!$C$6)</f>
        <v>0</v>
      </c>
      <c r="M313" s="34">
        <f>'Input Data'!M313*IF($G313='Cost Escalators'!$B$4,'Cost Escalators'!$B$6,'Cost Escalators'!$C$6)</f>
        <v>0</v>
      </c>
      <c r="N313" s="34">
        <f>'Input Data'!N313*IF($G313='Cost Escalators'!$B$4,'Cost Escalators'!$B$6,'Cost Escalators'!$C$6)</f>
        <v>0</v>
      </c>
      <c r="O313" s="34">
        <f>'Input Data'!O313*IF($G313='Cost Escalators'!$B$4,'Cost Escalators'!$B$6,'Cost Escalators'!$C$6)</f>
        <v>0</v>
      </c>
      <c r="P313" s="49">
        <f>'Input Data'!P313*IF($G313='Cost Escalators'!$B$4,'Cost Escalators'!$B$6,'Cost Escalators'!$C$6)</f>
        <v>0</v>
      </c>
      <c r="R313" s="102">
        <f t="shared" si="18"/>
        <v>0</v>
      </c>
      <c r="S313" s="34">
        <f t="shared" si="19"/>
        <v>0</v>
      </c>
      <c r="T313" s="34">
        <f t="shared" si="20"/>
        <v>0</v>
      </c>
      <c r="U313" s="49">
        <f t="shared" si="21"/>
        <v>0</v>
      </c>
      <c r="W313" s="255">
        <f>IF(OR(A313='Cost Escalators'!A$68,A313='Cost Escalators'!A$69,A313='Cost Escalators'!A$70,A313='Cost Escalators'!A$71),SUM(H313:L313),0)</f>
        <v>0</v>
      </c>
    </row>
    <row r="314" spans="1:23" x14ac:dyDescent="0.2">
      <c r="A314" s="33">
        <f>'Input Data'!A314</f>
        <v>7705</v>
      </c>
      <c r="B314" s="33" t="str">
        <f>'Input Data'!B314</f>
        <v>Transmission Line Renewal</v>
      </c>
      <c r="C314" s="33" t="str">
        <f>'Input Data'!C314</f>
        <v>964 Line Port Macquarie to Taree Condition</v>
      </c>
      <c r="D314" s="35" t="str">
        <f>'Input Data'!D314</f>
        <v>PS Augmentation</v>
      </c>
      <c r="E314" s="63" t="str">
        <f>'Input Data'!E314</f>
        <v>Input_Proj_Commit</v>
      </c>
      <c r="F314" s="68">
        <f>'Input Data'!F314</f>
        <v>2012</v>
      </c>
      <c r="G314" s="52">
        <f>'Input Data'!G314</f>
        <v>2013</v>
      </c>
      <c r="H314" s="34">
        <f>'Input Data'!H314*IF($G314='Cost Escalators'!$B$4,'Cost Escalators'!$B$6,'Cost Escalators'!$C$6)</f>
        <v>4709.2115459965544</v>
      </c>
      <c r="I314" s="34">
        <f>'Input Data'!I314*IF($G314='Cost Escalators'!$B$4,'Cost Escalators'!$B$6,'Cost Escalators'!$C$6)</f>
        <v>1905.8028434728124</v>
      </c>
      <c r="J314" s="34">
        <f>'Input Data'!J314*IF($G314='Cost Escalators'!$B$4,'Cost Escalators'!$B$6,'Cost Escalators'!$C$6)</f>
        <v>-88832.41195370382</v>
      </c>
      <c r="K314" s="34">
        <f>'Input Data'!K314*IF($G314='Cost Escalators'!$B$4,'Cost Escalators'!$B$6,'Cost Escalators'!$C$6)</f>
        <v>30786.440041307957</v>
      </c>
      <c r="L314" s="49">
        <f>'Input Data'!L314*IF($G314='Cost Escalators'!$B$4,'Cost Escalators'!$B$6,'Cost Escalators'!$C$6)</f>
        <v>0</v>
      </c>
      <c r="M314" s="34">
        <f>'Input Data'!M314*IF($G314='Cost Escalators'!$B$4,'Cost Escalators'!$B$6,'Cost Escalators'!$C$6)</f>
        <v>0</v>
      </c>
      <c r="N314" s="34">
        <f>'Input Data'!N314*IF($G314='Cost Escalators'!$B$4,'Cost Escalators'!$B$6,'Cost Escalators'!$C$6)</f>
        <v>0</v>
      </c>
      <c r="O314" s="34">
        <f>'Input Data'!O314*IF($G314='Cost Escalators'!$B$4,'Cost Escalators'!$B$6,'Cost Escalators'!$C$6)</f>
        <v>0</v>
      </c>
      <c r="P314" s="49">
        <f>'Input Data'!P314*IF($G314='Cost Escalators'!$B$4,'Cost Escalators'!$B$6,'Cost Escalators'!$C$6)</f>
        <v>0</v>
      </c>
      <c r="R314" s="102">
        <f t="shared" si="18"/>
        <v>0</v>
      </c>
      <c r="S314" s="34">
        <f t="shared" si="19"/>
        <v>0</v>
      </c>
      <c r="T314" s="34">
        <f t="shared" si="20"/>
        <v>0</v>
      </c>
      <c r="U314" s="49">
        <f t="shared" si="21"/>
        <v>0</v>
      </c>
      <c r="W314" s="255">
        <f>IF(OR(A314='Cost Escalators'!A$68,A314='Cost Escalators'!A$69,A314='Cost Escalators'!A$70,A314='Cost Escalators'!A$71),SUM(H314:L314),0)</f>
        <v>0</v>
      </c>
    </row>
    <row r="315" spans="1:23" x14ac:dyDescent="0.2">
      <c r="A315" s="33">
        <f>'Input Data'!A315</f>
        <v>5527</v>
      </c>
      <c r="B315" s="33" t="str">
        <f>'Input Data'!B315</f>
        <v>Western 500kV Upgrade</v>
      </c>
      <c r="C315" s="33" t="str">
        <f>'Input Data'!C315</f>
        <v>Bayswater 500/330kV Switchyard Development</v>
      </c>
      <c r="D315" s="35" t="str">
        <f>'Input Data'!D315</f>
        <v>PS Augmentation</v>
      </c>
      <c r="E315" s="63" t="str">
        <f>'Input Data'!E315</f>
        <v>Input_Proj_Commit</v>
      </c>
      <c r="F315" s="68">
        <f>'Input Data'!F315</f>
        <v>2009</v>
      </c>
      <c r="G315" s="52">
        <f>'Input Data'!G315</f>
        <v>2013</v>
      </c>
      <c r="H315" s="34">
        <f>'Input Data'!H315*IF($G315='Cost Escalators'!$B$4,'Cost Escalators'!$B$6,'Cost Escalators'!$C$6)</f>
        <v>714169.97290466318</v>
      </c>
      <c r="I315" s="34">
        <f>'Input Data'!I315*IF($G315='Cost Escalators'!$B$4,'Cost Escalators'!$B$6,'Cost Escalators'!$C$6)</f>
        <v>24858.0617027263</v>
      </c>
      <c r="J315" s="34">
        <f>'Input Data'!J315*IF($G315='Cost Escalators'!$B$4,'Cost Escalators'!$B$6,'Cost Escalators'!$C$6)</f>
        <v>17009.962100656725</v>
      </c>
      <c r="K315" s="34">
        <f>'Input Data'!K315*IF($G315='Cost Escalators'!$B$4,'Cost Escalators'!$B$6,'Cost Escalators'!$C$6)</f>
        <v>77406.452213542856</v>
      </c>
      <c r="L315" s="49">
        <f>'Input Data'!L315*IF($G315='Cost Escalators'!$B$4,'Cost Escalators'!$B$6,'Cost Escalators'!$C$6)</f>
        <v>0</v>
      </c>
      <c r="M315" s="34">
        <f>'Input Data'!M315*IF($G315='Cost Escalators'!$B$4,'Cost Escalators'!$B$6,'Cost Escalators'!$C$6)</f>
        <v>0</v>
      </c>
      <c r="N315" s="34">
        <f>'Input Data'!N315*IF($G315='Cost Escalators'!$B$4,'Cost Escalators'!$B$6,'Cost Escalators'!$C$6)</f>
        <v>0</v>
      </c>
      <c r="O315" s="34">
        <f>'Input Data'!O315*IF($G315='Cost Escalators'!$B$4,'Cost Escalators'!$B$6,'Cost Escalators'!$C$6)</f>
        <v>0</v>
      </c>
      <c r="P315" s="49">
        <f>'Input Data'!P315*IF($G315='Cost Escalators'!$B$4,'Cost Escalators'!$B$6,'Cost Escalators'!$C$6)</f>
        <v>0</v>
      </c>
      <c r="R315" s="102">
        <f t="shared" si="18"/>
        <v>0</v>
      </c>
      <c r="S315" s="34">
        <f t="shared" si="19"/>
        <v>0</v>
      </c>
      <c r="T315" s="34">
        <f t="shared" si="20"/>
        <v>0</v>
      </c>
      <c r="U315" s="49">
        <f t="shared" si="21"/>
        <v>0</v>
      </c>
      <c r="W315" s="255">
        <f>IF(OR(A315='Cost Escalators'!A$68,A315='Cost Escalators'!A$69,A315='Cost Escalators'!A$70,A315='Cost Escalators'!A$71),SUM(H315:L315),0)</f>
        <v>0</v>
      </c>
    </row>
    <row r="316" spans="1:23" x14ac:dyDescent="0.2">
      <c r="A316" s="33">
        <f>'Input Data'!A316</f>
        <v>5535</v>
      </c>
      <c r="B316" s="33" t="str">
        <f>'Input Data'!B316</f>
        <v>Western 500kV Upgrade</v>
      </c>
      <c r="C316" s="33" t="str">
        <f>'Input Data'!C316</f>
        <v>Mt Piper 500/330kV Switchyard Development</v>
      </c>
      <c r="D316" s="35" t="str">
        <f>'Input Data'!D316</f>
        <v>PS Augmentation</v>
      </c>
      <c r="E316" s="63" t="str">
        <f>'Input Data'!E316</f>
        <v>Input_Proj_Commit</v>
      </c>
      <c r="F316" s="68">
        <f>'Input Data'!F316</f>
        <v>2009</v>
      </c>
      <c r="G316" s="52">
        <f>'Input Data'!G316</f>
        <v>2013</v>
      </c>
      <c r="H316" s="34">
        <f>'Input Data'!H316*IF($G316='Cost Escalators'!$B$4,'Cost Escalators'!$B$6,'Cost Escalators'!$C$6)</f>
        <v>2947017.7543823919</v>
      </c>
      <c r="I316" s="34">
        <f>'Input Data'!I316*IF($G316='Cost Escalators'!$B$4,'Cost Escalators'!$B$6,'Cost Escalators'!$C$6)</f>
        <v>737832.17538284382</v>
      </c>
      <c r="J316" s="34">
        <f>'Input Data'!J316*IF($G316='Cost Escalators'!$B$4,'Cost Escalators'!$B$6,'Cost Escalators'!$C$6)</f>
        <v>175685.96624411116</v>
      </c>
      <c r="K316" s="34">
        <f>'Input Data'!K316*IF($G316='Cost Escalators'!$B$4,'Cost Escalators'!$B$6,'Cost Escalators'!$C$6)</f>
        <v>0</v>
      </c>
      <c r="L316" s="49">
        <f>'Input Data'!L316*IF($G316='Cost Escalators'!$B$4,'Cost Escalators'!$B$6,'Cost Escalators'!$C$6)</f>
        <v>0</v>
      </c>
      <c r="M316" s="34">
        <f>'Input Data'!M316*IF($G316='Cost Escalators'!$B$4,'Cost Escalators'!$B$6,'Cost Escalators'!$C$6)</f>
        <v>0</v>
      </c>
      <c r="N316" s="34">
        <f>'Input Data'!N316*IF($G316='Cost Escalators'!$B$4,'Cost Escalators'!$B$6,'Cost Escalators'!$C$6)</f>
        <v>0</v>
      </c>
      <c r="O316" s="34">
        <f>'Input Data'!O316*IF($G316='Cost Escalators'!$B$4,'Cost Escalators'!$B$6,'Cost Escalators'!$C$6)</f>
        <v>0</v>
      </c>
      <c r="P316" s="49">
        <f>'Input Data'!P316*IF($G316='Cost Escalators'!$B$4,'Cost Escalators'!$B$6,'Cost Escalators'!$C$6)</f>
        <v>0</v>
      </c>
      <c r="R316" s="102">
        <f t="shared" si="18"/>
        <v>0</v>
      </c>
      <c r="S316" s="34">
        <f t="shared" si="19"/>
        <v>0</v>
      </c>
      <c r="T316" s="34">
        <f t="shared" si="20"/>
        <v>0</v>
      </c>
      <c r="U316" s="49">
        <f t="shared" si="21"/>
        <v>0</v>
      </c>
      <c r="W316" s="255">
        <f>IF(OR(A316='Cost Escalators'!A$68,A316='Cost Escalators'!A$69,A316='Cost Escalators'!A$70,A316='Cost Escalators'!A$71),SUM(H316:L316),0)</f>
        <v>0</v>
      </c>
    </row>
    <row r="317" spans="1:23" x14ac:dyDescent="0.2">
      <c r="A317" s="33">
        <f>'Input Data'!A317</f>
        <v>5965</v>
      </c>
      <c r="B317" s="33" t="str">
        <f>'Input Data'!B317</f>
        <v>Western 500kV Upgrade</v>
      </c>
      <c r="C317" s="33" t="str">
        <f>'Input Data'!C317</f>
        <v>Wallerawang 330kV Fault Rating Upgrade</v>
      </c>
      <c r="D317" s="35" t="str">
        <f>'Input Data'!D317</f>
        <v>PS Augmentation</v>
      </c>
      <c r="E317" s="63" t="str">
        <f>'Input Data'!E317</f>
        <v>Input_Proj_Commit</v>
      </c>
      <c r="F317" s="68">
        <f>'Input Data'!F317</f>
        <v>2009</v>
      </c>
      <c r="G317" s="52">
        <f>'Input Data'!G317</f>
        <v>2013</v>
      </c>
      <c r="H317" s="34">
        <f>'Input Data'!H317*IF($G317='Cost Escalators'!$B$4,'Cost Escalators'!$B$6,'Cost Escalators'!$C$6)</f>
        <v>6107.6155316870145</v>
      </c>
      <c r="I317" s="34">
        <f>'Input Data'!I317*IF($G317='Cost Escalators'!$B$4,'Cost Escalators'!$B$6,'Cost Escalators'!$C$6)</f>
        <v>0</v>
      </c>
      <c r="J317" s="34">
        <f>'Input Data'!J317*IF($G317='Cost Escalators'!$B$4,'Cost Escalators'!$B$6,'Cost Escalators'!$C$6)</f>
        <v>0</v>
      </c>
      <c r="K317" s="34">
        <f>'Input Data'!K317*IF($G317='Cost Escalators'!$B$4,'Cost Escalators'!$B$6,'Cost Escalators'!$C$6)</f>
        <v>0</v>
      </c>
      <c r="L317" s="49">
        <f>'Input Data'!L317*IF($G317='Cost Escalators'!$B$4,'Cost Escalators'!$B$6,'Cost Escalators'!$C$6)</f>
        <v>0</v>
      </c>
      <c r="M317" s="34">
        <f>'Input Data'!M317*IF($G317='Cost Escalators'!$B$4,'Cost Escalators'!$B$6,'Cost Escalators'!$C$6)</f>
        <v>0</v>
      </c>
      <c r="N317" s="34">
        <f>'Input Data'!N317*IF($G317='Cost Escalators'!$B$4,'Cost Escalators'!$B$6,'Cost Escalators'!$C$6)</f>
        <v>0</v>
      </c>
      <c r="O317" s="34">
        <f>'Input Data'!O317*IF($G317='Cost Escalators'!$B$4,'Cost Escalators'!$B$6,'Cost Escalators'!$C$6)</f>
        <v>0</v>
      </c>
      <c r="P317" s="49">
        <f>'Input Data'!P317*IF($G317='Cost Escalators'!$B$4,'Cost Escalators'!$B$6,'Cost Escalators'!$C$6)</f>
        <v>0</v>
      </c>
      <c r="R317" s="102">
        <f t="shared" si="18"/>
        <v>0</v>
      </c>
      <c r="S317" s="34">
        <f t="shared" si="19"/>
        <v>0</v>
      </c>
      <c r="T317" s="34">
        <f t="shared" si="20"/>
        <v>0</v>
      </c>
      <c r="U317" s="49">
        <f t="shared" si="21"/>
        <v>0</v>
      </c>
      <c r="W317" s="255">
        <f>IF(OR(A317='Cost Escalators'!A$68,A317='Cost Escalators'!A$69,A317='Cost Escalators'!A$70,A317='Cost Escalators'!A$71),SUM(H317:L317),0)</f>
        <v>0</v>
      </c>
    </row>
    <row r="318" spans="1:23" x14ac:dyDescent="0.2">
      <c r="A318" s="33">
        <f>'Input Data'!A318</f>
        <v>5967</v>
      </c>
      <c r="B318" s="33" t="str">
        <f>'Input Data'!B318</f>
        <v>Western 500kV Upgrade</v>
      </c>
      <c r="C318" s="33" t="str">
        <f>'Input Data'!C318</f>
        <v>Uprating of Lines 330kV 8 and 16 Lines</v>
      </c>
      <c r="D318" s="35" t="str">
        <f>'Input Data'!D318</f>
        <v>PS Augmentation</v>
      </c>
      <c r="E318" s="63" t="str">
        <f>'Input Data'!E318</f>
        <v>Input_Proj_Commit</v>
      </c>
      <c r="F318" s="68">
        <f>'Input Data'!F318</f>
        <v>2009</v>
      </c>
      <c r="G318" s="52">
        <f>'Input Data'!G318</f>
        <v>2013</v>
      </c>
      <c r="H318" s="34">
        <f>'Input Data'!H318*IF($G318='Cost Escalators'!$B$4,'Cost Escalators'!$B$6,'Cost Escalators'!$C$6)</f>
        <v>2309.947578182805</v>
      </c>
      <c r="I318" s="34">
        <f>'Input Data'!I318*IF($G318='Cost Escalators'!$B$4,'Cost Escalators'!$B$6,'Cost Escalators'!$C$6)</f>
        <v>0</v>
      </c>
      <c r="J318" s="34">
        <f>'Input Data'!J318*IF($G318='Cost Escalators'!$B$4,'Cost Escalators'!$B$6,'Cost Escalators'!$C$6)</f>
        <v>0</v>
      </c>
      <c r="K318" s="34">
        <f>'Input Data'!K318*IF($G318='Cost Escalators'!$B$4,'Cost Escalators'!$B$6,'Cost Escalators'!$C$6)</f>
        <v>0</v>
      </c>
      <c r="L318" s="49">
        <f>'Input Data'!L318*IF($G318='Cost Escalators'!$B$4,'Cost Escalators'!$B$6,'Cost Escalators'!$C$6)</f>
        <v>0</v>
      </c>
      <c r="M318" s="34">
        <f>'Input Data'!M318*IF($G318='Cost Escalators'!$B$4,'Cost Escalators'!$B$6,'Cost Escalators'!$C$6)</f>
        <v>0</v>
      </c>
      <c r="N318" s="34">
        <f>'Input Data'!N318*IF($G318='Cost Escalators'!$B$4,'Cost Escalators'!$B$6,'Cost Escalators'!$C$6)</f>
        <v>0</v>
      </c>
      <c r="O318" s="34">
        <f>'Input Data'!O318*IF($G318='Cost Escalators'!$B$4,'Cost Escalators'!$B$6,'Cost Escalators'!$C$6)</f>
        <v>0</v>
      </c>
      <c r="P318" s="49">
        <f>'Input Data'!P318*IF($G318='Cost Escalators'!$B$4,'Cost Escalators'!$B$6,'Cost Escalators'!$C$6)</f>
        <v>0</v>
      </c>
      <c r="R318" s="102">
        <f t="shared" si="18"/>
        <v>0</v>
      </c>
      <c r="S318" s="34">
        <f t="shared" si="19"/>
        <v>0</v>
      </c>
      <c r="T318" s="34">
        <f t="shared" si="20"/>
        <v>0</v>
      </c>
      <c r="U318" s="49">
        <f t="shared" si="21"/>
        <v>0</v>
      </c>
      <c r="W318" s="255">
        <f>IF(OR(A318='Cost Escalators'!A$68,A318='Cost Escalators'!A$69,A318='Cost Escalators'!A$70,A318='Cost Escalators'!A$71),SUM(H318:L318),0)</f>
        <v>0</v>
      </c>
    </row>
    <row r="319" spans="1:23" x14ac:dyDescent="0.2">
      <c r="A319" s="33">
        <f>'Input Data'!A319</f>
        <v>6229</v>
      </c>
      <c r="B319" s="33" t="str">
        <f>'Input Data'!B319</f>
        <v>Western 500kV Upgrade</v>
      </c>
      <c r="C319" s="33" t="str">
        <f>'Input Data'!C319</f>
        <v>Bayswater-Liddell Reduct In Fault Clearing Times</v>
      </c>
      <c r="D319" s="35" t="str">
        <f>'Input Data'!D319</f>
        <v>PS Augmentation</v>
      </c>
      <c r="E319" s="63" t="str">
        <f>'Input Data'!E319</f>
        <v>Input_Proj_Commit</v>
      </c>
      <c r="F319" s="68">
        <f>'Input Data'!F319</f>
        <v>2009</v>
      </c>
      <c r="G319" s="52">
        <f>'Input Data'!G319</f>
        <v>2013</v>
      </c>
      <c r="H319" s="34">
        <f>'Input Data'!H319*IF($G319='Cost Escalators'!$B$4,'Cost Escalators'!$B$6,'Cost Escalators'!$C$6)</f>
        <v>182981.36962018511</v>
      </c>
      <c r="I319" s="34">
        <f>'Input Data'!I319*IF($G319='Cost Escalators'!$B$4,'Cost Escalators'!$B$6,'Cost Escalators'!$C$6)</f>
        <v>5421.4588429560599</v>
      </c>
      <c r="J319" s="34">
        <f>'Input Data'!J319*IF($G319='Cost Escalators'!$B$4,'Cost Escalators'!$B$6,'Cost Escalators'!$C$6)</f>
        <v>0</v>
      </c>
      <c r="K319" s="34">
        <f>'Input Data'!K319*IF($G319='Cost Escalators'!$B$4,'Cost Escalators'!$B$6,'Cost Escalators'!$C$6)</f>
        <v>0</v>
      </c>
      <c r="L319" s="49">
        <f>'Input Data'!L319*IF($G319='Cost Escalators'!$B$4,'Cost Escalators'!$B$6,'Cost Escalators'!$C$6)</f>
        <v>0</v>
      </c>
      <c r="M319" s="34">
        <f>'Input Data'!M319*IF($G319='Cost Escalators'!$B$4,'Cost Escalators'!$B$6,'Cost Escalators'!$C$6)</f>
        <v>0</v>
      </c>
      <c r="N319" s="34">
        <f>'Input Data'!N319*IF($G319='Cost Escalators'!$B$4,'Cost Escalators'!$B$6,'Cost Escalators'!$C$6)</f>
        <v>0</v>
      </c>
      <c r="O319" s="34">
        <f>'Input Data'!O319*IF($G319='Cost Escalators'!$B$4,'Cost Escalators'!$B$6,'Cost Escalators'!$C$6)</f>
        <v>0</v>
      </c>
      <c r="P319" s="49">
        <f>'Input Data'!P319*IF($G319='Cost Escalators'!$B$4,'Cost Escalators'!$B$6,'Cost Escalators'!$C$6)</f>
        <v>0</v>
      </c>
      <c r="R319" s="102">
        <f t="shared" si="18"/>
        <v>0</v>
      </c>
      <c r="S319" s="34">
        <f t="shared" si="19"/>
        <v>0</v>
      </c>
      <c r="T319" s="34">
        <f t="shared" si="20"/>
        <v>0</v>
      </c>
      <c r="U319" s="49">
        <f t="shared" si="21"/>
        <v>0</v>
      </c>
      <c r="W319" s="255">
        <f>IF(OR(A319='Cost Escalators'!A$68,A319='Cost Escalators'!A$69,A319='Cost Escalators'!A$70,A319='Cost Escalators'!A$71),SUM(H319:L319),0)</f>
        <v>0</v>
      </c>
    </row>
    <row r="320" spans="1:23" x14ac:dyDescent="0.2">
      <c r="A320" s="33">
        <f>'Input Data'!A320</f>
        <v>5864</v>
      </c>
      <c r="B320" s="33" t="str">
        <f>'Input Data'!B320</f>
        <v>Western 500kV Upgrade</v>
      </c>
      <c r="C320" s="33" t="str">
        <f>'Input Data'!C320</f>
        <v>Bannaby 500/330kV Substation Development</v>
      </c>
      <c r="D320" s="35" t="str">
        <f>'Input Data'!D320</f>
        <v>PS Augmentation</v>
      </c>
      <c r="E320" s="63" t="str">
        <f>'Input Data'!E320</f>
        <v>Input_Proj_Commit</v>
      </c>
      <c r="F320" s="68">
        <f>'Input Data'!F320</f>
        <v>2011</v>
      </c>
      <c r="G320" s="52">
        <f>'Input Data'!G320</f>
        <v>2013</v>
      </c>
      <c r="H320" s="34">
        <f>'Input Data'!H320*IF($G320='Cost Escalators'!$B$4,'Cost Escalators'!$B$6,'Cost Escalators'!$C$6)</f>
        <v>27996485.093016364</v>
      </c>
      <c r="I320" s="34">
        <f>'Input Data'!I320*IF($G320='Cost Escalators'!$B$4,'Cost Escalators'!$B$6,'Cost Escalators'!$C$6)</f>
        <v>6217699.1258981591</v>
      </c>
      <c r="J320" s="34">
        <f>'Input Data'!J320*IF($G320='Cost Escalators'!$B$4,'Cost Escalators'!$B$6,'Cost Escalators'!$C$6)</f>
        <v>282877.09438388585</v>
      </c>
      <c r="K320" s="34">
        <f>'Input Data'!K320*IF($G320='Cost Escalators'!$B$4,'Cost Escalators'!$B$6,'Cost Escalators'!$C$6)</f>
        <v>51555.001464455476</v>
      </c>
      <c r="L320" s="49">
        <f>'Input Data'!L320*IF($G320='Cost Escalators'!$B$4,'Cost Escalators'!$B$6,'Cost Escalators'!$C$6)</f>
        <v>0</v>
      </c>
      <c r="M320" s="34">
        <f>'Input Data'!M320*IF($G320='Cost Escalators'!$B$4,'Cost Escalators'!$B$6,'Cost Escalators'!$C$6)</f>
        <v>0</v>
      </c>
      <c r="N320" s="34">
        <f>'Input Data'!N320*IF($G320='Cost Escalators'!$B$4,'Cost Escalators'!$B$6,'Cost Escalators'!$C$6)</f>
        <v>0</v>
      </c>
      <c r="O320" s="34">
        <f>'Input Data'!O320*IF($G320='Cost Escalators'!$B$4,'Cost Escalators'!$B$6,'Cost Escalators'!$C$6)</f>
        <v>0</v>
      </c>
      <c r="P320" s="49">
        <f>'Input Data'!P320*IF($G320='Cost Escalators'!$B$4,'Cost Escalators'!$B$6,'Cost Escalators'!$C$6)</f>
        <v>0</v>
      </c>
      <c r="R320" s="102">
        <f t="shared" si="18"/>
        <v>0</v>
      </c>
      <c r="S320" s="34">
        <f t="shared" si="19"/>
        <v>0</v>
      </c>
      <c r="T320" s="34">
        <f t="shared" si="20"/>
        <v>0</v>
      </c>
      <c r="U320" s="49">
        <f t="shared" si="21"/>
        <v>0</v>
      </c>
      <c r="W320" s="255">
        <f>IF(OR(A320='Cost Escalators'!A$68,A320='Cost Escalators'!A$69,A320='Cost Escalators'!A$70,A320='Cost Escalators'!A$71),SUM(H320:L320),0)</f>
        <v>0</v>
      </c>
    </row>
    <row r="321" spans="1:23" x14ac:dyDescent="0.2">
      <c r="A321" s="33">
        <f>'Input Data'!A321</f>
        <v>6648</v>
      </c>
      <c r="B321" s="33" t="str">
        <f>'Input Data'!B321</f>
        <v>Western Sydney Supply Project</v>
      </c>
      <c r="C321" s="33" t="str">
        <f>'Input Data'!C321</f>
        <v>Holroyd 330kV Substation Establishment</v>
      </c>
      <c r="D321" s="35" t="str">
        <f>'Input Data'!D321</f>
        <v>PS Augmentation</v>
      </c>
      <c r="E321" s="63" t="str">
        <f>'Input Data'!E321</f>
        <v>Input_Proj_Commit</v>
      </c>
      <c r="F321" s="68">
        <f>'Input Data'!F321</f>
        <v>2014</v>
      </c>
      <c r="G321" s="52">
        <f>'Input Data'!G321</f>
        <v>2013</v>
      </c>
      <c r="H321" s="34">
        <f>'Input Data'!H321*IF($G321='Cost Escalators'!$B$4,'Cost Escalators'!$B$6,'Cost Escalators'!$C$6)</f>
        <v>1274491.6693423304</v>
      </c>
      <c r="I321" s="34">
        <f>'Input Data'!I321*IF($G321='Cost Escalators'!$B$4,'Cost Escalators'!$B$6,'Cost Escalators'!$C$6)</f>
        <v>5582664.2359791026</v>
      </c>
      <c r="J321" s="34">
        <f>'Input Data'!J321*IF($G321='Cost Escalators'!$B$4,'Cost Escalators'!$B$6,'Cost Escalators'!$C$6)</f>
        <v>19908570.811366554</v>
      </c>
      <c r="K321" s="34">
        <f>'Input Data'!K321*IF($G321='Cost Escalators'!$B$4,'Cost Escalators'!$B$6,'Cost Escalators'!$C$6)</f>
        <v>31403133.499762449</v>
      </c>
      <c r="L321" s="49">
        <f>'Input Data'!L321*IF($G321='Cost Escalators'!$B$4,'Cost Escalators'!$B$6,'Cost Escalators'!$C$6)</f>
        <v>21865373.041386716</v>
      </c>
      <c r="M321" s="34">
        <f>'Input Data'!M321*IF($G321='Cost Escalators'!$B$4,'Cost Escalators'!$B$6,'Cost Escalators'!$C$6)</f>
        <v>0</v>
      </c>
      <c r="N321" s="34">
        <f>'Input Data'!N321*IF($G321='Cost Escalators'!$B$4,'Cost Escalators'!$B$6,'Cost Escalators'!$C$6)</f>
        <v>0</v>
      </c>
      <c r="O321" s="34">
        <f>'Input Data'!O321*IF($G321='Cost Escalators'!$B$4,'Cost Escalators'!$B$6,'Cost Escalators'!$C$6)</f>
        <v>0</v>
      </c>
      <c r="P321" s="49">
        <f>'Input Data'!P321*IF($G321='Cost Escalators'!$B$4,'Cost Escalators'!$B$6,'Cost Escalators'!$C$6)</f>
        <v>0</v>
      </c>
      <c r="R321" s="102">
        <f t="shared" si="18"/>
        <v>0</v>
      </c>
      <c r="S321" s="34">
        <f t="shared" si="19"/>
        <v>0</v>
      </c>
      <c r="T321" s="34">
        <f t="shared" si="20"/>
        <v>0</v>
      </c>
      <c r="U321" s="49">
        <f t="shared" si="21"/>
        <v>0</v>
      </c>
      <c r="W321" s="255">
        <f>IF(OR(A321='Cost Escalators'!A$68,A321='Cost Escalators'!A$69,A321='Cost Escalators'!A$70,A321='Cost Escalators'!A$71),SUM(H321:L321),0)</f>
        <v>0</v>
      </c>
    </row>
    <row r="322" spans="1:23" x14ac:dyDescent="0.2">
      <c r="A322" s="33">
        <f>'Input Data'!A322</f>
        <v>6664</v>
      </c>
      <c r="B322" s="33" t="str">
        <f>'Input Data'!B322</f>
        <v>Western Sydney Supply Project</v>
      </c>
      <c r="C322" s="33" t="str">
        <f>'Input Data'!C322</f>
        <v>Sydney West to Holroyd 330kV Transmission Line</v>
      </c>
      <c r="D322" s="35" t="str">
        <f>'Input Data'!D322</f>
        <v>PS Augmentation</v>
      </c>
      <c r="E322" s="63" t="str">
        <f>'Input Data'!E322</f>
        <v>Input_Proj_Commit</v>
      </c>
      <c r="F322" s="68">
        <f>'Input Data'!F322</f>
        <v>2014</v>
      </c>
      <c r="G322" s="52">
        <f>'Input Data'!G322</f>
        <v>2013</v>
      </c>
      <c r="H322" s="34">
        <f>'Input Data'!H322*IF($G322='Cost Escalators'!$B$4,'Cost Escalators'!$B$6,'Cost Escalators'!$C$6)</f>
        <v>3530403.2349097077</v>
      </c>
      <c r="I322" s="34">
        <f>'Input Data'!I322*IF($G322='Cost Escalators'!$B$4,'Cost Escalators'!$B$6,'Cost Escalators'!$C$6)</f>
        <v>4683671.0637481734</v>
      </c>
      <c r="J322" s="34">
        <f>'Input Data'!J322*IF($G322='Cost Escalators'!$B$4,'Cost Escalators'!$B$6,'Cost Escalators'!$C$6)</f>
        <v>1860787.5178628543</v>
      </c>
      <c r="K322" s="34">
        <f>'Input Data'!K322*IF($G322='Cost Escalators'!$B$4,'Cost Escalators'!$B$6,'Cost Escalators'!$C$6)</f>
        <v>29227099.904612802</v>
      </c>
      <c r="L322" s="49">
        <f>'Input Data'!L322*IF($G322='Cost Escalators'!$B$4,'Cost Escalators'!$B$6,'Cost Escalators'!$C$6)</f>
        <v>42305662.336816408</v>
      </c>
      <c r="M322" s="34">
        <f>'Input Data'!M322*IF($G322='Cost Escalators'!$B$4,'Cost Escalators'!$B$6,'Cost Escalators'!$C$6)</f>
        <v>0</v>
      </c>
      <c r="N322" s="34">
        <f>'Input Data'!N322*IF($G322='Cost Escalators'!$B$4,'Cost Escalators'!$B$6,'Cost Escalators'!$C$6)</f>
        <v>0</v>
      </c>
      <c r="O322" s="34">
        <f>'Input Data'!O322*IF($G322='Cost Escalators'!$B$4,'Cost Escalators'!$B$6,'Cost Escalators'!$C$6)</f>
        <v>0</v>
      </c>
      <c r="P322" s="49">
        <f>'Input Data'!P322*IF($G322='Cost Escalators'!$B$4,'Cost Escalators'!$B$6,'Cost Escalators'!$C$6)</f>
        <v>0</v>
      </c>
      <c r="R322" s="102">
        <f t="shared" si="18"/>
        <v>0</v>
      </c>
      <c r="S322" s="34">
        <f t="shared" si="19"/>
        <v>0</v>
      </c>
      <c r="T322" s="34">
        <f t="shared" si="20"/>
        <v>0</v>
      </c>
      <c r="U322" s="49">
        <f t="shared" si="21"/>
        <v>0</v>
      </c>
      <c r="W322" s="255">
        <f>IF(OR(A322='Cost Escalators'!A$68,A322='Cost Escalators'!A$69,A322='Cost Escalators'!A$70,A322='Cost Escalators'!A$71),SUM(H322:L322),0)</f>
        <v>0</v>
      </c>
    </row>
    <row r="323" spans="1:23" x14ac:dyDescent="0.2">
      <c r="A323" s="33">
        <f>'Input Data'!A323</f>
        <v>6988</v>
      </c>
      <c r="B323" s="33" t="str">
        <f>'Input Data'!B323</f>
        <v>Western Sydney Supply Project</v>
      </c>
      <c r="C323" s="33" t="str">
        <f>'Input Data'!C323</f>
        <v>Sydney West 330kV Connections For Holroyd Substation</v>
      </c>
      <c r="D323" s="35" t="str">
        <f>'Input Data'!D323</f>
        <v>PS Augmentation</v>
      </c>
      <c r="E323" s="63" t="str">
        <f>'Input Data'!E323</f>
        <v>Input_Proj_Commit</v>
      </c>
      <c r="F323" s="68">
        <f>'Input Data'!F323</f>
        <v>2014</v>
      </c>
      <c r="G323" s="52">
        <f>'Input Data'!G323</f>
        <v>2013</v>
      </c>
      <c r="H323" s="34">
        <f>'Input Data'!H323*IF($G323='Cost Escalators'!$B$4,'Cost Escalators'!$B$6,'Cost Escalators'!$C$6)</f>
        <v>31306.244367840918</v>
      </c>
      <c r="I323" s="34">
        <f>'Input Data'!I323*IF($G323='Cost Escalators'!$B$4,'Cost Escalators'!$B$6,'Cost Escalators'!$C$6)</f>
        <v>291496.74579752929</v>
      </c>
      <c r="J323" s="34">
        <f>'Input Data'!J323*IF($G323='Cost Escalators'!$B$4,'Cost Escalators'!$B$6,'Cost Escalators'!$C$6)</f>
        <v>3060232.3574188813</v>
      </c>
      <c r="K323" s="34">
        <f>'Input Data'!K323*IF($G323='Cost Escalators'!$B$4,'Cost Escalators'!$B$6,'Cost Escalators'!$C$6)</f>
        <v>11947525.518729676</v>
      </c>
      <c r="L323" s="49">
        <f>'Input Data'!L323*IF($G323='Cost Escalators'!$B$4,'Cost Escalators'!$B$6,'Cost Escalators'!$C$6)</f>
        <v>1305324.6634179687</v>
      </c>
      <c r="M323" s="34">
        <f>'Input Data'!M323*IF($G323='Cost Escalators'!$B$4,'Cost Escalators'!$B$6,'Cost Escalators'!$C$6)</f>
        <v>0</v>
      </c>
      <c r="N323" s="34">
        <f>'Input Data'!N323*IF($G323='Cost Escalators'!$B$4,'Cost Escalators'!$B$6,'Cost Escalators'!$C$6)</f>
        <v>0</v>
      </c>
      <c r="O323" s="34">
        <f>'Input Data'!O323*IF($G323='Cost Escalators'!$B$4,'Cost Escalators'!$B$6,'Cost Escalators'!$C$6)</f>
        <v>0</v>
      </c>
      <c r="P323" s="49">
        <f>'Input Data'!P323*IF($G323='Cost Escalators'!$B$4,'Cost Escalators'!$B$6,'Cost Escalators'!$C$6)</f>
        <v>0</v>
      </c>
      <c r="R323" s="102">
        <f t="shared" si="18"/>
        <v>0</v>
      </c>
      <c r="S323" s="34">
        <f t="shared" si="19"/>
        <v>0</v>
      </c>
      <c r="T323" s="34">
        <f t="shared" si="20"/>
        <v>0</v>
      </c>
      <c r="U323" s="49">
        <f t="shared" si="21"/>
        <v>0</v>
      </c>
      <c r="W323" s="255">
        <f>IF(OR(A323='Cost Escalators'!A$68,A323='Cost Escalators'!A$69,A323='Cost Escalators'!A$70,A323='Cost Escalators'!A$71),SUM(H323:L323),0)</f>
        <v>0</v>
      </c>
    </row>
    <row r="324" spans="1:23" x14ac:dyDescent="0.2">
      <c r="A324" s="33">
        <f>'Input Data'!A324</f>
        <v>6650</v>
      </c>
      <c r="B324" s="33" t="str">
        <f>'Input Data'!B324</f>
        <v>Western Sydney Supply Project</v>
      </c>
      <c r="C324" s="33" t="str">
        <f>'Input Data'!C324</f>
        <v>Holroyd - Rookwood 330kV Cable</v>
      </c>
      <c r="D324" s="35" t="str">
        <f>'Input Data'!D324</f>
        <v>PS Augmentation</v>
      </c>
      <c r="E324" s="63" t="str">
        <f>'Input Data'!E324</f>
        <v>Input_Proj_Commit</v>
      </c>
      <c r="F324" s="68">
        <f>'Input Data'!F324</f>
        <v>2015</v>
      </c>
      <c r="G324" s="52">
        <f>'Input Data'!G324</f>
        <v>2013</v>
      </c>
      <c r="H324" s="34">
        <f>'Input Data'!H324*IF($G324='Cost Escalators'!$B$4,'Cost Escalators'!$B$6,'Cost Escalators'!$C$6)</f>
        <v>1226964.3462097319</v>
      </c>
      <c r="I324" s="34">
        <f>'Input Data'!I324*IF($G324='Cost Escalators'!$B$4,'Cost Escalators'!$B$6,'Cost Escalators'!$C$6)</f>
        <v>2146640.6506160633</v>
      </c>
      <c r="J324" s="34">
        <f>'Input Data'!J324*IF($G324='Cost Escalators'!$B$4,'Cost Escalators'!$B$6,'Cost Escalators'!$C$6)</f>
        <v>11233417.589281434</v>
      </c>
      <c r="K324" s="34">
        <f>'Input Data'!K324*IF($G324='Cost Escalators'!$B$4,'Cost Escalators'!$B$6,'Cost Escalators'!$C$6)</f>
        <v>44967630.090510629</v>
      </c>
      <c r="L324" s="49">
        <f>'Input Data'!L324*IF($G324='Cost Escalators'!$B$4,'Cost Escalators'!$B$6,'Cost Escalators'!$C$6)</f>
        <v>90225575.257343739</v>
      </c>
      <c r="M324" s="34">
        <f>'Input Data'!M324*IF($G324='Cost Escalators'!$B$4,'Cost Escalators'!$B$6,'Cost Escalators'!$C$6)</f>
        <v>1631435.546875</v>
      </c>
      <c r="N324" s="34">
        <f>'Input Data'!N324*IF($G324='Cost Escalators'!$B$4,'Cost Escalators'!$B$6,'Cost Escalators'!$C$6)</f>
        <v>0</v>
      </c>
      <c r="O324" s="34">
        <f>'Input Data'!O324*IF($G324='Cost Escalators'!$B$4,'Cost Escalators'!$B$6,'Cost Escalators'!$C$6)</f>
        <v>0</v>
      </c>
      <c r="P324" s="49">
        <f>'Input Data'!P324*IF($G324='Cost Escalators'!$B$4,'Cost Escalators'!$B$6,'Cost Escalators'!$C$6)</f>
        <v>0</v>
      </c>
      <c r="R324" s="102">
        <f t="shared" si="18"/>
        <v>151431663.4808366</v>
      </c>
      <c r="S324" s="34">
        <f t="shared" si="19"/>
        <v>0</v>
      </c>
      <c r="T324" s="34">
        <f t="shared" si="20"/>
        <v>0</v>
      </c>
      <c r="U324" s="49">
        <f t="shared" si="21"/>
        <v>0</v>
      </c>
      <c r="W324" s="255">
        <f>IF(OR(A324='Cost Escalators'!A$68,A324='Cost Escalators'!A$69,A324='Cost Escalators'!A$70,A324='Cost Escalators'!A$71),SUM(H324:L324),0)</f>
        <v>149800227.9339616</v>
      </c>
    </row>
    <row r="325" spans="1:23" x14ac:dyDescent="0.2">
      <c r="A325" s="33">
        <f>'Input Data'!A325</f>
        <v>6651</v>
      </c>
      <c r="B325" s="33" t="str">
        <f>'Input Data'!B325</f>
        <v>Western Sydney Supply Project</v>
      </c>
      <c r="C325" s="33" t="str">
        <f>'Input Data'!C325</f>
        <v>Rookwood Road 330/132kV Substation</v>
      </c>
      <c r="D325" s="35" t="str">
        <f>'Input Data'!D325</f>
        <v>PS Augmentation</v>
      </c>
      <c r="E325" s="63" t="str">
        <f>'Input Data'!E325</f>
        <v>Input_Proj_Commit</v>
      </c>
      <c r="F325" s="68">
        <f>'Input Data'!F325</f>
        <v>2015</v>
      </c>
      <c r="G325" s="52">
        <f>'Input Data'!G325</f>
        <v>2013</v>
      </c>
      <c r="H325" s="34">
        <f>'Input Data'!H325*IF($G325='Cost Escalators'!$B$4,'Cost Escalators'!$B$6,'Cost Escalators'!$C$6)</f>
        <v>5045956.2227591854</v>
      </c>
      <c r="I325" s="34">
        <f>'Input Data'!I325*IF($G325='Cost Escalators'!$B$4,'Cost Escalators'!$B$6,'Cost Escalators'!$C$6)</f>
        <v>5969660.695163684</v>
      </c>
      <c r="J325" s="34">
        <f>'Input Data'!J325*IF($G325='Cost Escalators'!$B$4,'Cost Escalators'!$B$6,'Cost Escalators'!$C$6)</f>
        <v>16324279.218819806</v>
      </c>
      <c r="K325" s="34">
        <f>'Input Data'!K325*IF($G325='Cost Escalators'!$B$4,'Cost Escalators'!$B$6,'Cost Escalators'!$C$6)</f>
        <v>36242411.54454799</v>
      </c>
      <c r="L325" s="49">
        <f>'Input Data'!L325*IF($G325='Cost Escalators'!$B$4,'Cost Escalators'!$B$6,'Cost Escalators'!$C$6)</f>
        <v>36667938.606992185</v>
      </c>
      <c r="M325" s="34">
        <f>'Input Data'!M325*IF($G325='Cost Escalators'!$B$4,'Cost Escalators'!$B$6,'Cost Escalators'!$C$6)</f>
        <v>11714572.772597656</v>
      </c>
      <c r="N325" s="34">
        <f>'Input Data'!N325*IF($G325='Cost Escalators'!$B$4,'Cost Escalators'!$B$6,'Cost Escalators'!$C$6)</f>
        <v>0</v>
      </c>
      <c r="O325" s="34">
        <f>'Input Data'!O325*IF($G325='Cost Escalators'!$B$4,'Cost Escalators'!$B$6,'Cost Escalators'!$C$6)</f>
        <v>0</v>
      </c>
      <c r="P325" s="49">
        <f>'Input Data'!P325*IF($G325='Cost Escalators'!$B$4,'Cost Escalators'!$B$6,'Cost Escalators'!$C$6)</f>
        <v>0</v>
      </c>
      <c r="R325" s="102">
        <f t="shared" ref="R325:R388" si="22">IF($F325=0,M325,IF($F325=R$4,SUM($H325:$P325),0))</f>
        <v>111964819.0608805</v>
      </c>
      <c r="S325" s="34">
        <f t="shared" ref="S325:S388" si="23">IF($F325=0,N325,IF($F325=S$4,SUM($H325:$P325),0))</f>
        <v>0</v>
      </c>
      <c r="T325" s="34">
        <f t="shared" ref="T325:T388" si="24">IF($F325=0,O325,IF($F325=T$4,SUM($H325:$P325),0))</f>
        <v>0</v>
      </c>
      <c r="U325" s="49">
        <f t="shared" ref="U325:U388" si="25">IF($F325=0,P325,IF($F325=U$4,SUM($H325:$P325),0))</f>
        <v>0</v>
      </c>
      <c r="W325" s="255">
        <f>IF(OR(A325='Cost Escalators'!A$68,A325='Cost Escalators'!A$69,A325='Cost Escalators'!A$70,A325='Cost Escalators'!A$71),SUM(H325:L325),0)</f>
        <v>100250246.28828284</v>
      </c>
    </row>
    <row r="326" spans="1:23" x14ac:dyDescent="0.2">
      <c r="A326" s="33">
        <f>'Input Data'!A326</f>
        <v>6344</v>
      </c>
      <c r="B326" s="33" t="str">
        <f>'Input Data'!B326</f>
        <v>Protection Change</v>
      </c>
      <c r="C326" s="33" t="str">
        <f>'Input Data'!C326</f>
        <v>Sydney West to West Wetherill Park Substation 93M Feeder Protection Upgrade</v>
      </c>
      <c r="D326" s="35" t="str">
        <f>'Input Data'!D326</f>
        <v>PS Connections</v>
      </c>
      <c r="E326" s="63" t="str">
        <f>'Input Data'!E326</f>
        <v>Input_Proj_Commit</v>
      </c>
      <c r="F326" s="68">
        <f>'Input Data'!F326</f>
        <v>2009</v>
      </c>
      <c r="G326" s="52">
        <f>'Input Data'!G326</f>
        <v>2013</v>
      </c>
      <c r="H326" s="34">
        <f>'Input Data'!H326*IF($G326='Cost Escalators'!$B$4,'Cost Escalators'!$B$6,'Cost Escalators'!$C$6)</f>
        <v>39.210744850179566</v>
      </c>
      <c r="I326" s="34">
        <f>'Input Data'!I326*IF($G326='Cost Escalators'!$B$4,'Cost Escalators'!$B$6,'Cost Escalators'!$C$6)</f>
        <v>0</v>
      </c>
      <c r="J326" s="34">
        <f>'Input Data'!J326*IF($G326='Cost Escalators'!$B$4,'Cost Escalators'!$B$6,'Cost Escalators'!$C$6)</f>
        <v>0</v>
      </c>
      <c r="K326" s="34">
        <f>'Input Data'!K326*IF($G326='Cost Escalators'!$B$4,'Cost Escalators'!$B$6,'Cost Escalators'!$C$6)</f>
        <v>0</v>
      </c>
      <c r="L326" s="49">
        <f>'Input Data'!L326*IF($G326='Cost Escalators'!$B$4,'Cost Escalators'!$B$6,'Cost Escalators'!$C$6)</f>
        <v>0</v>
      </c>
      <c r="M326" s="34">
        <f>'Input Data'!M326*IF($G326='Cost Escalators'!$B$4,'Cost Escalators'!$B$6,'Cost Escalators'!$C$6)</f>
        <v>0</v>
      </c>
      <c r="N326" s="34">
        <f>'Input Data'!N326*IF($G326='Cost Escalators'!$B$4,'Cost Escalators'!$B$6,'Cost Escalators'!$C$6)</f>
        <v>0</v>
      </c>
      <c r="O326" s="34">
        <f>'Input Data'!O326*IF($G326='Cost Escalators'!$B$4,'Cost Escalators'!$B$6,'Cost Escalators'!$C$6)</f>
        <v>0</v>
      </c>
      <c r="P326" s="49">
        <f>'Input Data'!P326*IF($G326='Cost Escalators'!$B$4,'Cost Escalators'!$B$6,'Cost Escalators'!$C$6)</f>
        <v>0</v>
      </c>
      <c r="R326" s="102">
        <f t="shared" si="22"/>
        <v>0</v>
      </c>
      <c r="S326" s="34">
        <f t="shared" si="23"/>
        <v>0</v>
      </c>
      <c r="T326" s="34">
        <f t="shared" si="24"/>
        <v>0</v>
      </c>
      <c r="U326" s="49">
        <f t="shared" si="25"/>
        <v>0</v>
      </c>
      <c r="W326" s="255">
        <f>IF(OR(A326='Cost Escalators'!A$68,A326='Cost Escalators'!A$69,A326='Cost Escalators'!A$70,A326='Cost Escalators'!A$71),SUM(H326:L326),0)</f>
        <v>0</v>
      </c>
    </row>
    <row r="327" spans="1:23" x14ac:dyDescent="0.2">
      <c r="A327" s="33" t="str">
        <f>'Input Data'!A327</f>
        <v>P0001491</v>
      </c>
      <c r="B327" s="33" t="str">
        <f>'Input Data'!B327</f>
        <v>Protection Change</v>
      </c>
      <c r="C327" s="33" t="str">
        <f>'Input Data'!C327</f>
        <v>Protection Changes on Macarthur Lines</v>
      </c>
      <c r="D327" s="35" t="str">
        <f>'Input Data'!D327</f>
        <v>PS Connections</v>
      </c>
      <c r="E327" s="63" t="str">
        <f>'Input Data'!E327</f>
        <v>Input_Proj_Commit</v>
      </c>
      <c r="F327" s="68">
        <f>'Input Data'!F327</f>
        <v>2014</v>
      </c>
      <c r="G327" s="52">
        <f>'Input Data'!G327</f>
        <v>2013</v>
      </c>
      <c r="H327" s="34">
        <f>'Input Data'!H327*IF($G327='Cost Escalators'!$B$4,'Cost Escalators'!$B$6,'Cost Escalators'!$C$6)</f>
        <v>0</v>
      </c>
      <c r="I327" s="34">
        <f>'Input Data'!I327*IF($G327='Cost Escalators'!$B$4,'Cost Escalators'!$B$6,'Cost Escalators'!$C$6)</f>
        <v>0</v>
      </c>
      <c r="J327" s="34">
        <f>'Input Data'!J327*IF($G327='Cost Escalators'!$B$4,'Cost Escalators'!$B$6,'Cost Escalators'!$C$6)</f>
        <v>0</v>
      </c>
      <c r="K327" s="34">
        <f>'Input Data'!K327*IF($G327='Cost Escalators'!$B$4,'Cost Escalators'!$B$6,'Cost Escalators'!$C$6)</f>
        <v>0</v>
      </c>
      <c r="L327" s="49">
        <f>'Input Data'!L327*IF($G327='Cost Escalators'!$B$4,'Cost Escalators'!$B$6,'Cost Escalators'!$C$6)</f>
        <v>102929.67720703126</v>
      </c>
      <c r="M327" s="34">
        <f>'Input Data'!M327*IF($G327='Cost Escalators'!$B$4,'Cost Escalators'!$B$6,'Cost Escalators'!$C$6)</f>
        <v>0</v>
      </c>
      <c r="N327" s="34">
        <f>'Input Data'!N327*IF($G327='Cost Escalators'!$B$4,'Cost Escalators'!$B$6,'Cost Escalators'!$C$6)</f>
        <v>0</v>
      </c>
      <c r="O327" s="34">
        <f>'Input Data'!O327*IF($G327='Cost Escalators'!$B$4,'Cost Escalators'!$B$6,'Cost Escalators'!$C$6)</f>
        <v>0</v>
      </c>
      <c r="P327" s="49">
        <f>'Input Data'!P327*IF($G327='Cost Escalators'!$B$4,'Cost Escalators'!$B$6,'Cost Escalators'!$C$6)</f>
        <v>0</v>
      </c>
      <c r="R327" s="102">
        <f t="shared" si="22"/>
        <v>0</v>
      </c>
      <c r="S327" s="34">
        <f t="shared" si="23"/>
        <v>0</v>
      </c>
      <c r="T327" s="34">
        <f t="shared" si="24"/>
        <v>0</v>
      </c>
      <c r="U327" s="49">
        <f t="shared" si="25"/>
        <v>0</v>
      </c>
      <c r="W327" s="255">
        <f>IF(OR(A327='Cost Escalators'!A$68,A327='Cost Escalators'!A$69,A327='Cost Escalators'!A$70,A327='Cost Escalators'!A$71),SUM(H327:L327),0)</f>
        <v>0</v>
      </c>
    </row>
    <row r="328" spans="1:23" x14ac:dyDescent="0.2">
      <c r="A328" s="33" t="str">
        <f>'Input Data'!A328</f>
        <v>P0001497</v>
      </c>
      <c r="B328" s="33" t="str">
        <f>'Input Data'!B328</f>
        <v>Protection Change</v>
      </c>
      <c r="C328" s="33" t="str">
        <f>'Input Data'!C328</f>
        <v>Taree Distance Relay Replacement for Essential Energy</v>
      </c>
      <c r="D328" s="35" t="str">
        <f>'Input Data'!D328</f>
        <v>PS Connections</v>
      </c>
      <c r="E328" s="63" t="str">
        <f>'Input Data'!E328</f>
        <v>Input_Proj_Commit</v>
      </c>
      <c r="F328" s="68">
        <f>'Input Data'!F328</f>
        <v>2014</v>
      </c>
      <c r="G328" s="52">
        <f>'Input Data'!G328</f>
        <v>2013</v>
      </c>
      <c r="H328" s="34">
        <f>'Input Data'!H328*IF($G328='Cost Escalators'!$B$4,'Cost Escalators'!$B$6,'Cost Escalators'!$C$6)</f>
        <v>0</v>
      </c>
      <c r="I328" s="34">
        <f>'Input Data'!I328*IF($G328='Cost Escalators'!$B$4,'Cost Escalators'!$B$6,'Cost Escalators'!$C$6)</f>
        <v>0</v>
      </c>
      <c r="J328" s="34">
        <f>'Input Data'!J328*IF($G328='Cost Escalators'!$B$4,'Cost Escalators'!$B$6,'Cost Escalators'!$C$6)</f>
        <v>0</v>
      </c>
      <c r="K328" s="34">
        <f>'Input Data'!K328*IF($G328='Cost Escalators'!$B$4,'Cost Escalators'!$B$6,'Cost Escalators'!$C$6)</f>
        <v>0</v>
      </c>
      <c r="L328" s="49">
        <f>'Input Data'!L328*IF($G328='Cost Escalators'!$B$4,'Cost Escalators'!$B$6,'Cost Escalators'!$C$6)</f>
        <v>145734.02734375</v>
      </c>
      <c r="M328" s="34">
        <f>'Input Data'!M328*IF($G328='Cost Escalators'!$B$4,'Cost Escalators'!$B$6,'Cost Escalators'!$C$6)</f>
        <v>0</v>
      </c>
      <c r="N328" s="34">
        <f>'Input Data'!N328*IF($G328='Cost Escalators'!$B$4,'Cost Escalators'!$B$6,'Cost Escalators'!$C$6)</f>
        <v>0</v>
      </c>
      <c r="O328" s="34">
        <f>'Input Data'!O328*IF($G328='Cost Escalators'!$B$4,'Cost Escalators'!$B$6,'Cost Escalators'!$C$6)</f>
        <v>0</v>
      </c>
      <c r="P328" s="49">
        <f>'Input Data'!P328*IF($G328='Cost Escalators'!$B$4,'Cost Escalators'!$B$6,'Cost Escalators'!$C$6)</f>
        <v>0</v>
      </c>
      <c r="R328" s="102">
        <f t="shared" si="22"/>
        <v>0</v>
      </c>
      <c r="S328" s="34">
        <f t="shared" si="23"/>
        <v>0</v>
      </c>
      <c r="T328" s="34">
        <f t="shared" si="24"/>
        <v>0</v>
      </c>
      <c r="U328" s="49">
        <f t="shared" si="25"/>
        <v>0</v>
      </c>
      <c r="W328" s="255">
        <f>IF(OR(A328='Cost Escalators'!A$68,A328='Cost Escalators'!A$69,A328='Cost Escalators'!A$70,A328='Cost Escalators'!A$71),SUM(H328:L328),0)</f>
        <v>0</v>
      </c>
    </row>
    <row r="329" spans="1:23" x14ac:dyDescent="0.2">
      <c r="A329" s="33">
        <f>'Input Data'!A329</f>
        <v>6053</v>
      </c>
      <c r="B329" s="33" t="str">
        <f>'Input Data'!B329</f>
        <v>Substation Minor Projects</v>
      </c>
      <c r="C329" s="33" t="str">
        <f>'Input Data'!C329</f>
        <v>Provision of Switchbays at Taree Substation</v>
      </c>
      <c r="D329" s="35" t="str">
        <f>'Input Data'!D329</f>
        <v>PS Connections</v>
      </c>
      <c r="E329" s="63" t="str">
        <f>'Input Data'!E329</f>
        <v>Input_Proj_Commit</v>
      </c>
      <c r="F329" s="68">
        <f>'Input Data'!F329</f>
        <v>2009</v>
      </c>
      <c r="G329" s="52">
        <f>'Input Data'!G329</f>
        <v>2013</v>
      </c>
      <c r="H329" s="34">
        <f>'Input Data'!H329*IF($G329='Cost Escalators'!$B$4,'Cost Escalators'!$B$6,'Cost Escalators'!$C$6)</f>
        <v>1553.7434689007523</v>
      </c>
      <c r="I329" s="34">
        <f>'Input Data'!I329*IF($G329='Cost Escalators'!$B$4,'Cost Escalators'!$B$6,'Cost Escalators'!$C$6)</f>
        <v>0</v>
      </c>
      <c r="J329" s="34">
        <f>'Input Data'!J329*IF($G329='Cost Escalators'!$B$4,'Cost Escalators'!$B$6,'Cost Escalators'!$C$6)</f>
        <v>0</v>
      </c>
      <c r="K329" s="34">
        <f>'Input Data'!K329*IF($G329='Cost Escalators'!$B$4,'Cost Escalators'!$B$6,'Cost Escalators'!$C$6)</f>
        <v>0</v>
      </c>
      <c r="L329" s="49">
        <f>'Input Data'!L329*IF($G329='Cost Escalators'!$B$4,'Cost Escalators'!$B$6,'Cost Escalators'!$C$6)</f>
        <v>0</v>
      </c>
      <c r="M329" s="34">
        <f>'Input Data'!M329*IF($G329='Cost Escalators'!$B$4,'Cost Escalators'!$B$6,'Cost Escalators'!$C$6)</f>
        <v>0</v>
      </c>
      <c r="N329" s="34">
        <f>'Input Data'!N329*IF($G329='Cost Escalators'!$B$4,'Cost Escalators'!$B$6,'Cost Escalators'!$C$6)</f>
        <v>0</v>
      </c>
      <c r="O329" s="34">
        <f>'Input Data'!O329*IF($G329='Cost Escalators'!$B$4,'Cost Escalators'!$B$6,'Cost Escalators'!$C$6)</f>
        <v>0</v>
      </c>
      <c r="P329" s="49">
        <f>'Input Data'!P329*IF($G329='Cost Escalators'!$B$4,'Cost Escalators'!$B$6,'Cost Escalators'!$C$6)</f>
        <v>0</v>
      </c>
      <c r="R329" s="102">
        <f t="shared" si="22"/>
        <v>0</v>
      </c>
      <c r="S329" s="34">
        <f t="shared" si="23"/>
        <v>0</v>
      </c>
      <c r="T329" s="34">
        <f t="shared" si="24"/>
        <v>0</v>
      </c>
      <c r="U329" s="49">
        <f t="shared" si="25"/>
        <v>0</v>
      </c>
      <c r="W329" s="255">
        <f>IF(OR(A329='Cost Escalators'!A$68,A329='Cost Escalators'!A$69,A329='Cost Escalators'!A$70,A329='Cost Escalators'!A$71),SUM(H329:L329),0)</f>
        <v>0</v>
      </c>
    </row>
    <row r="330" spans="1:23" x14ac:dyDescent="0.2">
      <c r="A330" s="33">
        <f>'Input Data'!A330</f>
        <v>6287</v>
      </c>
      <c r="B330" s="33" t="str">
        <f>'Input Data'!B330</f>
        <v>Substation Minor Projects</v>
      </c>
      <c r="C330" s="33" t="str">
        <f>'Input Data'!C330</f>
        <v>Connection of Morisset Zone Substation</v>
      </c>
      <c r="D330" s="35" t="str">
        <f>'Input Data'!D330</f>
        <v>PS Connections</v>
      </c>
      <c r="E330" s="63" t="str">
        <f>'Input Data'!E330</f>
        <v>Input_Proj_Commit</v>
      </c>
      <c r="F330" s="68">
        <f>'Input Data'!F330</f>
        <v>2009</v>
      </c>
      <c r="G330" s="52">
        <f>'Input Data'!G330</f>
        <v>2013</v>
      </c>
      <c r="H330" s="34">
        <f>'Input Data'!H330*IF($G330='Cost Escalators'!$B$4,'Cost Escalators'!$B$6,'Cost Escalators'!$C$6)</f>
        <v>-7.6482197512714789</v>
      </c>
      <c r="I330" s="34">
        <f>'Input Data'!I330*IF($G330='Cost Escalators'!$B$4,'Cost Escalators'!$B$6,'Cost Escalators'!$C$6)</f>
        <v>0</v>
      </c>
      <c r="J330" s="34">
        <f>'Input Data'!J330*IF($G330='Cost Escalators'!$B$4,'Cost Escalators'!$B$6,'Cost Escalators'!$C$6)</f>
        <v>0</v>
      </c>
      <c r="K330" s="34">
        <f>'Input Data'!K330*IF($G330='Cost Escalators'!$B$4,'Cost Escalators'!$B$6,'Cost Escalators'!$C$6)</f>
        <v>0</v>
      </c>
      <c r="L330" s="49">
        <f>'Input Data'!L330*IF($G330='Cost Escalators'!$B$4,'Cost Escalators'!$B$6,'Cost Escalators'!$C$6)</f>
        <v>0</v>
      </c>
      <c r="M330" s="34">
        <f>'Input Data'!M330*IF($G330='Cost Escalators'!$B$4,'Cost Escalators'!$B$6,'Cost Escalators'!$C$6)</f>
        <v>0</v>
      </c>
      <c r="N330" s="34">
        <f>'Input Data'!N330*IF($G330='Cost Escalators'!$B$4,'Cost Escalators'!$B$6,'Cost Escalators'!$C$6)</f>
        <v>0</v>
      </c>
      <c r="O330" s="34">
        <f>'Input Data'!O330*IF($G330='Cost Escalators'!$B$4,'Cost Escalators'!$B$6,'Cost Escalators'!$C$6)</f>
        <v>0</v>
      </c>
      <c r="P330" s="49">
        <f>'Input Data'!P330*IF($G330='Cost Escalators'!$B$4,'Cost Escalators'!$B$6,'Cost Escalators'!$C$6)</f>
        <v>0</v>
      </c>
      <c r="R330" s="102">
        <f t="shared" si="22"/>
        <v>0</v>
      </c>
      <c r="S330" s="34">
        <f t="shared" si="23"/>
        <v>0</v>
      </c>
      <c r="T330" s="34">
        <f t="shared" si="24"/>
        <v>0</v>
      </c>
      <c r="U330" s="49">
        <f t="shared" si="25"/>
        <v>0</v>
      </c>
      <c r="W330" s="255">
        <f>IF(OR(A330='Cost Escalators'!A$68,A330='Cost Escalators'!A$69,A330='Cost Escalators'!A$70,A330='Cost Escalators'!A$71),SUM(H330:L330),0)</f>
        <v>0</v>
      </c>
    </row>
    <row r="331" spans="1:23" x14ac:dyDescent="0.2">
      <c r="A331" s="33">
        <f>'Input Data'!A331</f>
        <v>6518</v>
      </c>
      <c r="B331" s="33" t="str">
        <f>'Input Data'!B331</f>
        <v>Substation Minor Projects</v>
      </c>
      <c r="C331" s="33" t="str">
        <f>'Input Data'!C331</f>
        <v>Argenton 132kV Substation Connection</v>
      </c>
      <c r="D331" s="35" t="str">
        <f>'Input Data'!D331</f>
        <v>PS Connections</v>
      </c>
      <c r="E331" s="63" t="str">
        <f>'Input Data'!E331</f>
        <v>Input_Proj_Commit</v>
      </c>
      <c r="F331" s="68">
        <f>'Input Data'!F331</f>
        <v>2009</v>
      </c>
      <c r="G331" s="52">
        <f>'Input Data'!G331</f>
        <v>2013</v>
      </c>
      <c r="H331" s="34">
        <f>'Input Data'!H331*IF($G331='Cost Escalators'!$B$4,'Cost Escalators'!$B$6,'Cost Escalators'!$C$6)</f>
        <v>12509.09919920175</v>
      </c>
      <c r="I331" s="34">
        <f>'Input Data'!I331*IF($G331='Cost Escalators'!$B$4,'Cost Escalators'!$B$6,'Cost Escalators'!$C$6)</f>
        <v>0</v>
      </c>
      <c r="J331" s="34">
        <f>'Input Data'!J331*IF($G331='Cost Escalators'!$B$4,'Cost Escalators'!$B$6,'Cost Escalators'!$C$6)</f>
        <v>0</v>
      </c>
      <c r="K331" s="34">
        <f>'Input Data'!K331*IF($G331='Cost Escalators'!$B$4,'Cost Escalators'!$B$6,'Cost Escalators'!$C$6)</f>
        <v>0</v>
      </c>
      <c r="L331" s="49">
        <f>'Input Data'!L331*IF($G331='Cost Escalators'!$B$4,'Cost Escalators'!$B$6,'Cost Escalators'!$C$6)</f>
        <v>0</v>
      </c>
      <c r="M331" s="34">
        <f>'Input Data'!M331*IF($G331='Cost Escalators'!$B$4,'Cost Escalators'!$B$6,'Cost Escalators'!$C$6)</f>
        <v>0</v>
      </c>
      <c r="N331" s="34">
        <f>'Input Data'!N331*IF($G331='Cost Escalators'!$B$4,'Cost Escalators'!$B$6,'Cost Escalators'!$C$6)</f>
        <v>0</v>
      </c>
      <c r="O331" s="34">
        <f>'Input Data'!O331*IF($G331='Cost Escalators'!$B$4,'Cost Escalators'!$B$6,'Cost Escalators'!$C$6)</f>
        <v>0</v>
      </c>
      <c r="P331" s="49">
        <f>'Input Data'!P331*IF($G331='Cost Escalators'!$B$4,'Cost Escalators'!$B$6,'Cost Escalators'!$C$6)</f>
        <v>0</v>
      </c>
      <c r="R331" s="102">
        <f t="shared" si="22"/>
        <v>0</v>
      </c>
      <c r="S331" s="34">
        <f t="shared" si="23"/>
        <v>0</v>
      </c>
      <c r="T331" s="34">
        <f t="shared" si="24"/>
        <v>0</v>
      </c>
      <c r="U331" s="49">
        <f t="shared" si="25"/>
        <v>0</v>
      </c>
      <c r="W331" s="255">
        <f>IF(OR(A331='Cost Escalators'!A$68,A331='Cost Escalators'!A$69,A331='Cost Escalators'!A$70,A331='Cost Escalators'!A$71),SUM(H331:L331),0)</f>
        <v>0</v>
      </c>
    </row>
    <row r="332" spans="1:23" x14ac:dyDescent="0.2">
      <c r="A332" s="33">
        <f>'Input Data'!A332</f>
        <v>6618</v>
      </c>
      <c r="B332" s="33" t="str">
        <f>'Input Data'!B332</f>
        <v>Substation Minor Projects</v>
      </c>
      <c r="C332" s="33" t="str">
        <f>'Input Data'!C332</f>
        <v>Connection of Kingsford Substation at Beaconsfield West</v>
      </c>
      <c r="D332" s="35" t="str">
        <f>'Input Data'!D332</f>
        <v>PS Connections</v>
      </c>
      <c r="E332" s="63" t="str">
        <f>'Input Data'!E332</f>
        <v>Input_Proj_Commit</v>
      </c>
      <c r="F332" s="68">
        <f>'Input Data'!F332</f>
        <v>2009</v>
      </c>
      <c r="G332" s="52">
        <f>'Input Data'!G332</f>
        <v>2013</v>
      </c>
      <c r="H332" s="34">
        <f>'Input Data'!H332*IF($G332='Cost Escalators'!$B$4,'Cost Escalators'!$B$6,'Cost Escalators'!$C$6)</f>
        <v>12164.646042996283</v>
      </c>
      <c r="I332" s="34">
        <f>'Input Data'!I332*IF($G332='Cost Escalators'!$B$4,'Cost Escalators'!$B$6,'Cost Escalators'!$C$6)</f>
        <v>0</v>
      </c>
      <c r="J332" s="34">
        <f>'Input Data'!J332*IF($G332='Cost Escalators'!$B$4,'Cost Escalators'!$B$6,'Cost Escalators'!$C$6)</f>
        <v>0</v>
      </c>
      <c r="K332" s="34">
        <f>'Input Data'!K332*IF($G332='Cost Escalators'!$B$4,'Cost Escalators'!$B$6,'Cost Escalators'!$C$6)</f>
        <v>4505.9899146771095</v>
      </c>
      <c r="L332" s="49">
        <f>'Input Data'!L332*IF($G332='Cost Escalators'!$B$4,'Cost Escalators'!$B$6,'Cost Escalators'!$C$6)</f>
        <v>0</v>
      </c>
      <c r="M332" s="34">
        <f>'Input Data'!M332*IF($G332='Cost Escalators'!$B$4,'Cost Escalators'!$B$6,'Cost Escalators'!$C$6)</f>
        <v>0</v>
      </c>
      <c r="N332" s="34">
        <f>'Input Data'!N332*IF($G332='Cost Escalators'!$B$4,'Cost Escalators'!$B$6,'Cost Escalators'!$C$6)</f>
        <v>0</v>
      </c>
      <c r="O332" s="34">
        <f>'Input Data'!O332*IF($G332='Cost Escalators'!$B$4,'Cost Escalators'!$B$6,'Cost Escalators'!$C$6)</f>
        <v>0</v>
      </c>
      <c r="P332" s="49">
        <f>'Input Data'!P332*IF($G332='Cost Escalators'!$B$4,'Cost Escalators'!$B$6,'Cost Escalators'!$C$6)</f>
        <v>0</v>
      </c>
      <c r="R332" s="102">
        <f t="shared" si="22"/>
        <v>0</v>
      </c>
      <c r="S332" s="34">
        <f t="shared" si="23"/>
        <v>0</v>
      </c>
      <c r="T332" s="34">
        <f t="shared" si="24"/>
        <v>0</v>
      </c>
      <c r="U332" s="49">
        <f t="shared" si="25"/>
        <v>0</v>
      </c>
      <c r="W332" s="255">
        <f>IF(OR(A332='Cost Escalators'!A$68,A332='Cost Escalators'!A$69,A332='Cost Escalators'!A$70,A332='Cost Escalators'!A$71),SUM(H332:L332),0)</f>
        <v>0</v>
      </c>
    </row>
    <row r="333" spans="1:23" x14ac:dyDescent="0.2">
      <c r="A333" s="33">
        <f>'Input Data'!A333</f>
        <v>6638</v>
      </c>
      <c r="B333" s="33" t="str">
        <f>'Input Data'!B333</f>
        <v>Substation Minor Projects</v>
      </c>
      <c r="C333" s="33" t="str">
        <f>'Input Data'!C333</f>
        <v>Mayfield West &amp; Kooragang Zone Substation Connection</v>
      </c>
      <c r="D333" s="35" t="str">
        <f>'Input Data'!D333</f>
        <v>PS Connections</v>
      </c>
      <c r="E333" s="63" t="str">
        <f>'Input Data'!E333</f>
        <v>Input_Proj_Commit</v>
      </c>
      <c r="F333" s="68">
        <f>'Input Data'!F333</f>
        <v>2009</v>
      </c>
      <c r="G333" s="52">
        <f>'Input Data'!G333</f>
        <v>2013</v>
      </c>
      <c r="H333" s="34">
        <f>'Input Data'!H333*IF($G333='Cost Escalators'!$B$4,'Cost Escalators'!$B$6,'Cost Escalators'!$C$6)</f>
        <v>172560.10367428052</v>
      </c>
      <c r="I333" s="34">
        <f>'Input Data'!I333*IF($G333='Cost Escalators'!$B$4,'Cost Escalators'!$B$6,'Cost Escalators'!$C$6)</f>
        <v>0</v>
      </c>
      <c r="J333" s="34">
        <f>'Input Data'!J333*IF($G333='Cost Escalators'!$B$4,'Cost Escalators'!$B$6,'Cost Escalators'!$C$6)</f>
        <v>0</v>
      </c>
      <c r="K333" s="34">
        <f>'Input Data'!K333*IF($G333='Cost Escalators'!$B$4,'Cost Escalators'!$B$6,'Cost Escalators'!$C$6)</f>
        <v>0</v>
      </c>
      <c r="L333" s="49">
        <f>'Input Data'!L333*IF($G333='Cost Escalators'!$B$4,'Cost Escalators'!$B$6,'Cost Escalators'!$C$6)</f>
        <v>0</v>
      </c>
      <c r="M333" s="34">
        <f>'Input Data'!M333*IF($G333='Cost Escalators'!$B$4,'Cost Escalators'!$B$6,'Cost Escalators'!$C$6)</f>
        <v>0</v>
      </c>
      <c r="N333" s="34">
        <f>'Input Data'!N333*IF($G333='Cost Escalators'!$B$4,'Cost Escalators'!$B$6,'Cost Escalators'!$C$6)</f>
        <v>0</v>
      </c>
      <c r="O333" s="34">
        <f>'Input Data'!O333*IF($G333='Cost Escalators'!$B$4,'Cost Escalators'!$B$6,'Cost Escalators'!$C$6)</f>
        <v>0</v>
      </c>
      <c r="P333" s="49">
        <f>'Input Data'!P333*IF($G333='Cost Escalators'!$B$4,'Cost Escalators'!$B$6,'Cost Escalators'!$C$6)</f>
        <v>0</v>
      </c>
      <c r="R333" s="102">
        <f t="shared" si="22"/>
        <v>0</v>
      </c>
      <c r="S333" s="34">
        <f t="shared" si="23"/>
        <v>0</v>
      </c>
      <c r="T333" s="34">
        <f t="shared" si="24"/>
        <v>0</v>
      </c>
      <c r="U333" s="49">
        <f t="shared" si="25"/>
        <v>0</v>
      </c>
      <c r="W333" s="255">
        <f>IF(OR(A333='Cost Escalators'!A$68,A333='Cost Escalators'!A$69,A333='Cost Escalators'!A$70,A333='Cost Escalators'!A$71),SUM(H333:L333),0)</f>
        <v>0</v>
      </c>
    </row>
    <row r="334" spans="1:23" x14ac:dyDescent="0.2">
      <c r="A334" s="33">
        <f>'Input Data'!A334</f>
        <v>6640</v>
      </c>
      <c r="B334" s="33" t="str">
        <f>'Input Data'!B334</f>
        <v>Substation Minor Projects</v>
      </c>
      <c r="C334" s="33" t="str">
        <f>'Input Data'!C334</f>
        <v>Narrabri Substation 66kV Switchbay Renames</v>
      </c>
      <c r="D334" s="35" t="str">
        <f>'Input Data'!D334</f>
        <v>PS Connections</v>
      </c>
      <c r="E334" s="63" t="str">
        <f>'Input Data'!E334</f>
        <v>Input_Proj_Commit</v>
      </c>
      <c r="F334" s="68">
        <f>'Input Data'!F334</f>
        <v>2009</v>
      </c>
      <c r="G334" s="52">
        <f>'Input Data'!G334</f>
        <v>2013</v>
      </c>
      <c r="H334" s="34">
        <f>'Input Data'!H334*IF($G334='Cost Escalators'!$B$4,'Cost Escalators'!$B$6,'Cost Escalators'!$C$6)</f>
        <v>-20.166459771515004</v>
      </c>
      <c r="I334" s="34">
        <f>'Input Data'!I334*IF($G334='Cost Escalators'!$B$4,'Cost Escalators'!$B$6,'Cost Escalators'!$C$6)</f>
        <v>0</v>
      </c>
      <c r="J334" s="34">
        <f>'Input Data'!J334*IF($G334='Cost Escalators'!$B$4,'Cost Escalators'!$B$6,'Cost Escalators'!$C$6)</f>
        <v>0</v>
      </c>
      <c r="K334" s="34">
        <f>'Input Data'!K334*IF($G334='Cost Escalators'!$B$4,'Cost Escalators'!$B$6,'Cost Escalators'!$C$6)</f>
        <v>0</v>
      </c>
      <c r="L334" s="49">
        <f>'Input Data'!L334*IF($G334='Cost Escalators'!$B$4,'Cost Escalators'!$B$6,'Cost Escalators'!$C$6)</f>
        <v>0</v>
      </c>
      <c r="M334" s="34">
        <f>'Input Data'!M334*IF($G334='Cost Escalators'!$B$4,'Cost Escalators'!$B$6,'Cost Escalators'!$C$6)</f>
        <v>0</v>
      </c>
      <c r="N334" s="34">
        <f>'Input Data'!N334*IF($G334='Cost Escalators'!$B$4,'Cost Escalators'!$B$6,'Cost Escalators'!$C$6)</f>
        <v>0</v>
      </c>
      <c r="O334" s="34">
        <f>'Input Data'!O334*IF($G334='Cost Escalators'!$B$4,'Cost Escalators'!$B$6,'Cost Escalators'!$C$6)</f>
        <v>0</v>
      </c>
      <c r="P334" s="49">
        <f>'Input Data'!P334*IF($G334='Cost Escalators'!$B$4,'Cost Escalators'!$B$6,'Cost Escalators'!$C$6)</f>
        <v>0</v>
      </c>
      <c r="R334" s="102">
        <f t="shared" si="22"/>
        <v>0</v>
      </c>
      <c r="S334" s="34">
        <f t="shared" si="23"/>
        <v>0</v>
      </c>
      <c r="T334" s="34">
        <f t="shared" si="24"/>
        <v>0</v>
      </c>
      <c r="U334" s="49">
        <f t="shared" si="25"/>
        <v>0</v>
      </c>
      <c r="W334" s="255">
        <f>IF(OR(A334='Cost Escalators'!A$68,A334='Cost Escalators'!A$69,A334='Cost Escalators'!A$70,A334='Cost Escalators'!A$71),SUM(H334:L334),0)</f>
        <v>0</v>
      </c>
    </row>
    <row r="335" spans="1:23" x14ac:dyDescent="0.2">
      <c r="A335" s="33">
        <f>'Input Data'!A335</f>
        <v>6697</v>
      </c>
      <c r="B335" s="33" t="str">
        <f>'Input Data'!B335</f>
        <v>Substation Minor Projects</v>
      </c>
      <c r="C335" s="33" t="str">
        <f>'Input Data'!C335</f>
        <v>Beryl 66kV Bay to Dunedoo</v>
      </c>
      <c r="D335" s="35" t="str">
        <f>'Input Data'!D335</f>
        <v>PS Connections</v>
      </c>
      <c r="E335" s="63" t="str">
        <f>'Input Data'!E335</f>
        <v>Input_Proj_Commit</v>
      </c>
      <c r="F335" s="68">
        <f>'Input Data'!F335</f>
        <v>2010</v>
      </c>
      <c r="G335" s="52">
        <f>'Input Data'!G335</f>
        <v>2013</v>
      </c>
      <c r="H335" s="34">
        <f>'Input Data'!H335*IF($G335='Cost Escalators'!$B$4,'Cost Escalators'!$B$6,'Cost Escalators'!$C$6)</f>
        <v>4929.6589511920374</v>
      </c>
      <c r="I335" s="34">
        <f>'Input Data'!I335*IF($G335='Cost Escalators'!$B$4,'Cost Escalators'!$B$6,'Cost Escalators'!$C$6)</f>
        <v>0</v>
      </c>
      <c r="J335" s="34">
        <f>'Input Data'!J335*IF($G335='Cost Escalators'!$B$4,'Cost Escalators'!$B$6,'Cost Escalators'!$C$6)</f>
        <v>0</v>
      </c>
      <c r="K335" s="34">
        <f>'Input Data'!K335*IF($G335='Cost Escalators'!$B$4,'Cost Escalators'!$B$6,'Cost Escalators'!$C$6)</f>
        <v>0</v>
      </c>
      <c r="L335" s="49">
        <f>'Input Data'!L335*IF($G335='Cost Escalators'!$B$4,'Cost Escalators'!$B$6,'Cost Escalators'!$C$6)</f>
        <v>0</v>
      </c>
      <c r="M335" s="34">
        <f>'Input Data'!M335*IF($G335='Cost Escalators'!$B$4,'Cost Escalators'!$B$6,'Cost Escalators'!$C$6)</f>
        <v>0</v>
      </c>
      <c r="N335" s="34">
        <f>'Input Data'!N335*IF($G335='Cost Escalators'!$B$4,'Cost Escalators'!$B$6,'Cost Escalators'!$C$6)</f>
        <v>0</v>
      </c>
      <c r="O335" s="34">
        <f>'Input Data'!O335*IF($G335='Cost Escalators'!$B$4,'Cost Escalators'!$B$6,'Cost Escalators'!$C$6)</f>
        <v>0</v>
      </c>
      <c r="P335" s="49">
        <f>'Input Data'!P335*IF($G335='Cost Escalators'!$B$4,'Cost Escalators'!$B$6,'Cost Escalators'!$C$6)</f>
        <v>0</v>
      </c>
      <c r="R335" s="102">
        <f t="shared" si="22"/>
        <v>0</v>
      </c>
      <c r="S335" s="34">
        <f t="shared" si="23"/>
        <v>0</v>
      </c>
      <c r="T335" s="34">
        <f t="shared" si="24"/>
        <v>0</v>
      </c>
      <c r="U335" s="49">
        <f t="shared" si="25"/>
        <v>0</v>
      </c>
      <c r="W335" s="255">
        <f>IF(OR(A335='Cost Escalators'!A$68,A335='Cost Escalators'!A$69,A335='Cost Escalators'!A$70,A335='Cost Escalators'!A$71),SUM(H335:L335),0)</f>
        <v>0</v>
      </c>
    </row>
    <row r="336" spans="1:23" x14ac:dyDescent="0.2">
      <c r="A336" s="33">
        <f>'Input Data'!A336</f>
        <v>6345</v>
      </c>
      <c r="B336" s="33" t="str">
        <f>'Input Data'!B336</f>
        <v>Substation Minor Projects</v>
      </c>
      <c r="C336" s="33" t="str">
        <f>'Input Data'!C336</f>
        <v>Sydney North 132kV Switchbays For Galston</v>
      </c>
      <c r="D336" s="35" t="str">
        <f>'Input Data'!D336</f>
        <v>PS Connections</v>
      </c>
      <c r="E336" s="63" t="str">
        <f>'Input Data'!E336</f>
        <v>Input_Proj_Commit</v>
      </c>
      <c r="F336" s="68">
        <f>'Input Data'!F336</f>
        <v>2011</v>
      </c>
      <c r="G336" s="52">
        <f>'Input Data'!G336</f>
        <v>2013</v>
      </c>
      <c r="H336" s="34">
        <f>'Input Data'!H336*IF($G336='Cost Escalators'!$B$4,'Cost Escalators'!$B$6,'Cost Escalators'!$C$6)</f>
        <v>697547.67855506705</v>
      </c>
      <c r="I336" s="34">
        <f>'Input Data'!I336*IF($G336='Cost Escalators'!$B$4,'Cost Escalators'!$B$6,'Cost Escalators'!$C$6)</f>
        <v>86438.544466286825</v>
      </c>
      <c r="J336" s="34">
        <f>'Input Data'!J336*IF($G336='Cost Escalators'!$B$4,'Cost Escalators'!$B$6,'Cost Escalators'!$C$6)</f>
        <v>0</v>
      </c>
      <c r="K336" s="34">
        <f>'Input Data'!K336*IF($G336='Cost Escalators'!$B$4,'Cost Escalators'!$B$6,'Cost Escalators'!$C$6)</f>
        <v>0</v>
      </c>
      <c r="L336" s="49">
        <f>'Input Data'!L336*IF($G336='Cost Escalators'!$B$4,'Cost Escalators'!$B$6,'Cost Escalators'!$C$6)</f>
        <v>0</v>
      </c>
      <c r="M336" s="34">
        <f>'Input Data'!M336*IF($G336='Cost Escalators'!$B$4,'Cost Escalators'!$B$6,'Cost Escalators'!$C$6)</f>
        <v>0</v>
      </c>
      <c r="N336" s="34">
        <f>'Input Data'!N336*IF($G336='Cost Escalators'!$B$4,'Cost Escalators'!$B$6,'Cost Escalators'!$C$6)</f>
        <v>0</v>
      </c>
      <c r="O336" s="34">
        <f>'Input Data'!O336*IF($G336='Cost Escalators'!$B$4,'Cost Escalators'!$B$6,'Cost Escalators'!$C$6)</f>
        <v>0</v>
      </c>
      <c r="P336" s="49">
        <f>'Input Data'!P336*IF($G336='Cost Escalators'!$B$4,'Cost Escalators'!$B$6,'Cost Escalators'!$C$6)</f>
        <v>0</v>
      </c>
      <c r="R336" s="102">
        <f t="shared" si="22"/>
        <v>0</v>
      </c>
      <c r="S336" s="34">
        <f t="shared" si="23"/>
        <v>0</v>
      </c>
      <c r="T336" s="34">
        <f t="shared" si="24"/>
        <v>0</v>
      </c>
      <c r="U336" s="49">
        <f t="shared" si="25"/>
        <v>0</v>
      </c>
      <c r="W336" s="255">
        <f>IF(OR(A336='Cost Escalators'!A$68,A336='Cost Escalators'!A$69,A336='Cost Escalators'!A$70,A336='Cost Escalators'!A$71),SUM(H336:L336),0)</f>
        <v>0</v>
      </c>
    </row>
    <row r="337" spans="1:23" x14ac:dyDescent="0.2">
      <c r="A337" s="33">
        <f>'Input Data'!A337</f>
        <v>6724</v>
      </c>
      <c r="B337" s="33" t="str">
        <f>'Input Data'!B337</f>
        <v>Substation Minor Projects</v>
      </c>
      <c r="C337" s="33" t="str">
        <f>'Input Data'!C337</f>
        <v>Tenterfield 22kV Switchbay</v>
      </c>
      <c r="D337" s="35" t="str">
        <f>'Input Data'!D337</f>
        <v>PS Connections</v>
      </c>
      <c r="E337" s="63" t="str">
        <f>'Input Data'!E337</f>
        <v>Input_Proj_Commit</v>
      </c>
      <c r="F337" s="68">
        <f>'Input Data'!F337</f>
        <v>2011</v>
      </c>
      <c r="G337" s="52">
        <f>'Input Data'!G337</f>
        <v>2013</v>
      </c>
      <c r="H337" s="34">
        <f>'Input Data'!H337*IF($G337='Cost Escalators'!$B$4,'Cost Escalators'!$B$6,'Cost Escalators'!$C$6)</f>
        <v>20721.511343378632</v>
      </c>
      <c r="I337" s="34">
        <f>'Input Data'!I337*IF($G337='Cost Escalators'!$B$4,'Cost Escalators'!$B$6,'Cost Escalators'!$C$6)</f>
        <v>555.82947661447906</v>
      </c>
      <c r="J337" s="34">
        <f>'Input Data'!J337*IF($G337='Cost Escalators'!$B$4,'Cost Escalators'!$B$6,'Cost Escalators'!$C$6)</f>
        <v>0</v>
      </c>
      <c r="K337" s="34">
        <f>'Input Data'!K337*IF($G337='Cost Escalators'!$B$4,'Cost Escalators'!$B$6,'Cost Escalators'!$C$6)</f>
        <v>0</v>
      </c>
      <c r="L337" s="49">
        <f>'Input Data'!L337*IF($G337='Cost Escalators'!$B$4,'Cost Escalators'!$B$6,'Cost Escalators'!$C$6)</f>
        <v>0</v>
      </c>
      <c r="M337" s="34">
        <f>'Input Data'!M337*IF($G337='Cost Escalators'!$B$4,'Cost Escalators'!$B$6,'Cost Escalators'!$C$6)</f>
        <v>0</v>
      </c>
      <c r="N337" s="34">
        <f>'Input Data'!N337*IF($G337='Cost Escalators'!$B$4,'Cost Escalators'!$B$6,'Cost Escalators'!$C$6)</f>
        <v>0</v>
      </c>
      <c r="O337" s="34">
        <f>'Input Data'!O337*IF($G337='Cost Escalators'!$B$4,'Cost Escalators'!$B$6,'Cost Escalators'!$C$6)</f>
        <v>0</v>
      </c>
      <c r="P337" s="49">
        <f>'Input Data'!P337*IF($G337='Cost Escalators'!$B$4,'Cost Escalators'!$B$6,'Cost Escalators'!$C$6)</f>
        <v>0</v>
      </c>
      <c r="R337" s="102">
        <f t="shared" si="22"/>
        <v>0</v>
      </c>
      <c r="S337" s="34">
        <f t="shared" si="23"/>
        <v>0</v>
      </c>
      <c r="T337" s="34">
        <f t="shared" si="24"/>
        <v>0</v>
      </c>
      <c r="U337" s="49">
        <f t="shared" si="25"/>
        <v>0</v>
      </c>
      <c r="W337" s="255">
        <f>IF(OR(A337='Cost Escalators'!A$68,A337='Cost Escalators'!A$69,A337='Cost Escalators'!A$70,A337='Cost Escalators'!A$71),SUM(H337:L337),0)</f>
        <v>0</v>
      </c>
    </row>
    <row r="338" spans="1:23" x14ac:dyDescent="0.2">
      <c r="A338" s="33">
        <f>'Input Data'!A338</f>
        <v>6856</v>
      </c>
      <c r="B338" s="33" t="str">
        <f>'Input Data'!B338</f>
        <v>Substation Minor Projects</v>
      </c>
      <c r="C338" s="33" t="str">
        <f>'Input Data'!C338</f>
        <v>Connection to Kurri Zone Substation at Newcastle</v>
      </c>
      <c r="D338" s="35" t="str">
        <f>'Input Data'!D338</f>
        <v>PS Connections</v>
      </c>
      <c r="E338" s="63" t="str">
        <f>'Input Data'!E338</f>
        <v>Input_Proj_Commit</v>
      </c>
      <c r="F338" s="68">
        <f>'Input Data'!F338</f>
        <v>2011</v>
      </c>
      <c r="G338" s="52">
        <f>'Input Data'!G338</f>
        <v>2013</v>
      </c>
      <c r="H338" s="34">
        <f>'Input Data'!H338*IF($G338='Cost Escalators'!$B$4,'Cost Escalators'!$B$6,'Cost Escalators'!$C$6)</f>
        <v>81795.83631706037</v>
      </c>
      <c r="I338" s="34">
        <f>'Input Data'!I338*IF($G338='Cost Escalators'!$B$4,'Cost Escalators'!$B$6,'Cost Escalators'!$C$6)</f>
        <v>108736.64296753558</v>
      </c>
      <c r="J338" s="34">
        <f>'Input Data'!J338*IF($G338='Cost Escalators'!$B$4,'Cost Escalators'!$B$6,'Cost Escalators'!$C$6)</f>
        <v>0</v>
      </c>
      <c r="K338" s="34">
        <f>'Input Data'!K338*IF($G338='Cost Escalators'!$B$4,'Cost Escalators'!$B$6,'Cost Escalators'!$C$6)</f>
        <v>0</v>
      </c>
      <c r="L338" s="49">
        <f>'Input Data'!L338*IF($G338='Cost Escalators'!$B$4,'Cost Escalators'!$B$6,'Cost Escalators'!$C$6)</f>
        <v>0</v>
      </c>
      <c r="M338" s="34">
        <f>'Input Data'!M338*IF($G338='Cost Escalators'!$B$4,'Cost Escalators'!$B$6,'Cost Escalators'!$C$6)</f>
        <v>0</v>
      </c>
      <c r="N338" s="34">
        <f>'Input Data'!N338*IF($G338='Cost Escalators'!$B$4,'Cost Escalators'!$B$6,'Cost Escalators'!$C$6)</f>
        <v>0</v>
      </c>
      <c r="O338" s="34">
        <f>'Input Data'!O338*IF($G338='Cost Escalators'!$B$4,'Cost Escalators'!$B$6,'Cost Escalators'!$C$6)</f>
        <v>0</v>
      </c>
      <c r="P338" s="49">
        <f>'Input Data'!P338*IF($G338='Cost Escalators'!$B$4,'Cost Escalators'!$B$6,'Cost Escalators'!$C$6)</f>
        <v>0</v>
      </c>
      <c r="R338" s="102">
        <f t="shared" si="22"/>
        <v>0</v>
      </c>
      <c r="S338" s="34">
        <f t="shared" si="23"/>
        <v>0</v>
      </c>
      <c r="T338" s="34">
        <f t="shared" si="24"/>
        <v>0</v>
      </c>
      <c r="U338" s="49">
        <f t="shared" si="25"/>
        <v>0</v>
      </c>
      <c r="W338" s="255">
        <f>IF(OR(A338='Cost Escalators'!A$68,A338='Cost Escalators'!A$69,A338='Cost Escalators'!A$70,A338='Cost Escalators'!A$71),SUM(H338:L338),0)</f>
        <v>0</v>
      </c>
    </row>
    <row r="339" spans="1:23" x14ac:dyDescent="0.2">
      <c r="A339" s="33">
        <f>'Input Data'!A339</f>
        <v>7134</v>
      </c>
      <c r="B339" s="33" t="str">
        <f>'Input Data'!B339</f>
        <v>Substation Minor Projects</v>
      </c>
      <c r="C339" s="33" t="str">
        <f>'Input Data'!C339</f>
        <v>Connection of Jesmond Zone Substation</v>
      </c>
      <c r="D339" s="35" t="str">
        <f>'Input Data'!D339</f>
        <v>PS Connections</v>
      </c>
      <c r="E339" s="63" t="str">
        <f>'Input Data'!E339</f>
        <v>Input_Proj_Commit</v>
      </c>
      <c r="F339" s="68">
        <f>'Input Data'!F339</f>
        <v>2011</v>
      </c>
      <c r="G339" s="52">
        <f>'Input Data'!G339</f>
        <v>2013</v>
      </c>
      <c r="H339" s="34">
        <f>'Input Data'!H339*IF($G339='Cost Escalators'!$B$4,'Cost Escalators'!$B$6,'Cost Escalators'!$C$6)</f>
        <v>0</v>
      </c>
      <c r="I339" s="34">
        <f>'Input Data'!I339*IF($G339='Cost Escalators'!$B$4,'Cost Escalators'!$B$6,'Cost Escalators'!$C$6)</f>
        <v>134349.00365809773</v>
      </c>
      <c r="J339" s="34">
        <f>'Input Data'!J339*IF($G339='Cost Escalators'!$B$4,'Cost Escalators'!$B$6,'Cost Escalators'!$C$6)</f>
        <v>2453.3241464015741</v>
      </c>
      <c r="K339" s="34">
        <f>'Input Data'!K339*IF($G339='Cost Escalators'!$B$4,'Cost Escalators'!$B$6,'Cost Escalators'!$C$6)</f>
        <v>0</v>
      </c>
      <c r="L339" s="49">
        <f>'Input Data'!L339*IF($G339='Cost Escalators'!$B$4,'Cost Escalators'!$B$6,'Cost Escalators'!$C$6)</f>
        <v>0</v>
      </c>
      <c r="M339" s="34">
        <f>'Input Data'!M339*IF($G339='Cost Escalators'!$B$4,'Cost Escalators'!$B$6,'Cost Escalators'!$C$6)</f>
        <v>0</v>
      </c>
      <c r="N339" s="34">
        <f>'Input Data'!N339*IF($G339='Cost Escalators'!$B$4,'Cost Escalators'!$B$6,'Cost Escalators'!$C$6)</f>
        <v>0</v>
      </c>
      <c r="O339" s="34">
        <f>'Input Data'!O339*IF($G339='Cost Escalators'!$B$4,'Cost Escalators'!$B$6,'Cost Escalators'!$C$6)</f>
        <v>0</v>
      </c>
      <c r="P339" s="49">
        <f>'Input Data'!P339*IF($G339='Cost Escalators'!$B$4,'Cost Escalators'!$B$6,'Cost Escalators'!$C$6)</f>
        <v>0</v>
      </c>
      <c r="R339" s="102">
        <f t="shared" si="22"/>
        <v>0</v>
      </c>
      <c r="S339" s="34">
        <f t="shared" si="23"/>
        <v>0</v>
      </c>
      <c r="T339" s="34">
        <f t="shared" si="24"/>
        <v>0</v>
      </c>
      <c r="U339" s="49">
        <f t="shared" si="25"/>
        <v>0</v>
      </c>
      <c r="W339" s="255">
        <f>IF(OR(A339='Cost Escalators'!A$68,A339='Cost Escalators'!A$69,A339='Cost Escalators'!A$70,A339='Cost Escalators'!A$71),SUM(H339:L339),0)</f>
        <v>0</v>
      </c>
    </row>
    <row r="340" spans="1:23" x14ac:dyDescent="0.2">
      <c r="A340" s="33">
        <f>'Input Data'!A340</f>
        <v>7283</v>
      </c>
      <c r="B340" s="33" t="str">
        <f>'Input Data'!B340</f>
        <v>Substation Minor Projects</v>
      </c>
      <c r="C340" s="33" t="str">
        <f>'Input Data'!C340</f>
        <v>Tenterfield 22kV Switchbay</v>
      </c>
      <c r="D340" s="35" t="str">
        <f>'Input Data'!D340</f>
        <v>PS Connections</v>
      </c>
      <c r="E340" s="63" t="str">
        <f>'Input Data'!E340</f>
        <v>Input_Proj_Commit</v>
      </c>
      <c r="F340" s="68">
        <f>'Input Data'!F340</f>
        <v>2011</v>
      </c>
      <c r="G340" s="52">
        <f>'Input Data'!G340</f>
        <v>2013</v>
      </c>
      <c r="H340" s="34">
        <f>'Input Data'!H340*IF($G340='Cost Escalators'!$B$4,'Cost Escalators'!$B$6,'Cost Escalators'!$C$6)</f>
        <v>0</v>
      </c>
      <c r="I340" s="34">
        <f>'Input Data'!I340*IF($G340='Cost Escalators'!$B$4,'Cost Escalators'!$B$6,'Cost Escalators'!$C$6)</f>
        <v>1587.6072163686331</v>
      </c>
      <c r="J340" s="34">
        <f>'Input Data'!J340*IF($G340='Cost Escalators'!$B$4,'Cost Escalators'!$B$6,'Cost Escalators'!$C$6)</f>
        <v>-1555.8498995750374</v>
      </c>
      <c r="K340" s="34">
        <f>'Input Data'!K340*IF($G340='Cost Escalators'!$B$4,'Cost Escalators'!$B$6,'Cost Escalators'!$C$6)</f>
        <v>0</v>
      </c>
      <c r="L340" s="49">
        <f>'Input Data'!L340*IF($G340='Cost Escalators'!$B$4,'Cost Escalators'!$B$6,'Cost Escalators'!$C$6)</f>
        <v>0</v>
      </c>
      <c r="M340" s="34">
        <f>'Input Data'!M340*IF($G340='Cost Escalators'!$B$4,'Cost Escalators'!$B$6,'Cost Escalators'!$C$6)</f>
        <v>0</v>
      </c>
      <c r="N340" s="34">
        <f>'Input Data'!N340*IF($G340='Cost Escalators'!$B$4,'Cost Escalators'!$B$6,'Cost Escalators'!$C$6)</f>
        <v>0</v>
      </c>
      <c r="O340" s="34">
        <f>'Input Data'!O340*IF($G340='Cost Escalators'!$B$4,'Cost Escalators'!$B$6,'Cost Escalators'!$C$6)</f>
        <v>0</v>
      </c>
      <c r="P340" s="49">
        <f>'Input Data'!P340*IF($G340='Cost Escalators'!$B$4,'Cost Escalators'!$B$6,'Cost Escalators'!$C$6)</f>
        <v>0</v>
      </c>
      <c r="R340" s="102">
        <f t="shared" si="22"/>
        <v>0</v>
      </c>
      <c r="S340" s="34">
        <f t="shared" si="23"/>
        <v>0</v>
      </c>
      <c r="T340" s="34">
        <f t="shared" si="24"/>
        <v>0</v>
      </c>
      <c r="U340" s="49">
        <f t="shared" si="25"/>
        <v>0</v>
      </c>
      <c r="W340" s="255">
        <f>IF(OR(A340='Cost Escalators'!A$68,A340='Cost Escalators'!A$69,A340='Cost Escalators'!A$70,A340='Cost Escalators'!A$71),SUM(H340:L340),0)</f>
        <v>0</v>
      </c>
    </row>
    <row r="341" spans="1:23" x14ac:dyDescent="0.2">
      <c r="A341" s="33">
        <f>'Input Data'!A341</f>
        <v>7285</v>
      </c>
      <c r="B341" s="33" t="str">
        <f>'Input Data'!B341</f>
        <v>Substation Minor Projects</v>
      </c>
      <c r="C341" s="33" t="str">
        <f>'Input Data'!C341</f>
        <v>Cooma 132kV Installation of New Line Bay</v>
      </c>
      <c r="D341" s="35" t="str">
        <f>'Input Data'!D341</f>
        <v>PS Connections</v>
      </c>
      <c r="E341" s="63" t="str">
        <f>'Input Data'!E341</f>
        <v>Input_Proj_Commit</v>
      </c>
      <c r="F341" s="68">
        <f>'Input Data'!F341</f>
        <v>2013</v>
      </c>
      <c r="G341" s="52">
        <f>'Input Data'!G341</f>
        <v>2013</v>
      </c>
      <c r="H341" s="34">
        <f>'Input Data'!H341*IF($G341='Cost Escalators'!$B$4,'Cost Escalators'!$B$6,'Cost Escalators'!$C$6)</f>
        <v>26342.451695166343</v>
      </c>
      <c r="I341" s="34">
        <f>'Input Data'!I341*IF($G341='Cost Escalators'!$B$4,'Cost Escalators'!$B$6,'Cost Escalators'!$C$6)</f>
        <v>602921.97217187972</v>
      </c>
      <c r="J341" s="34">
        <f>'Input Data'!J341*IF($G341='Cost Escalators'!$B$4,'Cost Escalators'!$B$6,'Cost Escalators'!$C$6)</f>
        <v>1032484.9507413156</v>
      </c>
      <c r="K341" s="34">
        <f>'Input Data'!K341*IF($G341='Cost Escalators'!$B$4,'Cost Escalators'!$B$6,'Cost Escalators'!$C$6)</f>
        <v>11299.875055316383</v>
      </c>
      <c r="L341" s="49">
        <f>'Input Data'!L341*IF($G341='Cost Escalators'!$B$4,'Cost Escalators'!$B$6,'Cost Escalators'!$C$6)</f>
        <v>0</v>
      </c>
      <c r="M341" s="34">
        <f>'Input Data'!M341*IF($G341='Cost Escalators'!$B$4,'Cost Escalators'!$B$6,'Cost Escalators'!$C$6)</f>
        <v>0</v>
      </c>
      <c r="N341" s="34">
        <f>'Input Data'!N341*IF($G341='Cost Escalators'!$B$4,'Cost Escalators'!$B$6,'Cost Escalators'!$C$6)</f>
        <v>0</v>
      </c>
      <c r="O341" s="34">
        <f>'Input Data'!O341*IF($G341='Cost Escalators'!$B$4,'Cost Escalators'!$B$6,'Cost Escalators'!$C$6)</f>
        <v>0</v>
      </c>
      <c r="P341" s="49">
        <f>'Input Data'!P341*IF($G341='Cost Escalators'!$B$4,'Cost Escalators'!$B$6,'Cost Escalators'!$C$6)</f>
        <v>0</v>
      </c>
      <c r="R341" s="102">
        <f t="shared" si="22"/>
        <v>0</v>
      </c>
      <c r="S341" s="34">
        <f t="shared" si="23"/>
        <v>0</v>
      </c>
      <c r="T341" s="34">
        <f t="shared" si="24"/>
        <v>0</v>
      </c>
      <c r="U341" s="49">
        <f t="shared" si="25"/>
        <v>0</v>
      </c>
      <c r="W341" s="255">
        <f>IF(OR(A341='Cost Escalators'!A$68,A341='Cost Escalators'!A$69,A341='Cost Escalators'!A$70,A341='Cost Escalators'!A$71),SUM(H341:L341),0)</f>
        <v>0</v>
      </c>
    </row>
    <row r="342" spans="1:23" x14ac:dyDescent="0.2">
      <c r="A342" s="33">
        <f>'Input Data'!A342</f>
        <v>7422</v>
      </c>
      <c r="B342" s="33" t="str">
        <f>'Input Data'!B342</f>
        <v>Substation Minor Projects</v>
      </c>
      <c r="C342" s="33" t="str">
        <f>'Input Data'!C342</f>
        <v>Hawks Nest 132/66kV Substation Line Connection</v>
      </c>
      <c r="D342" s="35" t="str">
        <f>'Input Data'!D342</f>
        <v>PS Connections</v>
      </c>
      <c r="E342" s="63" t="str">
        <f>'Input Data'!E342</f>
        <v>Input_Proj_Commit</v>
      </c>
      <c r="F342" s="68">
        <f>'Input Data'!F342</f>
        <v>2013</v>
      </c>
      <c r="G342" s="52">
        <f>'Input Data'!G342</f>
        <v>2013</v>
      </c>
      <c r="H342" s="34">
        <f>'Input Data'!H342*IF($G342='Cost Escalators'!$B$4,'Cost Escalators'!$B$6,'Cost Escalators'!$C$6)</f>
        <v>51405.972877281012</v>
      </c>
      <c r="I342" s="34">
        <f>'Input Data'!I342*IF($G342='Cost Escalators'!$B$4,'Cost Escalators'!$B$6,'Cost Escalators'!$C$6)</f>
        <v>43141.820846249975</v>
      </c>
      <c r="J342" s="34">
        <f>'Input Data'!J342*IF($G342='Cost Escalators'!$B$4,'Cost Escalators'!$B$6,'Cost Escalators'!$C$6)</f>
        <v>1058691.5801559256</v>
      </c>
      <c r="K342" s="34">
        <f>'Input Data'!K342*IF($G342='Cost Escalators'!$B$4,'Cost Escalators'!$B$6,'Cost Escalators'!$C$6)</f>
        <v>908324.19168043288</v>
      </c>
      <c r="L342" s="49">
        <f>'Input Data'!L342*IF($G342='Cost Escalators'!$B$4,'Cost Escalators'!$B$6,'Cost Escalators'!$C$6)</f>
        <v>0</v>
      </c>
      <c r="M342" s="34">
        <f>'Input Data'!M342*IF($G342='Cost Escalators'!$B$4,'Cost Escalators'!$B$6,'Cost Escalators'!$C$6)</f>
        <v>0</v>
      </c>
      <c r="N342" s="34">
        <f>'Input Data'!N342*IF($G342='Cost Escalators'!$B$4,'Cost Escalators'!$B$6,'Cost Escalators'!$C$6)</f>
        <v>0</v>
      </c>
      <c r="O342" s="34">
        <f>'Input Data'!O342*IF($G342='Cost Escalators'!$B$4,'Cost Escalators'!$B$6,'Cost Escalators'!$C$6)</f>
        <v>0</v>
      </c>
      <c r="P342" s="49">
        <f>'Input Data'!P342*IF($G342='Cost Escalators'!$B$4,'Cost Escalators'!$B$6,'Cost Escalators'!$C$6)</f>
        <v>0</v>
      </c>
      <c r="R342" s="102">
        <f t="shared" si="22"/>
        <v>0</v>
      </c>
      <c r="S342" s="34">
        <f t="shared" si="23"/>
        <v>0</v>
      </c>
      <c r="T342" s="34">
        <f t="shared" si="24"/>
        <v>0</v>
      </c>
      <c r="U342" s="49">
        <f t="shared" si="25"/>
        <v>0</v>
      </c>
      <c r="W342" s="255">
        <f>IF(OR(A342='Cost Escalators'!A$68,A342='Cost Escalators'!A$69,A342='Cost Escalators'!A$70,A342='Cost Escalators'!A$71),SUM(H342:L342),0)</f>
        <v>0</v>
      </c>
    </row>
    <row r="343" spans="1:23" x14ac:dyDescent="0.2">
      <c r="A343" s="33">
        <f>'Input Data'!A343</f>
        <v>7565</v>
      </c>
      <c r="B343" s="33" t="str">
        <f>'Input Data'!B343</f>
        <v>Substation Minor Projects</v>
      </c>
      <c r="C343" s="33" t="str">
        <f>'Input Data'!C343</f>
        <v>Uprate Broken Hill 52 &amp; 62 22kV Line Switchbays</v>
      </c>
      <c r="D343" s="35" t="str">
        <f>'Input Data'!D343</f>
        <v>PS Connections</v>
      </c>
      <c r="E343" s="63" t="str">
        <f>'Input Data'!E343</f>
        <v>Input_Proj_Commit</v>
      </c>
      <c r="F343" s="68">
        <f>'Input Data'!F343</f>
        <v>2014</v>
      </c>
      <c r="G343" s="52">
        <f>'Input Data'!G343</f>
        <v>2013</v>
      </c>
      <c r="H343" s="34">
        <f>'Input Data'!H343*IF($G343='Cost Escalators'!$B$4,'Cost Escalators'!$B$6,'Cost Escalators'!$C$6)</f>
        <v>0</v>
      </c>
      <c r="I343" s="34">
        <f>'Input Data'!I343*IF($G343='Cost Escalators'!$B$4,'Cost Escalators'!$B$6,'Cost Escalators'!$C$6)</f>
        <v>0</v>
      </c>
      <c r="J343" s="34">
        <f>'Input Data'!J343*IF($G343='Cost Escalators'!$B$4,'Cost Escalators'!$B$6,'Cost Escalators'!$C$6)</f>
        <v>4159.7048684773636</v>
      </c>
      <c r="K343" s="34">
        <f>'Input Data'!K343*IF($G343='Cost Escalators'!$B$4,'Cost Escalators'!$B$6,'Cost Escalators'!$C$6)</f>
        <v>69369.204421479808</v>
      </c>
      <c r="L343" s="49">
        <f>'Input Data'!L343*IF($G343='Cost Escalators'!$B$4,'Cost Escalators'!$B$6,'Cost Escalators'!$C$6)</f>
        <v>0</v>
      </c>
      <c r="M343" s="34">
        <f>'Input Data'!M343*IF($G343='Cost Escalators'!$B$4,'Cost Escalators'!$B$6,'Cost Escalators'!$C$6)</f>
        <v>0</v>
      </c>
      <c r="N343" s="34">
        <f>'Input Data'!N343*IF($G343='Cost Escalators'!$B$4,'Cost Escalators'!$B$6,'Cost Escalators'!$C$6)</f>
        <v>0</v>
      </c>
      <c r="O343" s="34">
        <f>'Input Data'!O343*IF($G343='Cost Escalators'!$B$4,'Cost Escalators'!$B$6,'Cost Escalators'!$C$6)</f>
        <v>0</v>
      </c>
      <c r="P343" s="49">
        <f>'Input Data'!P343*IF($G343='Cost Escalators'!$B$4,'Cost Escalators'!$B$6,'Cost Escalators'!$C$6)</f>
        <v>0</v>
      </c>
      <c r="R343" s="102">
        <f t="shared" si="22"/>
        <v>0</v>
      </c>
      <c r="S343" s="34">
        <f t="shared" si="23"/>
        <v>0</v>
      </c>
      <c r="T343" s="34">
        <f t="shared" si="24"/>
        <v>0</v>
      </c>
      <c r="U343" s="49">
        <f t="shared" si="25"/>
        <v>0</v>
      </c>
      <c r="W343" s="255">
        <f>IF(OR(A343='Cost Escalators'!A$68,A343='Cost Escalators'!A$69,A343='Cost Escalators'!A$70,A343='Cost Escalators'!A$71),SUM(H343:L343),0)</f>
        <v>0</v>
      </c>
    </row>
    <row r="344" spans="1:23" x14ac:dyDescent="0.2">
      <c r="A344" s="33">
        <f>'Input Data'!A344</f>
        <v>7668</v>
      </c>
      <c r="B344" s="33" t="str">
        <f>'Input Data'!B344</f>
        <v>Substation Minor Projects</v>
      </c>
      <c r="C344" s="33" t="str">
        <f>'Input Data'!C344</f>
        <v>Wellington Substation 132kV Switchbay and Double Circuit (Strung On One Side) To Mitchell Highway</v>
      </c>
      <c r="D344" s="35" t="str">
        <f>'Input Data'!D344</f>
        <v>PS Connections</v>
      </c>
      <c r="E344" s="63" t="str">
        <f>'Input Data'!E344</f>
        <v>Input_Proj_Commit</v>
      </c>
      <c r="F344" s="68">
        <f>'Input Data'!F344</f>
        <v>2014</v>
      </c>
      <c r="G344" s="52">
        <f>'Input Data'!G344</f>
        <v>2013</v>
      </c>
      <c r="H344" s="34">
        <f>'Input Data'!H344*IF($G344='Cost Escalators'!$B$4,'Cost Escalators'!$B$6,'Cost Escalators'!$C$6)</f>
        <v>0</v>
      </c>
      <c r="I344" s="34">
        <f>'Input Data'!I344*IF($G344='Cost Escalators'!$B$4,'Cost Escalators'!$B$6,'Cost Escalators'!$C$6)</f>
        <v>2.9562003921716324</v>
      </c>
      <c r="J344" s="34">
        <f>'Input Data'!J344*IF($G344='Cost Escalators'!$B$4,'Cost Escalators'!$B$6,'Cost Escalators'!$C$6)</f>
        <v>0</v>
      </c>
      <c r="K344" s="34">
        <f>'Input Data'!K344*IF($G344='Cost Escalators'!$B$4,'Cost Escalators'!$B$6,'Cost Escalators'!$C$6)</f>
        <v>603864.80959750526</v>
      </c>
      <c r="L344" s="49">
        <f>'Input Data'!L344*IF($G344='Cost Escalators'!$B$4,'Cost Escalators'!$B$6,'Cost Escalators'!$C$6)</f>
        <v>1941381.3949609376</v>
      </c>
      <c r="M344" s="34">
        <f>'Input Data'!M344*IF($G344='Cost Escalators'!$B$4,'Cost Escalators'!$B$6,'Cost Escalators'!$C$6)</f>
        <v>0</v>
      </c>
      <c r="N344" s="34">
        <f>'Input Data'!N344*IF($G344='Cost Escalators'!$B$4,'Cost Escalators'!$B$6,'Cost Escalators'!$C$6)</f>
        <v>0</v>
      </c>
      <c r="O344" s="34">
        <f>'Input Data'!O344*IF($G344='Cost Escalators'!$B$4,'Cost Escalators'!$B$6,'Cost Escalators'!$C$6)</f>
        <v>0</v>
      </c>
      <c r="P344" s="49">
        <f>'Input Data'!P344*IF($G344='Cost Escalators'!$B$4,'Cost Escalators'!$B$6,'Cost Escalators'!$C$6)</f>
        <v>0</v>
      </c>
      <c r="R344" s="102">
        <f t="shared" si="22"/>
        <v>0</v>
      </c>
      <c r="S344" s="34">
        <f t="shared" si="23"/>
        <v>0</v>
      </c>
      <c r="T344" s="34">
        <f t="shared" si="24"/>
        <v>0</v>
      </c>
      <c r="U344" s="49">
        <f t="shared" si="25"/>
        <v>0</v>
      </c>
      <c r="W344" s="255">
        <f>IF(OR(A344='Cost Escalators'!A$68,A344='Cost Escalators'!A$69,A344='Cost Escalators'!A$70,A344='Cost Escalators'!A$71),SUM(H344:L344),0)</f>
        <v>0</v>
      </c>
    </row>
    <row r="345" spans="1:23" x14ac:dyDescent="0.2">
      <c r="A345" s="33">
        <f>'Input Data'!A345</f>
        <v>7826</v>
      </c>
      <c r="B345" s="33" t="str">
        <f>'Input Data'!B345</f>
        <v>Substation Minor Projects</v>
      </c>
      <c r="C345" s="33" t="str">
        <f>'Input Data'!C345</f>
        <v>Connection to Broadmeadow Zone Substation at Waratah West</v>
      </c>
      <c r="D345" s="35" t="str">
        <f>'Input Data'!D345</f>
        <v>PS Connections</v>
      </c>
      <c r="E345" s="63" t="str">
        <f>'Input Data'!E345</f>
        <v>Input_Proj_Commit</v>
      </c>
      <c r="F345" s="68">
        <f>'Input Data'!F345</f>
        <v>2014</v>
      </c>
      <c r="G345" s="52">
        <f>'Input Data'!G345</f>
        <v>2013</v>
      </c>
      <c r="H345" s="34">
        <f>'Input Data'!H345*IF($G345='Cost Escalators'!$B$4,'Cost Escalators'!$B$6,'Cost Escalators'!$C$6)</f>
        <v>0</v>
      </c>
      <c r="I345" s="34">
        <f>'Input Data'!I345*IF($G345='Cost Escalators'!$B$4,'Cost Escalators'!$B$6,'Cost Escalators'!$C$6)</f>
        <v>0</v>
      </c>
      <c r="J345" s="34">
        <f>'Input Data'!J345*IF($G345='Cost Escalators'!$B$4,'Cost Escalators'!$B$6,'Cost Escalators'!$C$6)</f>
        <v>3699.4734219614038</v>
      </c>
      <c r="K345" s="34">
        <f>'Input Data'!K345*IF($G345='Cost Escalators'!$B$4,'Cost Escalators'!$B$6,'Cost Escalators'!$C$6)</f>
        <v>172769.15350649311</v>
      </c>
      <c r="L345" s="49">
        <f>'Input Data'!L345*IF($G345='Cost Escalators'!$B$4,'Cost Escalators'!$B$6,'Cost Escalators'!$C$6)</f>
        <v>76960.259726562508</v>
      </c>
      <c r="M345" s="34">
        <f>'Input Data'!M345*IF($G345='Cost Escalators'!$B$4,'Cost Escalators'!$B$6,'Cost Escalators'!$C$6)</f>
        <v>0</v>
      </c>
      <c r="N345" s="34">
        <f>'Input Data'!N345*IF($G345='Cost Escalators'!$B$4,'Cost Escalators'!$B$6,'Cost Escalators'!$C$6)</f>
        <v>0</v>
      </c>
      <c r="O345" s="34">
        <f>'Input Data'!O345*IF($G345='Cost Escalators'!$B$4,'Cost Escalators'!$B$6,'Cost Escalators'!$C$6)</f>
        <v>0</v>
      </c>
      <c r="P345" s="49">
        <f>'Input Data'!P345*IF($G345='Cost Escalators'!$B$4,'Cost Escalators'!$B$6,'Cost Escalators'!$C$6)</f>
        <v>0</v>
      </c>
      <c r="R345" s="102">
        <f t="shared" si="22"/>
        <v>0</v>
      </c>
      <c r="S345" s="34">
        <f t="shared" si="23"/>
        <v>0</v>
      </c>
      <c r="T345" s="34">
        <f t="shared" si="24"/>
        <v>0</v>
      </c>
      <c r="U345" s="49">
        <f t="shared" si="25"/>
        <v>0</v>
      </c>
      <c r="W345" s="255">
        <f>IF(OR(A345='Cost Escalators'!A$68,A345='Cost Escalators'!A$69,A345='Cost Escalators'!A$70,A345='Cost Escalators'!A$71),SUM(H345:L345),0)</f>
        <v>0</v>
      </c>
    </row>
    <row r="346" spans="1:23" x14ac:dyDescent="0.2">
      <c r="A346" s="33">
        <f>'Input Data'!A346</f>
        <v>8178</v>
      </c>
      <c r="B346" s="33" t="str">
        <f>'Input Data'!B346</f>
        <v>Substation Minor Projects</v>
      </c>
      <c r="C346" s="33" t="str">
        <f>'Input Data'!C346</f>
        <v>Connection to Herons Creek Substation</v>
      </c>
      <c r="D346" s="35" t="str">
        <f>'Input Data'!D346</f>
        <v>PS Connections</v>
      </c>
      <c r="E346" s="63" t="str">
        <f>'Input Data'!E346</f>
        <v>Input_Proj_Commit</v>
      </c>
      <c r="F346" s="68">
        <f>'Input Data'!F346</f>
        <v>2014</v>
      </c>
      <c r="G346" s="52">
        <f>'Input Data'!G346</f>
        <v>2013</v>
      </c>
      <c r="H346" s="34">
        <f>'Input Data'!H346*IF($G346='Cost Escalators'!$B$4,'Cost Escalators'!$B$6,'Cost Escalators'!$C$6)</f>
        <v>678.55615747676632</v>
      </c>
      <c r="I346" s="34">
        <f>'Input Data'!I346*IF($G346='Cost Escalators'!$B$4,'Cost Escalators'!$B$6,'Cost Escalators'!$C$6)</f>
        <v>65.940282848410121</v>
      </c>
      <c r="J346" s="34">
        <f>'Input Data'!J346*IF($G346='Cost Escalators'!$B$4,'Cost Escalators'!$B$6,'Cost Escalators'!$C$6)</f>
        <v>-15382.999543916854</v>
      </c>
      <c r="K346" s="34">
        <f>'Input Data'!K346*IF($G346='Cost Escalators'!$B$4,'Cost Escalators'!$B$6,'Cost Escalators'!$C$6)</f>
        <v>23667.759203076712</v>
      </c>
      <c r="L346" s="49">
        <f>'Input Data'!L346*IF($G346='Cost Escalators'!$B$4,'Cost Escalators'!$B$6,'Cost Escalators'!$C$6)</f>
        <v>244855.99574218752</v>
      </c>
      <c r="M346" s="34">
        <f>'Input Data'!M346*IF($G346='Cost Escalators'!$B$4,'Cost Escalators'!$B$6,'Cost Escalators'!$C$6)</f>
        <v>0</v>
      </c>
      <c r="N346" s="34">
        <f>'Input Data'!N346*IF($G346='Cost Escalators'!$B$4,'Cost Escalators'!$B$6,'Cost Escalators'!$C$6)</f>
        <v>0</v>
      </c>
      <c r="O346" s="34">
        <f>'Input Data'!O346*IF($G346='Cost Escalators'!$B$4,'Cost Escalators'!$B$6,'Cost Escalators'!$C$6)</f>
        <v>0</v>
      </c>
      <c r="P346" s="49">
        <f>'Input Data'!P346*IF($G346='Cost Escalators'!$B$4,'Cost Escalators'!$B$6,'Cost Escalators'!$C$6)</f>
        <v>0</v>
      </c>
      <c r="R346" s="102">
        <f t="shared" si="22"/>
        <v>0</v>
      </c>
      <c r="S346" s="34">
        <f t="shared" si="23"/>
        <v>0</v>
      </c>
      <c r="T346" s="34">
        <f t="shared" si="24"/>
        <v>0</v>
      </c>
      <c r="U346" s="49">
        <f t="shared" si="25"/>
        <v>0</v>
      </c>
      <c r="W346" s="255">
        <f>IF(OR(A346='Cost Escalators'!A$68,A346='Cost Escalators'!A$69,A346='Cost Escalators'!A$70,A346='Cost Escalators'!A$71),SUM(H346:L346),0)</f>
        <v>0</v>
      </c>
    </row>
    <row r="347" spans="1:23" x14ac:dyDescent="0.2">
      <c r="A347" s="33" t="str">
        <f>'Input Data'!A347</f>
        <v>P0000899</v>
      </c>
      <c r="B347" s="33" t="str">
        <f>'Input Data'!B347</f>
        <v>Substation Minor Projects</v>
      </c>
      <c r="C347" s="33" t="str">
        <f>'Input Data'!C347</f>
        <v>Connection of Abbotsbury Zone Substation at Sydney West</v>
      </c>
      <c r="D347" s="35" t="str">
        <f>'Input Data'!D347</f>
        <v>PS Connections</v>
      </c>
      <c r="E347" s="63" t="str">
        <f>'Input Data'!E347</f>
        <v>Input_Proj_Commit</v>
      </c>
      <c r="F347" s="68">
        <f>'Input Data'!F347</f>
        <v>2014</v>
      </c>
      <c r="G347" s="52">
        <f>'Input Data'!G347</f>
        <v>2013</v>
      </c>
      <c r="H347" s="34">
        <f>'Input Data'!H347*IF($G347='Cost Escalators'!$B$4,'Cost Escalators'!$B$6,'Cost Escalators'!$C$6)</f>
        <v>0</v>
      </c>
      <c r="I347" s="34">
        <f>'Input Data'!I347*IF($G347='Cost Escalators'!$B$4,'Cost Escalators'!$B$6,'Cost Escalators'!$C$6)</f>
        <v>0</v>
      </c>
      <c r="J347" s="34">
        <f>'Input Data'!J347*IF($G347='Cost Escalators'!$B$4,'Cost Escalators'!$B$6,'Cost Escalators'!$C$6)</f>
        <v>0</v>
      </c>
      <c r="K347" s="34">
        <f>'Input Data'!K347*IF($G347='Cost Escalators'!$B$4,'Cost Escalators'!$B$6,'Cost Escalators'!$C$6)</f>
        <v>0</v>
      </c>
      <c r="L347" s="49">
        <f>'Input Data'!L347*IF($G347='Cost Escalators'!$B$4,'Cost Escalators'!$B$6,'Cost Escalators'!$C$6)</f>
        <v>435392.578125</v>
      </c>
      <c r="M347" s="34">
        <f>'Input Data'!M347*IF($G347='Cost Escalators'!$B$4,'Cost Escalators'!$B$6,'Cost Escalators'!$C$6)</f>
        <v>0</v>
      </c>
      <c r="N347" s="34">
        <f>'Input Data'!N347*IF($G347='Cost Escalators'!$B$4,'Cost Escalators'!$B$6,'Cost Escalators'!$C$6)</f>
        <v>0</v>
      </c>
      <c r="O347" s="34">
        <f>'Input Data'!O347*IF($G347='Cost Escalators'!$B$4,'Cost Escalators'!$B$6,'Cost Escalators'!$C$6)</f>
        <v>0</v>
      </c>
      <c r="P347" s="49">
        <f>'Input Data'!P347*IF($G347='Cost Escalators'!$B$4,'Cost Escalators'!$B$6,'Cost Escalators'!$C$6)</f>
        <v>0</v>
      </c>
      <c r="R347" s="102">
        <f t="shared" si="22"/>
        <v>0</v>
      </c>
      <c r="S347" s="34">
        <f t="shared" si="23"/>
        <v>0</v>
      </c>
      <c r="T347" s="34">
        <f t="shared" si="24"/>
        <v>0</v>
      </c>
      <c r="U347" s="49">
        <f t="shared" si="25"/>
        <v>0</v>
      </c>
      <c r="W347" s="255">
        <f>IF(OR(A347='Cost Escalators'!A$68,A347='Cost Escalators'!A$69,A347='Cost Escalators'!A$70,A347='Cost Escalators'!A$71),SUM(H347:L347),0)</f>
        <v>0</v>
      </c>
    </row>
    <row r="348" spans="1:23" x14ac:dyDescent="0.2">
      <c r="A348" s="33" t="str">
        <f>'Input Data'!A348</f>
        <v>P0000909</v>
      </c>
      <c r="B348" s="33" t="str">
        <f>'Input Data'!B348</f>
        <v>Substation Minor Projects</v>
      </c>
      <c r="C348" s="33" t="str">
        <f>'Input Data'!C348</f>
        <v>Reduce AVR Settings at Vineyard Substation</v>
      </c>
      <c r="D348" s="35" t="str">
        <f>'Input Data'!D348</f>
        <v>PS Connections</v>
      </c>
      <c r="E348" s="63" t="str">
        <f>'Input Data'!E348</f>
        <v>Input_Proj_Commit</v>
      </c>
      <c r="F348" s="68">
        <f>'Input Data'!F348</f>
        <v>2014</v>
      </c>
      <c r="G348" s="52">
        <f>'Input Data'!G348</f>
        <v>2013</v>
      </c>
      <c r="H348" s="34">
        <f>'Input Data'!H348*IF($G348='Cost Escalators'!$B$4,'Cost Escalators'!$B$6,'Cost Escalators'!$C$6)</f>
        <v>0</v>
      </c>
      <c r="I348" s="34">
        <f>'Input Data'!I348*IF($G348='Cost Escalators'!$B$4,'Cost Escalators'!$B$6,'Cost Escalators'!$C$6)</f>
        <v>0</v>
      </c>
      <c r="J348" s="34">
        <f>'Input Data'!J348*IF($G348='Cost Escalators'!$B$4,'Cost Escalators'!$B$6,'Cost Escalators'!$C$6)</f>
        <v>0</v>
      </c>
      <c r="K348" s="34">
        <f>'Input Data'!K348*IF($G348='Cost Escalators'!$B$4,'Cost Escalators'!$B$6,'Cost Escalators'!$C$6)</f>
        <v>4092.1883866680701</v>
      </c>
      <c r="L348" s="49">
        <f>'Input Data'!L348*IF($G348='Cost Escalators'!$B$4,'Cost Escalators'!$B$6,'Cost Escalators'!$C$6)</f>
        <v>0</v>
      </c>
      <c r="M348" s="34">
        <f>'Input Data'!M348*IF($G348='Cost Escalators'!$B$4,'Cost Escalators'!$B$6,'Cost Escalators'!$C$6)</f>
        <v>0</v>
      </c>
      <c r="N348" s="34">
        <f>'Input Data'!N348*IF($G348='Cost Escalators'!$B$4,'Cost Escalators'!$B$6,'Cost Escalators'!$C$6)</f>
        <v>0</v>
      </c>
      <c r="O348" s="34">
        <f>'Input Data'!O348*IF($G348='Cost Escalators'!$B$4,'Cost Escalators'!$B$6,'Cost Escalators'!$C$6)</f>
        <v>0</v>
      </c>
      <c r="P348" s="49">
        <f>'Input Data'!P348*IF($G348='Cost Escalators'!$B$4,'Cost Escalators'!$B$6,'Cost Escalators'!$C$6)</f>
        <v>0</v>
      </c>
      <c r="R348" s="102">
        <f t="shared" si="22"/>
        <v>0</v>
      </c>
      <c r="S348" s="34">
        <f t="shared" si="23"/>
        <v>0</v>
      </c>
      <c r="T348" s="34">
        <f t="shared" si="24"/>
        <v>0</v>
      </c>
      <c r="U348" s="49">
        <f t="shared" si="25"/>
        <v>0</v>
      </c>
      <c r="W348" s="255">
        <f>IF(OR(A348='Cost Escalators'!A$68,A348='Cost Escalators'!A$69,A348='Cost Escalators'!A$70,A348='Cost Escalators'!A$71),SUM(H348:L348),0)</f>
        <v>0</v>
      </c>
    </row>
    <row r="349" spans="1:23" x14ac:dyDescent="0.2">
      <c r="A349" s="33">
        <f>'Input Data'!A349</f>
        <v>6157</v>
      </c>
      <c r="B349" s="33" t="str">
        <f>'Input Data'!B349</f>
        <v>Substation Minor Projects</v>
      </c>
      <c r="C349" s="33" t="str">
        <f>'Input Data'!C349</f>
        <v>Supply to Gulgong West</v>
      </c>
      <c r="D349" s="35" t="str">
        <f>'Input Data'!D349</f>
        <v>PS Connections</v>
      </c>
      <c r="E349" s="63" t="str">
        <f>'Input Data'!E349</f>
        <v>Input_Proj_Commit</v>
      </c>
      <c r="F349" s="68">
        <f>'Input Data'!F349</f>
        <v>2015</v>
      </c>
      <c r="G349" s="52">
        <f>'Input Data'!G349</f>
        <v>2013</v>
      </c>
      <c r="H349" s="34">
        <f>'Input Data'!H349*IF($G349='Cost Escalators'!$B$4,'Cost Escalators'!$B$6,'Cost Escalators'!$C$6)</f>
        <v>-13.008510517119904</v>
      </c>
      <c r="I349" s="34">
        <f>'Input Data'!I349*IF($G349='Cost Escalators'!$B$4,'Cost Escalators'!$B$6,'Cost Escalators'!$C$6)</f>
        <v>0</v>
      </c>
      <c r="J349" s="34">
        <f>'Input Data'!J349*IF($G349='Cost Escalators'!$B$4,'Cost Escalators'!$B$6,'Cost Escalators'!$C$6)</f>
        <v>0</v>
      </c>
      <c r="K349" s="34">
        <f>'Input Data'!K349*IF($G349='Cost Escalators'!$B$4,'Cost Escalators'!$B$6,'Cost Escalators'!$C$6)</f>
        <v>-23861.090458568422</v>
      </c>
      <c r="L349" s="49">
        <f>'Input Data'!L349*IF($G349='Cost Escalators'!$B$4,'Cost Escalators'!$B$6,'Cost Escalators'!$C$6)</f>
        <v>0</v>
      </c>
      <c r="M349" s="34">
        <f>'Input Data'!M349*IF($G349='Cost Escalators'!$B$4,'Cost Escalators'!$B$6,'Cost Escalators'!$C$6)</f>
        <v>0</v>
      </c>
      <c r="N349" s="34">
        <f>'Input Data'!N349*IF($G349='Cost Escalators'!$B$4,'Cost Escalators'!$B$6,'Cost Escalators'!$C$6)</f>
        <v>0</v>
      </c>
      <c r="O349" s="34">
        <f>'Input Data'!O349*IF($G349='Cost Escalators'!$B$4,'Cost Escalators'!$B$6,'Cost Escalators'!$C$6)</f>
        <v>0</v>
      </c>
      <c r="P349" s="49">
        <f>'Input Data'!P349*IF($G349='Cost Escalators'!$B$4,'Cost Escalators'!$B$6,'Cost Escalators'!$C$6)</f>
        <v>0</v>
      </c>
      <c r="R349" s="102">
        <f t="shared" si="22"/>
        <v>-23874.098969085542</v>
      </c>
      <c r="S349" s="34">
        <f t="shared" si="23"/>
        <v>0</v>
      </c>
      <c r="T349" s="34">
        <f t="shared" si="24"/>
        <v>0</v>
      </c>
      <c r="U349" s="49">
        <f t="shared" si="25"/>
        <v>0</v>
      </c>
      <c r="W349" s="255">
        <f>IF(OR(A349='Cost Escalators'!A$68,A349='Cost Escalators'!A$69,A349='Cost Escalators'!A$70,A349='Cost Escalators'!A$71),SUM(H349:L349),0)</f>
        <v>0</v>
      </c>
    </row>
    <row r="350" spans="1:23" x14ac:dyDescent="0.2">
      <c r="A350" s="33">
        <f>'Input Data'!A350</f>
        <v>6222</v>
      </c>
      <c r="B350" s="33" t="str">
        <f>'Input Data'!B350</f>
        <v>Substation Minor Projects</v>
      </c>
      <c r="C350" s="33" t="str">
        <f>'Input Data'!C350</f>
        <v>Sydney West 132kV Line Bays</v>
      </c>
      <c r="D350" s="35" t="str">
        <f>'Input Data'!D350</f>
        <v>PS Connections</v>
      </c>
      <c r="E350" s="63" t="str">
        <f>'Input Data'!E350</f>
        <v>Input_Proj_Commit</v>
      </c>
      <c r="F350" s="68">
        <f>'Input Data'!F350</f>
        <v>2015</v>
      </c>
      <c r="G350" s="52">
        <f>'Input Data'!G350</f>
        <v>2013</v>
      </c>
      <c r="H350" s="34">
        <f>'Input Data'!H350*IF($G350='Cost Escalators'!$B$4,'Cost Escalators'!$B$6,'Cost Escalators'!$C$6)</f>
        <v>0</v>
      </c>
      <c r="I350" s="34">
        <f>'Input Data'!I350*IF($G350='Cost Escalators'!$B$4,'Cost Escalators'!$B$6,'Cost Escalators'!$C$6)</f>
        <v>-4962.9925706247695</v>
      </c>
      <c r="J350" s="34">
        <f>'Input Data'!J350*IF($G350='Cost Escalators'!$B$4,'Cost Escalators'!$B$6,'Cost Escalators'!$C$6)</f>
        <v>0</v>
      </c>
      <c r="K350" s="34">
        <f>'Input Data'!K350*IF($G350='Cost Escalators'!$B$4,'Cost Escalators'!$B$6,'Cost Escalators'!$C$6)</f>
        <v>0</v>
      </c>
      <c r="L350" s="49">
        <f>'Input Data'!L350*IF($G350='Cost Escalators'!$B$4,'Cost Escalators'!$B$6,'Cost Escalators'!$C$6)</f>
        <v>0</v>
      </c>
      <c r="M350" s="34">
        <f>'Input Data'!M350*IF($G350='Cost Escalators'!$B$4,'Cost Escalators'!$B$6,'Cost Escalators'!$C$6)</f>
        <v>0</v>
      </c>
      <c r="N350" s="34">
        <f>'Input Data'!N350*IF($G350='Cost Escalators'!$B$4,'Cost Escalators'!$B$6,'Cost Escalators'!$C$6)</f>
        <v>0</v>
      </c>
      <c r="O350" s="34">
        <f>'Input Data'!O350*IF($G350='Cost Escalators'!$B$4,'Cost Escalators'!$B$6,'Cost Escalators'!$C$6)</f>
        <v>0</v>
      </c>
      <c r="P350" s="49">
        <f>'Input Data'!P350*IF($G350='Cost Escalators'!$B$4,'Cost Escalators'!$B$6,'Cost Escalators'!$C$6)</f>
        <v>0</v>
      </c>
      <c r="R350" s="102">
        <f t="shared" si="22"/>
        <v>-4962.9925706247695</v>
      </c>
      <c r="S350" s="34">
        <f t="shared" si="23"/>
        <v>0</v>
      </c>
      <c r="T350" s="34">
        <f t="shared" si="24"/>
        <v>0</v>
      </c>
      <c r="U350" s="49">
        <f t="shared" si="25"/>
        <v>0</v>
      </c>
      <c r="W350" s="255">
        <f>IF(OR(A350='Cost Escalators'!A$68,A350='Cost Escalators'!A$69,A350='Cost Escalators'!A$70,A350='Cost Escalators'!A$71),SUM(H350:L350),0)</f>
        <v>0</v>
      </c>
    </row>
    <row r="351" spans="1:23" x14ac:dyDescent="0.2">
      <c r="A351" s="33">
        <f>'Input Data'!A351</f>
        <v>6986</v>
      </c>
      <c r="B351" s="33" t="str">
        <f>'Input Data'!B351</f>
        <v>Substation Minor Projects</v>
      </c>
      <c r="C351" s="33" t="str">
        <f>'Input Data'!C351</f>
        <v>Supply to Belmore Park Zone Substation</v>
      </c>
      <c r="D351" s="35" t="str">
        <f>'Input Data'!D351</f>
        <v>PS Connections</v>
      </c>
      <c r="E351" s="63" t="str">
        <f>'Input Data'!E351</f>
        <v>Input_Proj_Commit</v>
      </c>
      <c r="F351" s="68">
        <f>'Input Data'!F351</f>
        <v>2015</v>
      </c>
      <c r="G351" s="52">
        <f>'Input Data'!G351</f>
        <v>2013</v>
      </c>
      <c r="H351" s="34">
        <f>'Input Data'!H351*IF($G351='Cost Escalators'!$B$4,'Cost Escalators'!$B$6,'Cost Escalators'!$C$6)</f>
        <v>1125.0836311318421</v>
      </c>
      <c r="I351" s="34">
        <f>'Input Data'!I351*IF($G351='Cost Escalators'!$B$4,'Cost Escalators'!$B$6,'Cost Escalators'!$C$6)</f>
        <v>36350.014248121115</v>
      </c>
      <c r="J351" s="34">
        <f>'Input Data'!J351*IF($G351='Cost Escalators'!$B$4,'Cost Escalators'!$B$6,'Cost Escalators'!$C$6)</f>
        <v>366487.5301003037</v>
      </c>
      <c r="K351" s="34">
        <f>'Input Data'!K351*IF($G351='Cost Escalators'!$B$4,'Cost Escalators'!$B$6,'Cost Escalators'!$C$6)</f>
        <v>640710.93052371102</v>
      </c>
      <c r="L351" s="49">
        <f>'Input Data'!L351*IF($G351='Cost Escalators'!$B$4,'Cost Escalators'!$B$6,'Cost Escalators'!$C$6)</f>
        <v>397873.55421874998</v>
      </c>
      <c r="M351" s="34">
        <f>'Input Data'!M351*IF($G351='Cost Escalators'!$B$4,'Cost Escalators'!$B$6,'Cost Escalators'!$C$6)</f>
        <v>22897.244218750002</v>
      </c>
      <c r="N351" s="34">
        <f>'Input Data'!N351*IF($G351='Cost Escalators'!$B$4,'Cost Escalators'!$B$6,'Cost Escalators'!$C$6)</f>
        <v>0</v>
      </c>
      <c r="O351" s="34">
        <f>'Input Data'!O351*IF($G351='Cost Escalators'!$B$4,'Cost Escalators'!$B$6,'Cost Escalators'!$C$6)</f>
        <v>0</v>
      </c>
      <c r="P351" s="49">
        <f>'Input Data'!P351*IF($G351='Cost Escalators'!$B$4,'Cost Escalators'!$B$6,'Cost Escalators'!$C$6)</f>
        <v>0</v>
      </c>
      <c r="R351" s="102">
        <f t="shared" si="22"/>
        <v>1465444.3569407677</v>
      </c>
      <c r="S351" s="34">
        <f t="shared" si="23"/>
        <v>0</v>
      </c>
      <c r="T351" s="34">
        <f t="shared" si="24"/>
        <v>0</v>
      </c>
      <c r="U351" s="49">
        <f t="shared" si="25"/>
        <v>0</v>
      </c>
      <c r="W351" s="255">
        <f>IF(OR(A351='Cost Escalators'!A$68,A351='Cost Escalators'!A$69,A351='Cost Escalators'!A$70,A351='Cost Escalators'!A$71),SUM(H351:L351),0)</f>
        <v>0</v>
      </c>
    </row>
    <row r="352" spans="1:23" x14ac:dyDescent="0.2">
      <c r="A352" s="33">
        <f>'Input Data'!A352</f>
        <v>7126</v>
      </c>
      <c r="B352" s="33" t="str">
        <f>'Input Data'!B352</f>
        <v>Substation Minor Projects</v>
      </c>
      <c r="C352" s="33" t="str">
        <f>'Input Data'!C352</f>
        <v>Sydney West 132kV Line Bays</v>
      </c>
      <c r="D352" s="35" t="str">
        <f>'Input Data'!D352</f>
        <v>PS Connections</v>
      </c>
      <c r="E352" s="63" t="str">
        <f>'Input Data'!E352</f>
        <v>Input_Proj_Commit</v>
      </c>
      <c r="F352" s="68">
        <f>'Input Data'!F352</f>
        <v>2015</v>
      </c>
      <c r="G352" s="52">
        <f>'Input Data'!G352</f>
        <v>2013</v>
      </c>
      <c r="H352" s="34">
        <f>'Input Data'!H352*IF($G352='Cost Escalators'!$B$4,'Cost Escalators'!$B$6,'Cost Escalators'!$C$6)</f>
        <v>0</v>
      </c>
      <c r="I352" s="34">
        <f>'Input Data'!I352*IF($G352='Cost Escalators'!$B$4,'Cost Escalators'!$B$6,'Cost Escalators'!$C$6)</f>
        <v>35849.236028450054</v>
      </c>
      <c r="J352" s="34">
        <f>'Input Data'!J352*IF($G352='Cost Escalators'!$B$4,'Cost Escalators'!$B$6,'Cost Escalators'!$C$6)</f>
        <v>3513.9906867803243</v>
      </c>
      <c r="K352" s="34">
        <f>'Input Data'!K352*IF($G352='Cost Escalators'!$B$4,'Cost Escalators'!$B$6,'Cost Escalators'!$C$6)</f>
        <v>0</v>
      </c>
      <c r="L352" s="49">
        <f>'Input Data'!L352*IF($G352='Cost Escalators'!$B$4,'Cost Escalators'!$B$6,'Cost Escalators'!$C$6)</f>
        <v>0</v>
      </c>
      <c r="M352" s="34">
        <f>'Input Data'!M352*IF($G352='Cost Escalators'!$B$4,'Cost Escalators'!$B$6,'Cost Escalators'!$C$6)</f>
        <v>0</v>
      </c>
      <c r="N352" s="34">
        <f>'Input Data'!N352*IF($G352='Cost Escalators'!$B$4,'Cost Escalators'!$B$6,'Cost Escalators'!$C$6)</f>
        <v>0</v>
      </c>
      <c r="O352" s="34">
        <f>'Input Data'!O352*IF($G352='Cost Escalators'!$B$4,'Cost Escalators'!$B$6,'Cost Escalators'!$C$6)</f>
        <v>0</v>
      </c>
      <c r="P352" s="49">
        <f>'Input Data'!P352*IF($G352='Cost Escalators'!$B$4,'Cost Escalators'!$B$6,'Cost Escalators'!$C$6)</f>
        <v>0</v>
      </c>
      <c r="R352" s="102">
        <f t="shared" si="22"/>
        <v>39363.226715230376</v>
      </c>
      <c r="S352" s="34">
        <f t="shared" si="23"/>
        <v>0</v>
      </c>
      <c r="T352" s="34">
        <f t="shared" si="24"/>
        <v>0</v>
      </c>
      <c r="U352" s="49">
        <f t="shared" si="25"/>
        <v>0</v>
      </c>
      <c r="W352" s="255">
        <f>IF(OR(A352='Cost Escalators'!A$68,A352='Cost Escalators'!A$69,A352='Cost Escalators'!A$70,A352='Cost Escalators'!A$71),SUM(H352:L352),0)</f>
        <v>0</v>
      </c>
    </row>
    <row r="353" spans="1:23" x14ac:dyDescent="0.2">
      <c r="A353" s="33">
        <f>'Input Data'!A353</f>
        <v>7311</v>
      </c>
      <c r="B353" s="33" t="str">
        <f>'Input Data'!B353</f>
        <v>Substation Minor Projects</v>
      </c>
      <c r="C353" s="33" t="str">
        <f>'Input Data'!C353</f>
        <v>Sydney West 132kV Line Bays</v>
      </c>
      <c r="D353" s="35" t="str">
        <f>'Input Data'!D353</f>
        <v>PS Connections</v>
      </c>
      <c r="E353" s="63" t="str">
        <f>'Input Data'!E353</f>
        <v>Input_Proj_Commit</v>
      </c>
      <c r="F353" s="68">
        <f>'Input Data'!F353</f>
        <v>2015</v>
      </c>
      <c r="G353" s="52">
        <f>'Input Data'!G353</f>
        <v>2013</v>
      </c>
      <c r="H353" s="34">
        <f>'Input Data'!H353*IF($G353='Cost Escalators'!$B$4,'Cost Escalators'!$B$6,'Cost Escalators'!$C$6)</f>
        <v>0</v>
      </c>
      <c r="I353" s="34">
        <f>'Input Data'!I353*IF($G353='Cost Escalators'!$B$4,'Cost Escalators'!$B$6,'Cost Escalators'!$C$6)</f>
        <v>4967.9691957454052</v>
      </c>
      <c r="J353" s="34">
        <f>'Input Data'!J353*IF($G353='Cost Escalators'!$B$4,'Cost Escalators'!$B$6,'Cost Escalators'!$C$6)</f>
        <v>0</v>
      </c>
      <c r="K353" s="34">
        <f>'Input Data'!K353*IF($G353='Cost Escalators'!$B$4,'Cost Escalators'!$B$6,'Cost Escalators'!$C$6)</f>
        <v>0</v>
      </c>
      <c r="L353" s="49">
        <f>'Input Data'!L353*IF($G353='Cost Escalators'!$B$4,'Cost Escalators'!$B$6,'Cost Escalators'!$C$6)</f>
        <v>0</v>
      </c>
      <c r="M353" s="34">
        <f>'Input Data'!M353*IF($G353='Cost Escalators'!$B$4,'Cost Escalators'!$B$6,'Cost Escalators'!$C$6)</f>
        <v>0</v>
      </c>
      <c r="N353" s="34">
        <f>'Input Data'!N353*IF($G353='Cost Escalators'!$B$4,'Cost Escalators'!$B$6,'Cost Escalators'!$C$6)</f>
        <v>0</v>
      </c>
      <c r="O353" s="34">
        <f>'Input Data'!O353*IF($G353='Cost Escalators'!$B$4,'Cost Escalators'!$B$6,'Cost Escalators'!$C$6)</f>
        <v>0</v>
      </c>
      <c r="P353" s="49">
        <f>'Input Data'!P353*IF($G353='Cost Escalators'!$B$4,'Cost Escalators'!$B$6,'Cost Escalators'!$C$6)</f>
        <v>0</v>
      </c>
      <c r="R353" s="102">
        <f t="shared" si="22"/>
        <v>4967.9691957454052</v>
      </c>
      <c r="S353" s="34">
        <f t="shared" si="23"/>
        <v>0</v>
      </c>
      <c r="T353" s="34">
        <f t="shared" si="24"/>
        <v>0</v>
      </c>
      <c r="U353" s="49">
        <f t="shared" si="25"/>
        <v>0</v>
      </c>
      <c r="W353" s="255">
        <f>IF(OR(A353='Cost Escalators'!A$68,A353='Cost Escalators'!A$69,A353='Cost Escalators'!A$70,A353='Cost Escalators'!A$71),SUM(H353:L353),0)</f>
        <v>0</v>
      </c>
    </row>
    <row r="354" spans="1:23" x14ac:dyDescent="0.2">
      <c r="A354" s="33">
        <f>'Input Data'!A354</f>
        <v>7313</v>
      </c>
      <c r="B354" s="33" t="str">
        <f>'Input Data'!B354</f>
        <v>Substation Minor Projects</v>
      </c>
      <c r="C354" s="33" t="str">
        <f>'Input Data'!C354</f>
        <v>Tamworth 66kV Line Bay</v>
      </c>
      <c r="D354" s="35" t="str">
        <f>'Input Data'!D354</f>
        <v>PS Connections</v>
      </c>
      <c r="E354" s="63" t="str">
        <f>'Input Data'!E354</f>
        <v>Input_Proj_Commit</v>
      </c>
      <c r="F354" s="68">
        <f>'Input Data'!F354</f>
        <v>2015</v>
      </c>
      <c r="G354" s="52">
        <f>'Input Data'!G354</f>
        <v>2013</v>
      </c>
      <c r="H354" s="34">
        <f>'Input Data'!H354*IF($G354='Cost Escalators'!$B$4,'Cost Escalators'!$B$6,'Cost Escalators'!$C$6)</f>
        <v>0</v>
      </c>
      <c r="I354" s="34">
        <f>'Input Data'!I354*IF($G354='Cost Escalators'!$B$4,'Cost Escalators'!$B$6,'Cost Escalators'!$C$6)</f>
        <v>4061.1387747251256</v>
      </c>
      <c r="J354" s="34">
        <f>'Input Data'!J354*IF($G354='Cost Escalators'!$B$4,'Cost Escalators'!$B$6,'Cost Escalators'!$C$6)</f>
        <v>16660.766023732027</v>
      </c>
      <c r="K354" s="34">
        <f>'Input Data'!K354*IF($G354='Cost Escalators'!$B$4,'Cost Escalators'!$B$6,'Cost Escalators'!$C$6)</f>
        <v>21203.921983373104</v>
      </c>
      <c r="L354" s="49">
        <f>'Input Data'!L354*IF($G354='Cost Escalators'!$B$4,'Cost Escalators'!$B$6,'Cost Escalators'!$C$6)</f>
        <v>-40158.367351774876</v>
      </c>
      <c r="M354" s="34">
        <f>'Input Data'!M354*IF($G354='Cost Escalators'!$B$4,'Cost Escalators'!$B$6,'Cost Escalators'!$C$6)</f>
        <v>0</v>
      </c>
      <c r="N354" s="34">
        <f>'Input Data'!N354*IF($G354='Cost Escalators'!$B$4,'Cost Escalators'!$B$6,'Cost Escalators'!$C$6)</f>
        <v>0</v>
      </c>
      <c r="O354" s="34">
        <f>'Input Data'!O354*IF($G354='Cost Escalators'!$B$4,'Cost Escalators'!$B$6,'Cost Escalators'!$C$6)</f>
        <v>0</v>
      </c>
      <c r="P354" s="49">
        <f>'Input Data'!P354*IF($G354='Cost Escalators'!$B$4,'Cost Escalators'!$B$6,'Cost Escalators'!$C$6)</f>
        <v>0</v>
      </c>
      <c r="R354" s="102">
        <f t="shared" si="22"/>
        <v>1767.4594300553799</v>
      </c>
      <c r="S354" s="34">
        <f t="shared" si="23"/>
        <v>0</v>
      </c>
      <c r="T354" s="34">
        <f t="shared" si="24"/>
        <v>0</v>
      </c>
      <c r="U354" s="49">
        <f t="shared" si="25"/>
        <v>0</v>
      </c>
      <c r="W354" s="255">
        <f>IF(OR(A354='Cost Escalators'!A$68,A354='Cost Escalators'!A$69,A354='Cost Escalators'!A$70,A354='Cost Escalators'!A$71),SUM(H354:L354),0)</f>
        <v>0</v>
      </c>
    </row>
    <row r="355" spans="1:23" x14ac:dyDescent="0.2">
      <c r="A355" s="33">
        <f>'Input Data'!A355</f>
        <v>7661</v>
      </c>
      <c r="B355" s="33" t="str">
        <f>'Input Data'!B355</f>
        <v>Substation Minor Projects</v>
      </c>
      <c r="C355" s="33" t="str">
        <f>'Input Data'!C355</f>
        <v>Supply to Temora</v>
      </c>
      <c r="D355" s="35" t="str">
        <f>'Input Data'!D355</f>
        <v>PS Connections</v>
      </c>
      <c r="E355" s="63" t="str">
        <f>'Input Data'!E355</f>
        <v>Input_Proj_Commit</v>
      </c>
      <c r="F355" s="68">
        <f>'Input Data'!F355</f>
        <v>2015</v>
      </c>
      <c r="G355" s="52">
        <f>'Input Data'!G355</f>
        <v>2013</v>
      </c>
      <c r="H355" s="34">
        <f>'Input Data'!H355*IF($G355='Cost Escalators'!$B$4,'Cost Escalators'!$B$6,'Cost Escalators'!$C$6)</f>
        <v>0</v>
      </c>
      <c r="I355" s="34">
        <f>'Input Data'!I355*IF($G355='Cost Escalators'!$B$4,'Cost Escalators'!$B$6,'Cost Escalators'!$C$6)</f>
        <v>0</v>
      </c>
      <c r="J355" s="34">
        <f>'Input Data'!J355*IF($G355='Cost Escalators'!$B$4,'Cost Escalators'!$B$6,'Cost Escalators'!$C$6)</f>
        <v>0</v>
      </c>
      <c r="K355" s="34">
        <f>'Input Data'!K355*IF($G355='Cost Escalators'!$B$4,'Cost Escalators'!$B$6,'Cost Escalators'!$C$6)</f>
        <v>32863.05675154725</v>
      </c>
      <c r="L355" s="49">
        <f>'Input Data'!L355*IF($G355='Cost Escalators'!$B$4,'Cost Escalators'!$B$6,'Cost Escalators'!$C$6)</f>
        <v>0</v>
      </c>
      <c r="M355" s="34">
        <f>'Input Data'!M355*IF($G355='Cost Escalators'!$B$4,'Cost Escalators'!$B$6,'Cost Escalators'!$C$6)</f>
        <v>0</v>
      </c>
      <c r="N355" s="34">
        <f>'Input Data'!N355*IF($G355='Cost Escalators'!$B$4,'Cost Escalators'!$B$6,'Cost Escalators'!$C$6)</f>
        <v>0</v>
      </c>
      <c r="O355" s="34">
        <f>'Input Data'!O355*IF($G355='Cost Escalators'!$B$4,'Cost Escalators'!$B$6,'Cost Escalators'!$C$6)</f>
        <v>0</v>
      </c>
      <c r="P355" s="49">
        <f>'Input Data'!P355*IF($G355='Cost Escalators'!$B$4,'Cost Escalators'!$B$6,'Cost Escalators'!$C$6)</f>
        <v>0</v>
      </c>
      <c r="R355" s="102">
        <f t="shared" si="22"/>
        <v>32863.05675154725</v>
      </c>
      <c r="S355" s="34">
        <f t="shared" si="23"/>
        <v>0</v>
      </c>
      <c r="T355" s="34">
        <f t="shared" si="24"/>
        <v>0</v>
      </c>
      <c r="U355" s="49">
        <f t="shared" si="25"/>
        <v>0</v>
      </c>
      <c r="W355" s="255">
        <f>IF(OR(A355='Cost Escalators'!A$68,A355='Cost Escalators'!A$69,A355='Cost Escalators'!A$70,A355='Cost Escalators'!A$71),SUM(H355:L355),0)</f>
        <v>0</v>
      </c>
    </row>
    <row r="356" spans="1:23" x14ac:dyDescent="0.2">
      <c r="A356" s="33">
        <f>'Input Data'!A356</f>
        <v>8092</v>
      </c>
      <c r="B356" s="33" t="str">
        <f>'Input Data'!B356</f>
        <v>Substation Minor Projects</v>
      </c>
      <c r="C356" s="33" t="str">
        <f>'Input Data'!C356</f>
        <v>Supply to Parkes Town</v>
      </c>
      <c r="D356" s="35" t="str">
        <f>'Input Data'!D356</f>
        <v>PS Connections</v>
      </c>
      <c r="E356" s="63" t="str">
        <f>'Input Data'!E356</f>
        <v>Input_Proj_Commit</v>
      </c>
      <c r="F356" s="68">
        <f>'Input Data'!F356</f>
        <v>2015</v>
      </c>
      <c r="G356" s="52">
        <f>'Input Data'!G356</f>
        <v>2013</v>
      </c>
      <c r="H356" s="34">
        <f>'Input Data'!H356*IF($G356='Cost Escalators'!$B$4,'Cost Escalators'!$B$6,'Cost Escalators'!$C$6)</f>
        <v>0</v>
      </c>
      <c r="I356" s="34">
        <f>'Input Data'!I356*IF($G356='Cost Escalators'!$B$4,'Cost Escalators'!$B$6,'Cost Escalators'!$C$6)</f>
        <v>0</v>
      </c>
      <c r="J356" s="34">
        <f>'Input Data'!J356*IF($G356='Cost Escalators'!$B$4,'Cost Escalators'!$B$6,'Cost Escalators'!$C$6)</f>
        <v>0</v>
      </c>
      <c r="K356" s="34">
        <f>'Input Data'!K356*IF($G356='Cost Escalators'!$B$4,'Cost Escalators'!$B$6,'Cost Escalators'!$C$6)</f>
        <v>1683.2785083389342</v>
      </c>
      <c r="L356" s="49">
        <f>'Input Data'!L356*IF($G356='Cost Escalators'!$B$4,'Cost Escalators'!$B$6,'Cost Escalators'!$C$6)</f>
        <v>1216.62890625</v>
      </c>
      <c r="M356" s="34">
        <f>'Input Data'!M356*IF($G356='Cost Escalators'!$B$4,'Cost Escalators'!$B$6,'Cost Escalators'!$C$6)</f>
        <v>257324.21875</v>
      </c>
      <c r="N356" s="34">
        <f>'Input Data'!N356*IF($G356='Cost Escalators'!$B$4,'Cost Escalators'!$B$6,'Cost Escalators'!$C$6)</f>
        <v>0</v>
      </c>
      <c r="O356" s="34">
        <f>'Input Data'!O356*IF($G356='Cost Escalators'!$B$4,'Cost Escalators'!$B$6,'Cost Escalators'!$C$6)</f>
        <v>0</v>
      </c>
      <c r="P356" s="49">
        <f>'Input Data'!P356*IF($G356='Cost Escalators'!$B$4,'Cost Escalators'!$B$6,'Cost Escalators'!$C$6)</f>
        <v>0</v>
      </c>
      <c r="R356" s="102">
        <f t="shared" si="22"/>
        <v>260224.12616458893</v>
      </c>
      <c r="S356" s="34">
        <f t="shared" si="23"/>
        <v>0</v>
      </c>
      <c r="T356" s="34">
        <f t="shared" si="24"/>
        <v>0</v>
      </c>
      <c r="U356" s="49">
        <f t="shared" si="25"/>
        <v>0</v>
      </c>
      <c r="W356" s="255">
        <f>IF(OR(A356='Cost Escalators'!A$68,A356='Cost Escalators'!A$69,A356='Cost Escalators'!A$70,A356='Cost Escalators'!A$71),SUM(H356:L356),0)</f>
        <v>0</v>
      </c>
    </row>
    <row r="357" spans="1:23" x14ac:dyDescent="0.2">
      <c r="A357" s="33">
        <f>'Input Data'!A357</f>
        <v>8095</v>
      </c>
      <c r="B357" s="33" t="str">
        <f>'Input Data'!B357</f>
        <v>Substation Minor Projects</v>
      </c>
      <c r="C357" s="33" t="str">
        <f>'Input Data'!C357</f>
        <v>Supply to Googong</v>
      </c>
      <c r="D357" s="35" t="str">
        <f>'Input Data'!D357</f>
        <v>PS Connections</v>
      </c>
      <c r="E357" s="63" t="str">
        <f>'Input Data'!E357</f>
        <v>Input_Proj_Commit</v>
      </c>
      <c r="F357" s="68">
        <f>'Input Data'!F357</f>
        <v>2015</v>
      </c>
      <c r="G357" s="52">
        <f>'Input Data'!G357</f>
        <v>2013</v>
      </c>
      <c r="H357" s="34">
        <f>'Input Data'!H357*IF($G357='Cost Escalators'!$B$4,'Cost Escalators'!$B$6,'Cost Escalators'!$C$6)</f>
        <v>0</v>
      </c>
      <c r="I357" s="34">
        <f>'Input Data'!I357*IF($G357='Cost Escalators'!$B$4,'Cost Escalators'!$B$6,'Cost Escalators'!$C$6)</f>
        <v>0</v>
      </c>
      <c r="J357" s="34">
        <f>'Input Data'!J357*IF($G357='Cost Escalators'!$B$4,'Cost Escalators'!$B$6,'Cost Escalators'!$C$6)</f>
        <v>0</v>
      </c>
      <c r="K357" s="34">
        <f>'Input Data'!K357*IF($G357='Cost Escalators'!$B$4,'Cost Escalators'!$B$6,'Cost Escalators'!$C$6)</f>
        <v>977.72493823422428</v>
      </c>
      <c r="L357" s="49">
        <f>'Input Data'!L357*IF($G357='Cost Escalators'!$B$4,'Cost Escalators'!$B$6,'Cost Escalators'!$C$6)</f>
        <v>0</v>
      </c>
      <c r="M357" s="34">
        <f>'Input Data'!M357*IF($G357='Cost Escalators'!$B$4,'Cost Escalators'!$B$6,'Cost Escalators'!$C$6)</f>
        <v>257324.21875</v>
      </c>
      <c r="N357" s="34">
        <f>'Input Data'!N357*IF($G357='Cost Escalators'!$B$4,'Cost Escalators'!$B$6,'Cost Escalators'!$C$6)</f>
        <v>0</v>
      </c>
      <c r="O357" s="34">
        <f>'Input Data'!O357*IF($G357='Cost Escalators'!$B$4,'Cost Escalators'!$B$6,'Cost Escalators'!$C$6)</f>
        <v>0</v>
      </c>
      <c r="P357" s="49">
        <f>'Input Data'!P357*IF($G357='Cost Escalators'!$B$4,'Cost Escalators'!$B$6,'Cost Escalators'!$C$6)</f>
        <v>0</v>
      </c>
      <c r="R357" s="102">
        <f t="shared" si="22"/>
        <v>258301.94368823423</v>
      </c>
      <c r="S357" s="34">
        <f t="shared" si="23"/>
        <v>0</v>
      </c>
      <c r="T357" s="34">
        <f t="shared" si="24"/>
        <v>0</v>
      </c>
      <c r="U357" s="49">
        <f t="shared" si="25"/>
        <v>0</v>
      </c>
      <c r="W357" s="255">
        <f>IF(OR(A357='Cost Escalators'!A$68,A357='Cost Escalators'!A$69,A357='Cost Escalators'!A$70,A357='Cost Escalators'!A$71),SUM(H357:L357),0)</f>
        <v>0</v>
      </c>
    </row>
    <row r="358" spans="1:23" x14ac:dyDescent="0.2">
      <c r="A358" s="33">
        <f>'Input Data'!A358</f>
        <v>6176</v>
      </c>
      <c r="B358" s="33" t="str">
        <f>'Input Data'!B358</f>
        <v>Substation Minor Projects</v>
      </c>
      <c r="C358" s="33" t="str">
        <f>'Input Data'!C358</f>
        <v>Supply to Molong</v>
      </c>
      <c r="D358" s="35" t="str">
        <f>'Input Data'!D358</f>
        <v>PS Connections</v>
      </c>
      <c r="E358" s="63" t="str">
        <f>'Input Data'!E358</f>
        <v>Input_Proj_Commit</v>
      </c>
      <c r="F358" s="68">
        <f>'Input Data'!F358</f>
        <v>2016</v>
      </c>
      <c r="G358" s="52">
        <f>'Input Data'!G358</f>
        <v>2013</v>
      </c>
      <c r="H358" s="34">
        <f>'Input Data'!H358*IF($G358='Cost Escalators'!$B$4,'Cost Escalators'!$B$6,'Cost Escalators'!$C$6)</f>
        <v>0</v>
      </c>
      <c r="I358" s="34">
        <f>'Input Data'!I358*IF($G358='Cost Escalators'!$B$4,'Cost Escalators'!$B$6,'Cost Escalators'!$C$6)</f>
        <v>-6697.8781158839793</v>
      </c>
      <c r="J358" s="34">
        <f>'Input Data'!J358*IF($G358='Cost Escalators'!$B$4,'Cost Escalators'!$B$6,'Cost Escalators'!$C$6)</f>
        <v>0</v>
      </c>
      <c r="K358" s="34">
        <f>'Input Data'!K358*IF($G358='Cost Escalators'!$B$4,'Cost Escalators'!$B$6,'Cost Escalators'!$C$6)</f>
        <v>0</v>
      </c>
      <c r="L358" s="49">
        <f>'Input Data'!L358*IF($G358='Cost Escalators'!$B$4,'Cost Escalators'!$B$6,'Cost Escalators'!$C$6)</f>
        <v>0</v>
      </c>
      <c r="M358" s="34">
        <f>'Input Data'!M358*IF($G358='Cost Escalators'!$B$4,'Cost Escalators'!$B$6,'Cost Escalators'!$C$6)</f>
        <v>0</v>
      </c>
      <c r="N358" s="34">
        <f>'Input Data'!N358*IF($G358='Cost Escalators'!$B$4,'Cost Escalators'!$B$6,'Cost Escalators'!$C$6)</f>
        <v>0</v>
      </c>
      <c r="O358" s="34">
        <f>'Input Data'!O358*IF($G358='Cost Escalators'!$B$4,'Cost Escalators'!$B$6,'Cost Escalators'!$C$6)</f>
        <v>0</v>
      </c>
      <c r="P358" s="49">
        <f>'Input Data'!P358*IF($G358='Cost Escalators'!$B$4,'Cost Escalators'!$B$6,'Cost Escalators'!$C$6)</f>
        <v>0</v>
      </c>
      <c r="R358" s="102">
        <f t="shared" si="22"/>
        <v>0</v>
      </c>
      <c r="S358" s="34">
        <f t="shared" si="23"/>
        <v>-6697.8781158839793</v>
      </c>
      <c r="T358" s="34">
        <f t="shared" si="24"/>
        <v>0</v>
      </c>
      <c r="U358" s="49">
        <f t="shared" si="25"/>
        <v>0</v>
      </c>
      <c r="W358" s="255">
        <f>IF(OR(A358='Cost Escalators'!A$68,A358='Cost Escalators'!A$69,A358='Cost Escalators'!A$70,A358='Cost Escalators'!A$71),SUM(H358:L358),0)</f>
        <v>0</v>
      </c>
    </row>
    <row r="359" spans="1:23" x14ac:dyDescent="0.2">
      <c r="A359" s="33">
        <f>'Input Data'!A359</f>
        <v>7532</v>
      </c>
      <c r="B359" s="33" t="str">
        <f>'Input Data'!B359</f>
        <v>Substation Minor Projects</v>
      </c>
      <c r="C359" s="33" t="str">
        <f>'Input Data'!C359</f>
        <v>Connection of Gwawley Bay</v>
      </c>
      <c r="D359" s="35" t="str">
        <f>'Input Data'!D359</f>
        <v>PS Connections</v>
      </c>
      <c r="E359" s="63" t="str">
        <f>'Input Data'!E359</f>
        <v>Input_Proj_Commit</v>
      </c>
      <c r="F359" s="68">
        <f>'Input Data'!F359</f>
        <v>2016</v>
      </c>
      <c r="G359" s="52">
        <f>'Input Data'!G359</f>
        <v>2013</v>
      </c>
      <c r="H359" s="34">
        <f>'Input Data'!H359*IF($G359='Cost Escalators'!$B$4,'Cost Escalators'!$B$6,'Cost Escalators'!$C$6)</f>
        <v>0</v>
      </c>
      <c r="I359" s="34">
        <f>'Input Data'!I359*IF($G359='Cost Escalators'!$B$4,'Cost Escalators'!$B$6,'Cost Escalators'!$C$6)</f>
        <v>0</v>
      </c>
      <c r="J359" s="34">
        <f>'Input Data'!J359*IF($G359='Cost Escalators'!$B$4,'Cost Escalators'!$B$6,'Cost Escalators'!$C$6)</f>
        <v>-205.5639324783468</v>
      </c>
      <c r="K359" s="34">
        <f>'Input Data'!K359*IF($G359='Cost Escalators'!$B$4,'Cost Escalators'!$B$6,'Cost Escalators'!$C$6)</f>
        <v>20685.470376627891</v>
      </c>
      <c r="L359" s="49">
        <f>'Input Data'!L359*IF($G359='Cost Escalators'!$B$4,'Cost Escalators'!$B$6,'Cost Escalators'!$C$6)</f>
        <v>0</v>
      </c>
      <c r="M359" s="34">
        <f>'Input Data'!M359*IF($G359='Cost Escalators'!$B$4,'Cost Escalators'!$B$6,'Cost Escalators'!$C$6)</f>
        <v>0</v>
      </c>
      <c r="N359" s="34">
        <f>'Input Data'!N359*IF($G359='Cost Escalators'!$B$4,'Cost Escalators'!$B$6,'Cost Escalators'!$C$6)</f>
        <v>0</v>
      </c>
      <c r="O359" s="34">
        <f>'Input Data'!O359*IF($G359='Cost Escalators'!$B$4,'Cost Escalators'!$B$6,'Cost Escalators'!$C$6)</f>
        <v>0</v>
      </c>
      <c r="P359" s="49">
        <f>'Input Data'!P359*IF($G359='Cost Escalators'!$B$4,'Cost Escalators'!$B$6,'Cost Escalators'!$C$6)</f>
        <v>0</v>
      </c>
      <c r="R359" s="102">
        <f t="shared" si="22"/>
        <v>0</v>
      </c>
      <c r="S359" s="34">
        <f t="shared" si="23"/>
        <v>20479.906444149543</v>
      </c>
      <c r="T359" s="34">
        <f t="shared" si="24"/>
        <v>0</v>
      </c>
      <c r="U359" s="49">
        <f t="shared" si="25"/>
        <v>0</v>
      </c>
      <c r="W359" s="255">
        <f>IF(OR(A359='Cost Escalators'!A$68,A359='Cost Escalators'!A$69,A359='Cost Escalators'!A$70,A359='Cost Escalators'!A$71),SUM(H359:L359),0)</f>
        <v>0</v>
      </c>
    </row>
    <row r="360" spans="1:23" x14ac:dyDescent="0.2">
      <c r="A360" s="33">
        <f>'Input Data'!A360</f>
        <v>7094</v>
      </c>
      <c r="B360" s="33" t="str">
        <f>'Input Data'!B360</f>
        <v>Substation Minor Projects</v>
      </c>
      <c r="C360" s="33" t="str">
        <f>'Input Data'!C360</f>
        <v>Supply to Marsden Park</v>
      </c>
      <c r="D360" s="35" t="str">
        <f>'Input Data'!D360</f>
        <v>PS Connections</v>
      </c>
      <c r="E360" s="63" t="str">
        <f>'Input Data'!E360</f>
        <v>Input_Proj_Commit</v>
      </c>
      <c r="F360" s="68">
        <f>'Input Data'!F360</f>
        <v>2016</v>
      </c>
      <c r="G360" s="52">
        <f>'Input Data'!G360</f>
        <v>2013</v>
      </c>
      <c r="H360" s="34">
        <f>'Input Data'!H360*IF($G360='Cost Escalators'!$B$4,'Cost Escalators'!$B$6,'Cost Escalators'!$C$6)</f>
        <v>8969.171893355393</v>
      </c>
      <c r="I360" s="34">
        <f>'Input Data'!I360*IF($G360='Cost Escalators'!$B$4,'Cost Escalators'!$B$6,'Cost Escalators'!$C$6)</f>
        <v>3764.4340864431833</v>
      </c>
      <c r="J360" s="34">
        <f>'Input Data'!J360*IF($G360='Cost Escalators'!$B$4,'Cost Escalators'!$B$6,'Cost Escalators'!$C$6)</f>
        <v>-3688.9899323500695</v>
      </c>
      <c r="K360" s="34">
        <f>'Input Data'!K360*IF($G360='Cost Escalators'!$B$4,'Cost Escalators'!$B$6,'Cost Escalators'!$C$6)</f>
        <v>0</v>
      </c>
      <c r="L360" s="49">
        <f>'Input Data'!L360*IF($G360='Cost Escalators'!$B$4,'Cost Escalators'!$B$6,'Cost Escalators'!$C$6)</f>
        <v>0</v>
      </c>
      <c r="M360" s="34">
        <f>'Input Data'!M360*IF($G360='Cost Escalators'!$B$4,'Cost Escalators'!$B$6,'Cost Escalators'!$C$6)</f>
        <v>0</v>
      </c>
      <c r="N360" s="34">
        <f>'Input Data'!N360*IF($G360='Cost Escalators'!$B$4,'Cost Escalators'!$B$6,'Cost Escalators'!$C$6)</f>
        <v>0</v>
      </c>
      <c r="O360" s="34">
        <f>'Input Data'!O360*IF($G360='Cost Escalators'!$B$4,'Cost Escalators'!$B$6,'Cost Escalators'!$C$6)</f>
        <v>0</v>
      </c>
      <c r="P360" s="49">
        <f>'Input Data'!P360*IF($G360='Cost Escalators'!$B$4,'Cost Escalators'!$B$6,'Cost Escalators'!$C$6)</f>
        <v>0</v>
      </c>
      <c r="R360" s="102">
        <f t="shared" si="22"/>
        <v>0</v>
      </c>
      <c r="S360" s="34">
        <f t="shared" si="23"/>
        <v>9044.6160474485077</v>
      </c>
      <c r="T360" s="34">
        <f t="shared" si="24"/>
        <v>0</v>
      </c>
      <c r="U360" s="49">
        <f t="shared" si="25"/>
        <v>0</v>
      </c>
      <c r="W360" s="255">
        <f>IF(OR(A360='Cost Escalators'!A$68,A360='Cost Escalators'!A$69,A360='Cost Escalators'!A$70,A360='Cost Escalators'!A$71),SUM(H360:L360),0)</f>
        <v>0</v>
      </c>
    </row>
    <row r="361" spans="1:23" x14ac:dyDescent="0.2">
      <c r="A361" s="33">
        <f>'Input Data'!A361</f>
        <v>8093</v>
      </c>
      <c r="B361" s="33" t="str">
        <f>'Input Data'!B361</f>
        <v>Substation Minor Projects</v>
      </c>
      <c r="C361" s="33" t="str">
        <f>'Input Data'!C361</f>
        <v>Supply to Molong</v>
      </c>
      <c r="D361" s="35" t="str">
        <f>'Input Data'!D361</f>
        <v>PS Connections</v>
      </c>
      <c r="E361" s="63" t="str">
        <f>'Input Data'!E361</f>
        <v>Input_Proj_Commit</v>
      </c>
      <c r="F361" s="68">
        <f>'Input Data'!F361</f>
        <v>2016</v>
      </c>
      <c r="G361" s="52">
        <f>'Input Data'!G361</f>
        <v>2013</v>
      </c>
      <c r="H361" s="34">
        <f>'Input Data'!H361*IF($G361='Cost Escalators'!$B$4,'Cost Escalators'!$B$6,'Cost Escalators'!$C$6)</f>
        <v>0</v>
      </c>
      <c r="I361" s="34">
        <f>'Input Data'!I361*IF($G361='Cost Escalators'!$B$4,'Cost Escalators'!$B$6,'Cost Escalators'!$C$6)</f>
        <v>0</v>
      </c>
      <c r="J361" s="34">
        <f>'Input Data'!J361*IF($G361='Cost Escalators'!$B$4,'Cost Escalators'!$B$6,'Cost Escalators'!$C$6)</f>
        <v>0</v>
      </c>
      <c r="K361" s="34">
        <f>'Input Data'!K361*IF($G361='Cost Escalators'!$B$4,'Cost Escalators'!$B$6,'Cost Escalators'!$C$6)</f>
        <v>10883.598043137536</v>
      </c>
      <c r="L361" s="49">
        <f>'Input Data'!L361*IF($G361='Cost Escalators'!$B$4,'Cost Escalators'!$B$6,'Cost Escalators'!$C$6)</f>
        <v>0</v>
      </c>
      <c r="M361" s="34">
        <f>'Input Data'!M361*IF($G361='Cost Escalators'!$B$4,'Cost Escalators'!$B$6,'Cost Escalators'!$C$6)</f>
        <v>0</v>
      </c>
      <c r="N361" s="34">
        <f>'Input Data'!N361*IF($G361='Cost Escalators'!$B$4,'Cost Escalators'!$B$6,'Cost Escalators'!$C$6)</f>
        <v>0</v>
      </c>
      <c r="O361" s="34">
        <f>'Input Data'!O361*IF($G361='Cost Escalators'!$B$4,'Cost Escalators'!$B$6,'Cost Escalators'!$C$6)</f>
        <v>0</v>
      </c>
      <c r="P361" s="49">
        <f>'Input Data'!P361*IF($G361='Cost Escalators'!$B$4,'Cost Escalators'!$B$6,'Cost Escalators'!$C$6)</f>
        <v>0</v>
      </c>
      <c r="R361" s="102">
        <f t="shared" si="22"/>
        <v>0</v>
      </c>
      <c r="S361" s="34">
        <f t="shared" si="23"/>
        <v>10883.598043137536</v>
      </c>
      <c r="T361" s="34">
        <f t="shared" si="24"/>
        <v>0</v>
      </c>
      <c r="U361" s="49">
        <f t="shared" si="25"/>
        <v>0</v>
      </c>
      <c r="W361" s="255">
        <f>IF(OR(A361='Cost Escalators'!A$68,A361='Cost Escalators'!A$69,A361='Cost Escalators'!A$70,A361='Cost Escalators'!A$71),SUM(H361:L361),0)</f>
        <v>0</v>
      </c>
    </row>
    <row r="362" spans="1:23" x14ac:dyDescent="0.2">
      <c r="A362" s="33">
        <f>'Input Data'!A362</f>
        <v>6964</v>
      </c>
      <c r="B362" s="33" t="str">
        <f>'Input Data'!B362</f>
        <v>Substation Minor Projects</v>
      </c>
      <c r="C362" s="33" t="str">
        <f>'Input Data'!C362</f>
        <v>Supply to Nabiac</v>
      </c>
      <c r="D362" s="35" t="str">
        <f>'Input Data'!D362</f>
        <v>PS Connections</v>
      </c>
      <c r="E362" s="63" t="str">
        <f>'Input Data'!E362</f>
        <v>Input_Proj_Commit</v>
      </c>
      <c r="F362" s="68">
        <f>'Input Data'!F362</f>
        <v>2017</v>
      </c>
      <c r="G362" s="52">
        <f>'Input Data'!G362</f>
        <v>2013</v>
      </c>
      <c r="H362" s="34">
        <f>'Input Data'!H362*IF($G362='Cost Escalators'!$B$4,'Cost Escalators'!$B$6,'Cost Escalators'!$C$6)</f>
        <v>6309.9447182979247</v>
      </c>
      <c r="I362" s="34">
        <f>'Input Data'!I362*IF($G362='Cost Escalators'!$B$4,'Cost Escalators'!$B$6,'Cost Escalators'!$C$6)</f>
        <v>59600.689839768544</v>
      </c>
      <c r="J362" s="34">
        <f>'Input Data'!J362*IF($G362='Cost Escalators'!$B$4,'Cost Escalators'!$B$6,'Cost Escalators'!$C$6)</f>
        <v>124943.46928260026</v>
      </c>
      <c r="K362" s="34">
        <f>'Input Data'!K362*IF($G362='Cost Escalators'!$B$4,'Cost Escalators'!$B$6,'Cost Escalators'!$C$6)</f>
        <v>192625.32654080706</v>
      </c>
      <c r="L362" s="49">
        <f>'Input Data'!L362*IF($G362='Cost Escalators'!$B$4,'Cost Escalators'!$B$6,'Cost Escalators'!$C$6)</f>
        <v>0</v>
      </c>
      <c r="M362" s="34">
        <f>'Input Data'!M362*IF($G362='Cost Escalators'!$B$4,'Cost Escalators'!$B$6,'Cost Escalators'!$C$6)</f>
        <v>0</v>
      </c>
      <c r="N362" s="34">
        <f>'Input Data'!N362*IF($G362='Cost Escalators'!$B$4,'Cost Escalators'!$B$6,'Cost Escalators'!$C$6)</f>
        <v>0</v>
      </c>
      <c r="O362" s="34">
        <f>'Input Data'!O362*IF($G362='Cost Escalators'!$B$4,'Cost Escalators'!$B$6,'Cost Escalators'!$C$6)</f>
        <v>0</v>
      </c>
      <c r="P362" s="49">
        <f>'Input Data'!P362*IF($G362='Cost Escalators'!$B$4,'Cost Escalators'!$B$6,'Cost Escalators'!$C$6)</f>
        <v>0</v>
      </c>
      <c r="R362" s="102">
        <f t="shared" si="22"/>
        <v>0</v>
      </c>
      <c r="S362" s="34">
        <f t="shared" si="23"/>
        <v>0</v>
      </c>
      <c r="T362" s="34">
        <f t="shared" si="24"/>
        <v>383479.43038147374</v>
      </c>
      <c r="U362" s="49">
        <f t="shared" si="25"/>
        <v>0</v>
      </c>
      <c r="W362" s="255">
        <f>IF(OR(A362='Cost Escalators'!A$68,A362='Cost Escalators'!A$69,A362='Cost Escalators'!A$70,A362='Cost Escalators'!A$71),SUM(H362:L362),0)</f>
        <v>0</v>
      </c>
    </row>
    <row r="363" spans="1:23" x14ac:dyDescent="0.2">
      <c r="A363" s="33" t="str">
        <f>'Input Data'!A363</f>
        <v>P0002435</v>
      </c>
      <c r="B363" s="33" t="str">
        <f>'Input Data'!B363</f>
        <v>Substation Minor Projects</v>
      </c>
      <c r="C363" s="33" t="str">
        <f>'Input Data'!C363</f>
        <v>Supply to Gloucester</v>
      </c>
      <c r="D363" s="35" t="str">
        <f>'Input Data'!D363</f>
        <v>PS Connections</v>
      </c>
      <c r="E363" s="63" t="str">
        <f>'Input Data'!E363</f>
        <v>Input_Proj_Commit</v>
      </c>
      <c r="F363" s="68">
        <f>'Input Data'!F363</f>
        <v>2017</v>
      </c>
      <c r="G363" s="52">
        <f>'Input Data'!G363</f>
        <v>2013</v>
      </c>
      <c r="H363" s="34">
        <f>'Input Data'!H363*IF($G363='Cost Escalators'!$B$4,'Cost Escalators'!$B$6,'Cost Escalators'!$C$6)</f>
        <v>0</v>
      </c>
      <c r="I363" s="34">
        <f>'Input Data'!I363*IF($G363='Cost Escalators'!$B$4,'Cost Escalators'!$B$6,'Cost Escalators'!$C$6)</f>
        <v>0</v>
      </c>
      <c r="J363" s="34">
        <f>'Input Data'!J363*IF($G363='Cost Escalators'!$B$4,'Cost Escalators'!$B$6,'Cost Escalators'!$C$6)</f>
        <v>0</v>
      </c>
      <c r="K363" s="34">
        <f>'Input Data'!K363*IF($G363='Cost Escalators'!$B$4,'Cost Escalators'!$B$6,'Cost Escalators'!$C$6)</f>
        <v>0</v>
      </c>
      <c r="L363" s="49">
        <f>'Input Data'!L363*IF($G363='Cost Escalators'!$B$4,'Cost Escalators'!$B$6,'Cost Escalators'!$C$6)</f>
        <v>102929.6875</v>
      </c>
      <c r="M363" s="34">
        <f>'Input Data'!M363*IF($G363='Cost Escalators'!$B$4,'Cost Escalators'!$B$6,'Cost Escalators'!$C$6)</f>
        <v>473476.5625</v>
      </c>
      <c r="N363" s="34">
        <f>'Input Data'!N363*IF($G363='Cost Escalators'!$B$4,'Cost Escalators'!$B$6,'Cost Escalators'!$C$6)</f>
        <v>0</v>
      </c>
      <c r="O363" s="34">
        <f>'Input Data'!O363*IF($G363='Cost Escalators'!$B$4,'Cost Escalators'!$B$6,'Cost Escalators'!$C$6)</f>
        <v>0</v>
      </c>
      <c r="P363" s="49">
        <f>'Input Data'!P363*IF($G363='Cost Escalators'!$B$4,'Cost Escalators'!$B$6,'Cost Escalators'!$C$6)</f>
        <v>0</v>
      </c>
      <c r="R363" s="102">
        <f t="shared" si="22"/>
        <v>0</v>
      </c>
      <c r="S363" s="34">
        <f t="shared" si="23"/>
        <v>0</v>
      </c>
      <c r="T363" s="34">
        <f t="shared" si="24"/>
        <v>576406.25</v>
      </c>
      <c r="U363" s="49">
        <f t="shared" si="25"/>
        <v>0</v>
      </c>
      <c r="W363" s="255">
        <f>IF(OR(A363='Cost Escalators'!A$68,A363='Cost Escalators'!A$69,A363='Cost Escalators'!A$70,A363='Cost Escalators'!A$71),SUM(H363:L363),0)</f>
        <v>0</v>
      </c>
    </row>
    <row r="364" spans="1:23" x14ac:dyDescent="0.2">
      <c r="A364" s="33">
        <f>'Input Data'!A364</f>
        <v>6174</v>
      </c>
      <c r="B364" s="33" t="str">
        <f>'Input Data'!B364</f>
        <v>Substation Minor Projects</v>
      </c>
      <c r="C364" s="33" t="str">
        <f>'Input Data'!C364</f>
        <v>Supply to Googong</v>
      </c>
      <c r="D364" s="35" t="str">
        <f>'Input Data'!D364</f>
        <v>PS Connections</v>
      </c>
      <c r="E364" s="63" t="str">
        <f>'Input Data'!E364</f>
        <v>Input_Proj_Commit</v>
      </c>
      <c r="F364" s="68">
        <f>'Input Data'!F364</f>
        <v>2018</v>
      </c>
      <c r="G364" s="52">
        <f>'Input Data'!G364</f>
        <v>2013</v>
      </c>
      <c r="H364" s="34">
        <f>'Input Data'!H364*IF($G364='Cost Escalators'!$B$4,'Cost Escalators'!$B$6,'Cost Escalators'!$C$6)</f>
        <v>29746.007538581507</v>
      </c>
      <c r="I364" s="34">
        <f>'Input Data'!I364*IF($G364='Cost Escalators'!$B$4,'Cost Escalators'!$B$6,'Cost Escalators'!$C$6)</f>
        <v>-29345.935447731496</v>
      </c>
      <c r="J364" s="34">
        <f>'Input Data'!J364*IF($G364='Cost Escalators'!$B$4,'Cost Escalators'!$B$6,'Cost Escalators'!$C$6)</f>
        <v>-2752.1765470714586</v>
      </c>
      <c r="K364" s="34">
        <f>'Input Data'!K364*IF($G364='Cost Escalators'!$B$4,'Cost Escalators'!$B$6,'Cost Escalators'!$C$6)</f>
        <v>0</v>
      </c>
      <c r="L364" s="49">
        <f>'Input Data'!L364*IF($G364='Cost Escalators'!$B$4,'Cost Escalators'!$B$6,'Cost Escalators'!$C$6)</f>
        <v>0</v>
      </c>
      <c r="M364" s="34">
        <f>'Input Data'!M364*IF($G364='Cost Escalators'!$B$4,'Cost Escalators'!$B$6,'Cost Escalators'!$C$6)</f>
        <v>0</v>
      </c>
      <c r="N364" s="34">
        <f>'Input Data'!N364*IF($G364='Cost Escalators'!$B$4,'Cost Escalators'!$B$6,'Cost Escalators'!$C$6)</f>
        <v>0</v>
      </c>
      <c r="O364" s="34">
        <f>'Input Data'!O364*IF($G364='Cost Escalators'!$B$4,'Cost Escalators'!$B$6,'Cost Escalators'!$C$6)</f>
        <v>0</v>
      </c>
      <c r="P364" s="49">
        <f>'Input Data'!P364*IF($G364='Cost Escalators'!$B$4,'Cost Escalators'!$B$6,'Cost Escalators'!$C$6)</f>
        <v>0</v>
      </c>
      <c r="R364" s="102">
        <f t="shared" si="22"/>
        <v>0</v>
      </c>
      <c r="S364" s="34">
        <f t="shared" si="23"/>
        <v>0</v>
      </c>
      <c r="T364" s="34">
        <f t="shared" si="24"/>
        <v>0</v>
      </c>
      <c r="U364" s="49">
        <f t="shared" si="25"/>
        <v>-2352.104456221447</v>
      </c>
      <c r="W364" s="255">
        <f>IF(OR(A364='Cost Escalators'!A$68,A364='Cost Escalators'!A$69,A364='Cost Escalators'!A$70,A364='Cost Escalators'!A$71),SUM(H364:L364),0)</f>
        <v>0</v>
      </c>
    </row>
    <row r="365" spans="1:23" x14ac:dyDescent="0.2">
      <c r="A365" s="33">
        <f>'Input Data'!A365</f>
        <v>7320</v>
      </c>
      <c r="B365" s="33" t="str">
        <f>'Input Data'!B365</f>
        <v>Substation Minor Projects</v>
      </c>
      <c r="C365" s="33" t="str">
        <f>'Input Data'!C365</f>
        <v>Supply to Googong</v>
      </c>
      <c r="D365" s="35" t="str">
        <f>'Input Data'!D365</f>
        <v>PS Connections</v>
      </c>
      <c r="E365" s="63" t="str">
        <f>'Input Data'!E365</f>
        <v>Input_Proj_Commit</v>
      </c>
      <c r="F365" s="68">
        <f>'Input Data'!F365</f>
        <v>2018</v>
      </c>
      <c r="G365" s="52">
        <f>'Input Data'!G365</f>
        <v>2013</v>
      </c>
      <c r="H365" s="34">
        <f>'Input Data'!H365*IF($G365='Cost Escalators'!$B$4,'Cost Escalators'!$B$6,'Cost Escalators'!$C$6)</f>
        <v>0</v>
      </c>
      <c r="I365" s="34">
        <f>'Input Data'!I365*IF($G365='Cost Escalators'!$B$4,'Cost Escalators'!$B$6,'Cost Escalators'!$C$6)</f>
        <v>33930.842748774674</v>
      </c>
      <c r="J365" s="34">
        <f>'Input Data'!J365*IF($G365='Cost Escalators'!$B$4,'Cost Escalators'!$B$6,'Cost Escalators'!$C$6)</f>
        <v>32400.964944793759</v>
      </c>
      <c r="K365" s="34">
        <f>'Input Data'!K365*IF($G365='Cost Escalators'!$B$4,'Cost Escalators'!$B$6,'Cost Escalators'!$C$6)</f>
        <v>-63916.767919779697</v>
      </c>
      <c r="L365" s="49">
        <f>'Input Data'!L365*IF($G365='Cost Escalators'!$B$4,'Cost Escalators'!$B$6,'Cost Escalators'!$C$6)</f>
        <v>0</v>
      </c>
      <c r="M365" s="34">
        <f>'Input Data'!M365*IF($G365='Cost Escalators'!$B$4,'Cost Escalators'!$B$6,'Cost Escalators'!$C$6)</f>
        <v>0</v>
      </c>
      <c r="N365" s="34">
        <f>'Input Data'!N365*IF($G365='Cost Escalators'!$B$4,'Cost Escalators'!$B$6,'Cost Escalators'!$C$6)</f>
        <v>0</v>
      </c>
      <c r="O365" s="34">
        <f>'Input Data'!O365*IF($G365='Cost Escalators'!$B$4,'Cost Escalators'!$B$6,'Cost Escalators'!$C$6)</f>
        <v>0</v>
      </c>
      <c r="P365" s="49">
        <f>'Input Data'!P365*IF($G365='Cost Escalators'!$B$4,'Cost Escalators'!$B$6,'Cost Escalators'!$C$6)</f>
        <v>0</v>
      </c>
      <c r="R365" s="102">
        <f t="shared" si="22"/>
        <v>0</v>
      </c>
      <c r="S365" s="34">
        <f t="shared" si="23"/>
        <v>0</v>
      </c>
      <c r="T365" s="34">
        <f t="shared" si="24"/>
        <v>0</v>
      </c>
      <c r="U365" s="49">
        <f t="shared" si="25"/>
        <v>2415.0397737887397</v>
      </c>
      <c r="W365" s="255">
        <f>IF(OR(A365='Cost Escalators'!A$68,A365='Cost Escalators'!A$69,A365='Cost Escalators'!A$70,A365='Cost Escalators'!A$71),SUM(H365:L365),0)</f>
        <v>0</v>
      </c>
    </row>
    <row r="366" spans="1:23" x14ac:dyDescent="0.2">
      <c r="A366" s="33">
        <f>'Input Data'!A366</f>
        <v>7392</v>
      </c>
      <c r="B366" s="33" t="str">
        <f>'Input Data'!B366</f>
        <v>Transformer Additions</v>
      </c>
      <c r="C366" s="33" t="str">
        <f>'Input Data'!C366</f>
        <v>Macarthur 330/132kV No.2 Transformer Installation</v>
      </c>
      <c r="D366" s="35" t="str">
        <f>'Input Data'!D366</f>
        <v>PS Connections</v>
      </c>
      <c r="E366" s="63" t="str">
        <f>'Input Data'!E366</f>
        <v>Input_Proj_Commit</v>
      </c>
      <c r="F366" s="68">
        <f>'Input Data'!F366</f>
        <v>2014</v>
      </c>
      <c r="G366" s="52">
        <f>'Input Data'!G366</f>
        <v>2013</v>
      </c>
      <c r="H366" s="34">
        <f>'Input Data'!H366*IF($G366='Cost Escalators'!$B$4,'Cost Escalators'!$B$6,'Cost Escalators'!$C$6)</f>
        <v>0</v>
      </c>
      <c r="I366" s="34">
        <f>'Input Data'!I366*IF($G366='Cost Escalators'!$B$4,'Cost Escalators'!$B$6,'Cost Escalators'!$C$6)</f>
        <v>1850.2943325118806</v>
      </c>
      <c r="J366" s="34">
        <f>'Input Data'!J366*IF($G366='Cost Escalators'!$B$4,'Cost Escalators'!$B$6,'Cost Escalators'!$C$6)</f>
        <v>-1813.2581270995058</v>
      </c>
      <c r="K366" s="34">
        <f>'Input Data'!K366*IF($G366='Cost Escalators'!$B$4,'Cost Escalators'!$B$6,'Cost Escalators'!$C$6)</f>
        <v>0</v>
      </c>
      <c r="L366" s="49">
        <f>'Input Data'!L366*IF($G366='Cost Escalators'!$B$4,'Cost Escalators'!$B$6,'Cost Escalators'!$C$6)</f>
        <v>0</v>
      </c>
      <c r="M366" s="34">
        <f>'Input Data'!M366*IF($G366='Cost Escalators'!$B$4,'Cost Escalators'!$B$6,'Cost Escalators'!$C$6)</f>
        <v>0</v>
      </c>
      <c r="N366" s="34">
        <f>'Input Data'!N366*IF($G366='Cost Escalators'!$B$4,'Cost Escalators'!$B$6,'Cost Escalators'!$C$6)</f>
        <v>0</v>
      </c>
      <c r="O366" s="34">
        <f>'Input Data'!O366*IF($G366='Cost Escalators'!$B$4,'Cost Escalators'!$B$6,'Cost Escalators'!$C$6)</f>
        <v>0</v>
      </c>
      <c r="P366" s="49">
        <f>'Input Data'!P366*IF($G366='Cost Escalators'!$B$4,'Cost Escalators'!$B$6,'Cost Escalators'!$C$6)</f>
        <v>0</v>
      </c>
      <c r="R366" s="102">
        <f t="shared" si="22"/>
        <v>0</v>
      </c>
      <c r="S366" s="34">
        <f t="shared" si="23"/>
        <v>0</v>
      </c>
      <c r="T366" s="34">
        <f t="shared" si="24"/>
        <v>0</v>
      </c>
      <c r="U366" s="49">
        <f t="shared" si="25"/>
        <v>0</v>
      </c>
      <c r="W366" s="255">
        <f>IF(OR(A366='Cost Escalators'!A$68,A366='Cost Escalators'!A$69,A366='Cost Escalators'!A$70,A366='Cost Escalators'!A$71),SUM(H366:L366),0)</f>
        <v>0</v>
      </c>
    </row>
    <row r="367" spans="1:23" x14ac:dyDescent="0.2">
      <c r="A367" s="33">
        <f>'Input Data'!A367</f>
        <v>890</v>
      </c>
      <c r="B367" s="33" t="str">
        <f>'Input Data'!B367</f>
        <v>Easements</v>
      </c>
      <c r="C367" s="33" t="str">
        <f>'Input Data'!C367</f>
        <v>Koolkhan to Coffs Harbour 132kV Transmission Line Easements</v>
      </c>
      <c r="D367" s="35" t="str">
        <f>'Input Data'!D367</f>
        <v>PS Easements</v>
      </c>
      <c r="E367" s="63" t="str">
        <f>'Input Data'!E367</f>
        <v>Input_Proj_Commit</v>
      </c>
      <c r="F367" s="68">
        <f>'Input Data'!F367</f>
        <v>2009</v>
      </c>
      <c r="G367" s="52">
        <f>'Input Data'!G367</f>
        <v>2013</v>
      </c>
      <c r="H367" s="34">
        <f>'Input Data'!H367*IF($G367='Cost Escalators'!$B$4,'Cost Escalators'!$B$6,'Cost Escalators'!$C$6)</f>
        <v>29907.862171950259</v>
      </c>
      <c r="I367" s="34">
        <f>'Input Data'!I367*IF($G367='Cost Escalators'!$B$4,'Cost Escalators'!$B$6,'Cost Escalators'!$C$6)</f>
        <v>12545.221223971323</v>
      </c>
      <c r="J367" s="34">
        <f>'Input Data'!J367*IF($G367='Cost Escalators'!$B$4,'Cost Escalators'!$B$6,'Cost Escalators'!$C$6)</f>
        <v>0</v>
      </c>
      <c r="K367" s="34">
        <f>'Input Data'!K367*IF($G367='Cost Escalators'!$B$4,'Cost Escalators'!$B$6,'Cost Escalators'!$C$6)</f>
        <v>0</v>
      </c>
      <c r="L367" s="49">
        <f>'Input Data'!L367*IF($G367='Cost Escalators'!$B$4,'Cost Escalators'!$B$6,'Cost Escalators'!$C$6)</f>
        <v>0</v>
      </c>
      <c r="M367" s="34">
        <f>'Input Data'!M367*IF($G367='Cost Escalators'!$B$4,'Cost Escalators'!$B$6,'Cost Escalators'!$C$6)</f>
        <v>0</v>
      </c>
      <c r="N367" s="34">
        <f>'Input Data'!N367*IF($G367='Cost Escalators'!$B$4,'Cost Escalators'!$B$6,'Cost Escalators'!$C$6)</f>
        <v>0</v>
      </c>
      <c r="O367" s="34">
        <f>'Input Data'!O367*IF($G367='Cost Escalators'!$B$4,'Cost Escalators'!$B$6,'Cost Escalators'!$C$6)</f>
        <v>0</v>
      </c>
      <c r="P367" s="49">
        <f>'Input Data'!P367*IF($G367='Cost Escalators'!$B$4,'Cost Escalators'!$B$6,'Cost Escalators'!$C$6)</f>
        <v>0</v>
      </c>
      <c r="R367" s="102">
        <f t="shared" si="22"/>
        <v>0</v>
      </c>
      <c r="S367" s="34">
        <f t="shared" si="23"/>
        <v>0</v>
      </c>
      <c r="T367" s="34">
        <f t="shared" si="24"/>
        <v>0</v>
      </c>
      <c r="U367" s="49">
        <f t="shared" si="25"/>
        <v>0</v>
      </c>
      <c r="W367" s="255">
        <f>IF(OR(A367='Cost Escalators'!A$68,A367='Cost Escalators'!A$69,A367='Cost Escalators'!A$70,A367='Cost Escalators'!A$71),SUM(H367:L367),0)</f>
        <v>0</v>
      </c>
    </row>
    <row r="368" spans="1:23" x14ac:dyDescent="0.2">
      <c r="A368" s="33">
        <f>'Input Data'!A368</f>
        <v>2007</v>
      </c>
      <c r="B368" s="33" t="str">
        <f>'Input Data'!B368</f>
        <v>Easements</v>
      </c>
      <c r="C368" s="33" t="str">
        <f>'Input Data'!C368</f>
        <v>Coffs Harbour to Kempsey 132kV Transmission Line Easements</v>
      </c>
      <c r="D368" s="35" t="str">
        <f>'Input Data'!D368</f>
        <v>PS Easements</v>
      </c>
      <c r="E368" s="63" t="str">
        <f>'Input Data'!E368</f>
        <v>Input_Proj_Commit</v>
      </c>
      <c r="F368" s="68">
        <f>'Input Data'!F368</f>
        <v>2009</v>
      </c>
      <c r="G368" s="52">
        <f>'Input Data'!G368</f>
        <v>2013</v>
      </c>
      <c r="H368" s="34">
        <f>'Input Data'!H368*IF($G368='Cost Escalators'!$B$4,'Cost Escalators'!$B$6,'Cost Escalators'!$C$6)</f>
        <v>25055.393586766491</v>
      </c>
      <c r="I368" s="34">
        <f>'Input Data'!I368*IF($G368='Cost Escalators'!$B$4,'Cost Escalators'!$B$6,'Cost Escalators'!$C$6)</f>
        <v>0</v>
      </c>
      <c r="J368" s="34">
        <f>'Input Data'!J368*IF($G368='Cost Escalators'!$B$4,'Cost Escalators'!$B$6,'Cost Escalators'!$C$6)</f>
        <v>0</v>
      </c>
      <c r="K368" s="34">
        <f>'Input Data'!K368*IF($G368='Cost Escalators'!$B$4,'Cost Escalators'!$B$6,'Cost Escalators'!$C$6)</f>
        <v>0</v>
      </c>
      <c r="L368" s="49">
        <f>'Input Data'!L368*IF($G368='Cost Escalators'!$B$4,'Cost Escalators'!$B$6,'Cost Escalators'!$C$6)</f>
        <v>0</v>
      </c>
      <c r="M368" s="34">
        <f>'Input Data'!M368*IF($G368='Cost Escalators'!$B$4,'Cost Escalators'!$B$6,'Cost Escalators'!$C$6)</f>
        <v>0</v>
      </c>
      <c r="N368" s="34">
        <f>'Input Data'!N368*IF($G368='Cost Escalators'!$B$4,'Cost Escalators'!$B$6,'Cost Escalators'!$C$6)</f>
        <v>0</v>
      </c>
      <c r="O368" s="34">
        <f>'Input Data'!O368*IF($G368='Cost Escalators'!$B$4,'Cost Escalators'!$B$6,'Cost Escalators'!$C$6)</f>
        <v>0</v>
      </c>
      <c r="P368" s="49">
        <f>'Input Data'!P368*IF($G368='Cost Escalators'!$B$4,'Cost Escalators'!$B$6,'Cost Escalators'!$C$6)</f>
        <v>0</v>
      </c>
      <c r="R368" s="102">
        <f t="shared" si="22"/>
        <v>0</v>
      </c>
      <c r="S368" s="34">
        <f t="shared" si="23"/>
        <v>0</v>
      </c>
      <c r="T368" s="34">
        <f t="shared" si="24"/>
        <v>0</v>
      </c>
      <c r="U368" s="49">
        <f t="shared" si="25"/>
        <v>0</v>
      </c>
      <c r="W368" s="255">
        <f>IF(OR(A368='Cost Escalators'!A$68,A368='Cost Escalators'!A$69,A368='Cost Escalators'!A$70,A368='Cost Escalators'!A$71),SUM(H368:L368),0)</f>
        <v>0</v>
      </c>
    </row>
    <row r="369" spans="1:23" x14ac:dyDescent="0.2">
      <c r="A369" s="33">
        <f>'Input Data'!A369</f>
        <v>3133</v>
      </c>
      <c r="B369" s="33" t="str">
        <f>'Input Data'!B369</f>
        <v>Easements</v>
      </c>
      <c r="C369" s="33" t="str">
        <f>'Input Data'!C369</f>
        <v>Cable Easements</v>
      </c>
      <c r="D369" s="35" t="str">
        <f>'Input Data'!D369</f>
        <v>PS Easements</v>
      </c>
      <c r="E369" s="63" t="str">
        <f>'Input Data'!E369</f>
        <v>Input_Proj_Commit</v>
      </c>
      <c r="F369" s="68">
        <f>'Input Data'!F369</f>
        <v>2009</v>
      </c>
      <c r="G369" s="52">
        <f>'Input Data'!G369</f>
        <v>2013</v>
      </c>
      <c r="H369" s="34">
        <f>'Input Data'!H369*IF($G369='Cost Escalators'!$B$4,'Cost Escalators'!$B$6,'Cost Escalators'!$C$6)</f>
        <v>14163.15201176337</v>
      </c>
      <c r="I369" s="34">
        <f>'Input Data'!I369*IF($G369='Cost Escalators'!$B$4,'Cost Escalators'!$B$6,'Cost Escalators'!$C$6)</f>
        <v>1045.1019091476542</v>
      </c>
      <c r="J369" s="34">
        <f>'Input Data'!J369*IF($G369='Cost Escalators'!$B$4,'Cost Escalators'!$B$6,'Cost Escalators'!$C$6)</f>
        <v>2104.2218581513202</v>
      </c>
      <c r="K369" s="34">
        <f>'Input Data'!K369*IF($G369='Cost Escalators'!$B$4,'Cost Escalators'!$B$6,'Cost Escalators'!$C$6)</f>
        <v>0</v>
      </c>
      <c r="L369" s="49">
        <f>'Input Data'!L369*IF($G369='Cost Escalators'!$B$4,'Cost Escalators'!$B$6,'Cost Escalators'!$C$6)</f>
        <v>0</v>
      </c>
      <c r="M369" s="34">
        <f>'Input Data'!M369*IF($G369='Cost Escalators'!$B$4,'Cost Escalators'!$B$6,'Cost Escalators'!$C$6)</f>
        <v>0</v>
      </c>
      <c r="N369" s="34">
        <f>'Input Data'!N369*IF($G369='Cost Escalators'!$B$4,'Cost Escalators'!$B$6,'Cost Escalators'!$C$6)</f>
        <v>0</v>
      </c>
      <c r="O369" s="34">
        <f>'Input Data'!O369*IF($G369='Cost Escalators'!$B$4,'Cost Escalators'!$B$6,'Cost Escalators'!$C$6)</f>
        <v>0</v>
      </c>
      <c r="P369" s="49">
        <f>'Input Data'!P369*IF($G369='Cost Escalators'!$B$4,'Cost Escalators'!$B$6,'Cost Escalators'!$C$6)</f>
        <v>0</v>
      </c>
      <c r="R369" s="102">
        <f t="shared" si="22"/>
        <v>0</v>
      </c>
      <c r="S369" s="34">
        <f t="shared" si="23"/>
        <v>0</v>
      </c>
      <c r="T369" s="34">
        <f t="shared" si="24"/>
        <v>0</v>
      </c>
      <c r="U369" s="49">
        <f t="shared" si="25"/>
        <v>0</v>
      </c>
      <c r="W369" s="255">
        <f>IF(OR(A369='Cost Escalators'!A$68,A369='Cost Escalators'!A$69,A369='Cost Escalators'!A$70,A369='Cost Escalators'!A$71),SUM(H369:L369),0)</f>
        <v>0</v>
      </c>
    </row>
    <row r="370" spans="1:23" x14ac:dyDescent="0.2">
      <c r="A370" s="33">
        <f>'Input Data'!A370</f>
        <v>3954</v>
      </c>
      <c r="B370" s="33" t="str">
        <f>'Input Data'!B370</f>
        <v>Easements</v>
      </c>
      <c r="C370" s="33" t="str">
        <f>'Input Data'!C370</f>
        <v>Coffs Harbour 132kV Transmission Line Upgrade Easements</v>
      </c>
      <c r="D370" s="35" t="str">
        <f>'Input Data'!D370</f>
        <v>PS Easements</v>
      </c>
      <c r="E370" s="63" t="str">
        <f>'Input Data'!E370</f>
        <v>Input_Proj_Commit</v>
      </c>
      <c r="F370" s="68">
        <f>'Input Data'!F370</f>
        <v>2009</v>
      </c>
      <c r="G370" s="52">
        <f>'Input Data'!G370</f>
        <v>2013</v>
      </c>
      <c r="H370" s="34">
        <f>'Input Data'!H370*IF($G370='Cost Escalators'!$B$4,'Cost Escalators'!$B$6,'Cost Escalators'!$C$6)</f>
        <v>171.32230140846744</v>
      </c>
      <c r="I370" s="34">
        <f>'Input Data'!I370*IF($G370='Cost Escalators'!$B$4,'Cost Escalators'!$B$6,'Cost Escalators'!$C$6)</f>
        <v>0</v>
      </c>
      <c r="J370" s="34">
        <f>'Input Data'!J370*IF($G370='Cost Escalators'!$B$4,'Cost Escalators'!$B$6,'Cost Escalators'!$C$6)</f>
        <v>0</v>
      </c>
      <c r="K370" s="34">
        <f>'Input Data'!K370*IF($G370='Cost Escalators'!$B$4,'Cost Escalators'!$B$6,'Cost Escalators'!$C$6)</f>
        <v>0</v>
      </c>
      <c r="L370" s="49">
        <f>'Input Data'!L370*IF($G370='Cost Escalators'!$B$4,'Cost Escalators'!$B$6,'Cost Escalators'!$C$6)</f>
        <v>0</v>
      </c>
      <c r="M370" s="34">
        <f>'Input Data'!M370*IF($G370='Cost Escalators'!$B$4,'Cost Escalators'!$B$6,'Cost Escalators'!$C$6)</f>
        <v>0</v>
      </c>
      <c r="N370" s="34">
        <f>'Input Data'!N370*IF($G370='Cost Escalators'!$B$4,'Cost Escalators'!$B$6,'Cost Escalators'!$C$6)</f>
        <v>0</v>
      </c>
      <c r="O370" s="34">
        <f>'Input Data'!O370*IF($G370='Cost Escalators'!$B$4,'Cost Escalators'!$B$6,'Cost Escalators'!$C$6)</f>
        <v>0</v>
      </c>
      <c r="P370" s="49">
        <f>'Input Data'!P370*IF($G370='Cost Escalators'!$B$4,'Cost Escalators'!$B$6,'Cost Escalators'!$C$6)</f>
        <v>0</v>
      </c>
      <c r="R370" s="102">
        <f t="shared" si="22"/>
        <v>0</v>
      </c>
      <c r="S370" s="34">
        <f t="shared" si="23"/>
        <v>0</v>
      </c>
      <c r="T370" s="34">
        <f t="shared" si="24"/>
        <v>0</v>
      </c>
      <c r="U370" s="49">
        <f t="shared" si="25"/>
        <v>0</v>
      </c>
      <c r="W370" s="255">
        <f>IF(OR(A370='Cost Escalators'!A$68,A370='Cost Escalators'!A$69,A370='Cost Escalators'!A$70,A370='Cost Escalators'!A$71),SUM(H370:L370),0)</f>
        <v>0</v>
      </c>
    </row>
    <row r="371" spans="1:23" x14ac:dyDescent="0.2">
      <c r="A371" s="33">
        <f>'Input Data'!A371</f>
        <v>3955</v>
      </c>
      <c r="B371" s="33" t="str">
        <f>'Input Data'!B371</f>
        <v>Easements</v>
      </c>
      <c r="C371" s="33" t="str">
        <f>'Input Data'!C371</f>
        <v>Darlington Point to Buronga Strategic Easement Acquisition</v>
      </c>
      <c r="D371" s="35" t="str">
        <f>'Input Data'!D371</f>
        <v>PS Easements</v>
      </c>
      <c r="E371" s="63" t="str">
        <f>'Input Data'!E371</f>
        <v>Input_Proj_Commit</v>
      </c>
      <c r="F371" s="68">
        <f>'Input Data'!F371</f>
        <v>2009</v>
      </c>
      <c r="G371" s="52">
        <f>'Input Data'!G371</f>
        <v>2013</v>
      </c>
      <c r="H371" s="34">
        <f>'Input Data'!H371*IF($G371='Cost Escalators'!$B$4,'Cost Escalators'!$B$6,'Cost Escalators'!$C$6)</f>
        <v>42312.620914516789</v>
      </c>
      <c r="I371" s="34">
        <f>'Input Data'!I371*IF($G371='Cost Escalators'!$B$4,'Cost Escalators'!$B$6,'Cost Escalators'!$C$6)</f>
        <v>1328.2165826770931</v>
      </c>
      <c r="J371" s="34">
        <f>'Input Data'!J371*IF($G371='Cost Escalators'!$B$4,'Cost Escalators'!$B$6,'Cost Escalators'!$C$6)</f>
        <v>0</v>
      </c>
      <c r="K371" s="34">
        <f>'Input Data'!K371*IF($G371='Cost Escalators'!$B$4,'Cost Escalators'!$B$6,'Cost Escalators'!$C$6)</f>
        <v>0</v>
      </c>
      <c r="L371" s="49">
        <f>'Input Data'!L371*IF($G371='Cost Escalators'!$B$4,'Cost Escalators'!$B$6,'Cost Escalators'!$C$6)</f>
        <v>0</v>
      </c>
      <c r="M371" s="34">
        <f>'Input Data'!M371*IF($G371='Cost Escalators'!$B$4,'Cost Escalators'!$B$6,'Cost Escalators'!$C$6)</f>
        <v>0</v>
      </c>
      <c r="N371" s="34">
        <f>'Input Data'!N371*IF($G371='Cost Escalators'!$B$4,'Cost Escalators'!$B$6,'Cost Escalators'!$C$6)</f>
        <v>0</v>
      </c>
      <c r="O371" s="34">
        <f>'Input Data'!O371*IF($G371='Cost Escalators'!$B$4,'Cost Escalators'!$B$6,'Cost Escalators'!$C$6)</f>
        <v>0</v>
      </c>
      <c r="P371" s="49">
        <f>'Input Data'!P371*IF($G371='Cost Escalators'!$B$4,'Cost Escalators'!$B$6,'Cost Escalators'!$C$6)</f>
        <v>0</v>
      </c>
      <c r="R371" s="102">
        <f t="shared" si="22"/>
        <v>0</v>
      </c>
      <c r="S371" s="34">
        <f t="shared" si="23"/>
        <v>0</v>
      </c>
      <c r="T371" s="34">
        <f t="shared" si="24"/>
        <v>0</v>
      </c>
      <c r="U371" s="49">
        <f t="shared" si="25"/>
        <v>0</v>
      </c>
      <c r="W371" s="255">
        <f>IF(OR(A371='Cost Escalators'!A$68,A371='Cost Escalators'!A$69,A371='Cost Escalators'!A$70,A371='Cost Escalators'!A$71),SUM(H371:L371),0)</f>
        <v>0</v>
      </c>
    </row>
    <row r="372" spans="1:23" x14ac:dyDescent="0.2">
      <c r="A372" s="33">
        <f>'Input Data'!A372</f>
        <v>4240</v>
      </c>
      <c r="B372" s="33" t="str">
        <f>'Input Data'!B372</f>
        <v>Easements</v>
      </c>
      <c r="C372" s="33" t="str">
        <f>'Input Data'!C372</f>
        <v>Miscellaneous State Forests Easements</v>
      </c>
      <c r="D372" s="35" t="str">
        <f>'Input Data'!D372</f>
        <v>PS Easements</v>
      </c>
      <c r="E372" s="63" t="str">
        <f>'Input Data'!E372</f>
        <v>Input_Proj_Commit</v>
      </c>
      <c r="F372" s="68">
        <f>'Input Data'!F372</f>
        <v>2009</v>
      </c>
      <c r="G372" s="52">
        <f>'Input Data'!G372</f>
        <v>2013</v>
      </c>
      <c r="H372" s="34">
        <f>'Input Data'!H372*IF($G372='Cost Escalators'!$B$4,'Cost Escalators'!$B$6,'Cost Escalators'!$C$6)</f>
        <v>-7.6264299514103087E-2</v>
      </c>
      <c r="I372" s="34">
        <f>'Input Data'!I372*IF($G372='Cost Escalators'!$B$4,'Cost Escalators'!$B$6,'Cost Escalators'!$C$6)</f>
        <v>0</v>
      </c>
      <c r="J372" s="34">
        <f>'Input Data'!J372*IF($G372='Cost Escalators'!$B$4,'Cost Escalators'!$B$6,'Cost Escalators'!$C$6)</f>
        <v>0</v>
      </c>
      <c r="K372" s="34">
        <f>'Input Data'!K372*IF($G372='Cost Escalators'!$B$4,'Cost Escalators'!$B$6,'Cost Escalators'!$C$6)</f>
        <v>0</v>
      </c>
      <c r="L372" s="49">
        <f>'Input Data'!L372*IF($G372='Cost Escalators'!$B$4,'Cost Escalators'!$B$6,'Cost Escalators'!$C$6)</f>
        <v>0</v>
      </c>
      <c r="M372" s="34">
        <f>'Input Data'!M372*IF($G372='Cost Escalators'!$B$4,'Cost Escalators'!$B$6,'Cost Escalators'!$C$6)</f>
        <v>0</v>
      </c>
      <c r="N372" s="34">
        <f>'Input Data'!N372*IF($G372='Cost Escalators'!$B$4,'Cost Escalators'!$B$6,'Cost Escalators'!$C$6)</f>
        <v>0</v>
      </c>
      <c r="O372" s="34">
        <f>'Input Data'!O372*IF($G372='Cost Escalators'!$B$4,'Cost Escalators'!$B$6,'Cost Escalators'!$C$6)</f>
        <v>0</v>
      </c>
      <c r="P372" s="49">
        <f>'Input Data'!P372*IF($G372='Cost Escalators'!$B$4,'Cost Escalators'!$B$6,'Cost Escalators'!$C$6)</f>
        <v>0</v>
      </c>
      <c r="R372" s="102">
        <f t="shared" si="22"/>
        <v>0</v>
      </c>
      <c r="S372" s="34">
        <f t="shared" si="23"/>
        <v>0</v>
      </c>
      <c r="T372" s="34">
        <f t="shared" si="24"/>
        <v>0</v>
      </c>
      <c r="U372" s="49">
        <f t="shared" si="25"/>
        <v>0</v>
      </c>
      <c r="W372" s="255">
        <f>IF(OR(A372='Cost Escalators'!A$68,A372='Cost Escalators'!A$69,A372='Cost Escalators'!A$70,A372='Cost Escalators'!A$71),SUM(H372:L372),0)</f>
        <v>0</v>
      </c>
    </row>
    <row r="373" spans="1:23" x14ac:dyDescent="0.2">
      <c r="A373" s="33">
        <f>'Input Data'!A373</f>
        <v>4254</v>
      </c>
      <c r="B373" s="33" t="str">
        <f>'Input Data'!B373</f>
        <v>Easements</v>
      </c>
      <c r="C373" s="33" t="str">
        <f>'Input Data'!C373</f>
        <v>Ivanhoe Coal</v>
      </c>
      <c r="D373" s="35" t="str">
        <f>'Input Data'!D373</f>
        <v>PS Easements</v>
      </c>
      <c r="E373" s="63" t="str">
        <f>'Input Data'!E373</f>
        <v>Input_Proj_Commit</v>
      </c>
      <c r="F373" s="68">
        <f>'Input Data'!F373</f>
        <v>2009</v>
      </c>
      <c r="G373" s="52">
        <f>'Input Data'!G373</f>
        <v>2013</v>
      </c>
      <c r="H373" s="34">
        <f>'Input Data'!H373*IF($G373='Cost Escalators'!$B$4,'Cost Escalators'!$B$6,'Cost Escalators'!$C$6)</f>
        <v>-92579.346790756201</v>
      </c>
      <c r="I373" s="34">
        <f>'Input Data'!I373*IF($G373='Cost Escalators'!$B$4,'Cost Escalators'!$B$6,'Cost Escalators'!$C$6)</f>
        <v>0</v>
      </c>
      <c r="J373" s="34">
        <f>'Input Data'!J373*IF($G373='Cost Escalators'!$B$4,'Cost Escalators'!$B$6,'Cost Escalators'!$C$6)</f>
        <v>0</v>
      </c>
      <c r="K373" s="34">
        <f>'Input Data'!K373*IF($G373='Cost Escalators'!$B$4,'Cost Escalators'!$B$6,'Cost Escalators'!$C$6)</f>
        <v>0</v>
      </c>
      <c r="L373" s="49">
        <f>'Input Data'!L373*IF($G373='Cost Escalators'!$B$4,'Cost Escalators'!$B$6,'Cost Escalators'!$C$6)</f>
        <v>0</v>
      </c>
      <c r="M373" s="34">
        <f>'Input Data'!M373*IF($G373='Cost Escalators'!$B$4,'Cost Escalators'!$B$6,'Cost Escalators'!$C$6)</f>
        <v>0</v>
      </c>
      <c r="N373" s="34">
        <f>'Input Data'!N373*IF($G373='Cost Escalators'!$B$4,'Cost Escalators'!$B$6,'Cost Escalators'!$C$6)</f>
        <v>0</v>
      </c>
      <c r="O373" s="34">
        <f>'Input Data'!O373*IF($G373='Cost Escalators'!$B$4,'Cost Escalators'!$B$6,'Cost Escalators'!$C$6)</f>
        <v>0</v>
      </c>
      <c r="P373" s="49">
        <f>'Input Data'!P373*IF($G373='Cost Escalators'!$B$4,'Cost Escalators'!$B$6,'Cost Escalators'!$C$6)</f>
        <v>0</v>
      </c>
      <c r="R373" s="102">
        <f t="shared" si="22"/>
        <v>0</v>
      </c>
      <c r="S373" s="34">
        <f t="shared" si="23"/>
        <v>0</v>
      </c>
      <c r="T373" s="34">
        <f t="shared" si="24"/>
        <v>0</v>
      </c>
      <c r="U373" s="49">
        <f t="shared" si="25"/>
        <v>0</v>
      </c>
      <c r="W373" s="255">
        <f>IF(OR(A373='Cost Escalators'!A$68,A373='Cost Escalators'!A$69,A373='Cost Escalators'!A$70,A373='Cost Escalators'!A$71),SUM(H373:L373),0)</f>
        <v>0</v>
      </c>
    </row>
    <row r="374" spans="1:23" x14ac:dyDescent="0.2">
      <c r="A374" s="33">
        <f>'Input Data'!A374</f>
        <v>4300</v>
      </c>
      <c r="B374" s="33" t="str">
        <f>'Input Data'!B374</f>
        <v>Easements</v>
      </c>
      <c r="C374" s="33" t="str">
        <f>'Input Data'!C374</f>
        <v>Miscellaneous Statewide NPWS Easements</v>
      </c>
      <c r="D374" s="35" t="str">
        <f>'Input Data'!D374</f>
        <v>PS Easements</v>
      </c>
      <c r="E374" s="63" t="str">
        <f>'Input Data'!E374</f>
        <v>Input_Proj_Commit</v>
      </c>
      <c r="F374" s="68">
        <f>'Input Data'!F374</f>
        <v>2009</v>
      </c>
      <c r="G374" s="52">
        <f>'Input Data'!G374</f>
        <v>2013</v>
      </c>
      <c r="H374" s="34">
        <f>'Input Data'!H374*IF($G374='Cost Escalators'!$B$4,'Cost Escalators'!$B$6,'Cost Escalators'!$C$6)</f>
        <v>31218.126417202297</v>
      </c>
      <c r="I374" s="34">
        <f>'Input Data'!I374*IF($G374='Cost Escalators'!$B$4,'Cost Escalators'!$B$6,'Cost Escalators'!$C$6)</f>
        <v>0</v>
      </c>
      <c r="J374" s="34">
        <f>'Input Data'!J374*IF($G374='Cost Escalators'!$B$4,'Cost Escalators'!$B$6,'Cost Escalators'!$C$6)</f>
        <v>0</v>
      </c>
      <c r="K374" s="34">
        <f>'Input Data'!K374*IF($G374='Cost Escalators'!$B$4,'Cost Escalators'!$B$6,'Cost Escalators'!$C$6)</f>
        <v>0</v>
      </c>
      <c r="L374" s="49">
        <f>'Input Data'!L374*IF($G374='Cost Escalators'!$B$4,'Cost Escalators'!$B$6,'Cost Escalators'!$C$6)</f>
        <v>0</v>
      </c>
      <c r="M374" s="34">
        <f>'Input Data'!M374*IF($G374='Cost Escalators'!$B$4,'Cost Escalators'!$B$6,'Cost Escalators'!$C$6)</f>
        <v>0</v>
      </c>
      <c r="N374" s="34">
        <f>'Input Data'!N374*IF($G374='Cost Escalators'!$B$4,'Cost Escalators'!$B$6,'Cost Escalators'!$C$6)</f>
        <v>0</v>
      </c>
      <c r="O374" s="34">
        <f>'Input Data'!O374*IF($G374='Cost Escalators'!$B$4,'Cost Escalators'!$B$6,'Cost Escalators'!$C$6)</f>
        <v>0</v>
      </c>
      <c r="P374" s="49">
        <f>'Input Data'!P374*IF($G374='Cost Escalators'!$B$4,'Cost Escalators'!$B$6,'Cost Escalators'!$C$6)</f>
        <v>0</v>
      </c>
      <c r="R374" s="102">
        <f t="shared" si="22"/>
        <v>0</v>
      </c>
      <c r="S374" s="34">
        <f t="shared" si="23"/>
        <v>0</v>
      </c>
      <c r="T374" s="34">
        <f t="shared" si="24"/>
        <v>0</v>
      </c>
      <c r="U374" s="49">
        <f t="shared" si="25"/>
        <v>0</v>
      </c>
      <c r="W374" s="255">
        <f>IF(OR(A374='Cost Escalators'!A$68,A374='Cost Escalators'!A$69,A374='Cost Escalators'!A$70,A374='Cost Escalators'!A$71),SUM(H374:L374),0)</f>
        <v>0</v>
      </c>
    </row>
    <row r="375" spans="1:23" x14ac:dyDescent="0.2">
      <c r="A375" s="33">
        <f>'Input Data'!A375</f>
        <v>4400</v>
      </c>
      <c r="B375" s="33" t="str">
        <f>'Input Data'!B375</f>
        <v>Easements</v>
      </c>
      <c r="C375" s="33" t="str">
        <f>'Input Data'!C375</f>
        <v>Miscellaneous Sydney Catchment Authority Easements</v>
      </c>
      <c r="D375" s="35" t="str">
        <f>'Input Data'!D375</f>
        <v>PS Easements</v>
      </c>
      <c r="E375" s="63" t="str">
        <f>'Input Data'!E375</f>
        <v>Input_Proj_Commit</v>
      </c>
      <c r="F375" s="68">
        <f>'Input Data'!F375</f>
        <v>2009</v>
      </c>
      <c r="G375" s="52">
        <f>'Input Data'!G375</f>
        <v>2013</v>
      </c>
      <c r="H375" s="34">
        <f>'Input Data'!H375*IF($G375='Cost Escalators'!$B$4,'Cost Escalators'!$B$6,'Cost Escalators'!$C$6)</f>
        <v>339.55045123664746</v>
      </c>
      <c r="I375" s="34">
        <f>'Input Data'!I375*IF($G375='Cost Escalators'!$B$4,'Cost Escalators'!$B$6,'Cost Escalators'!$C$6)</f>
        <v>0</v>
      </c>
      <c r="J375" s="34">
        <f>'Input Data'!J375*IF($G375='Cost Escalators'!$B$4,'Cost Escalators'!$B$6,'Cost Escalators'!$C$6)</f>
        <v>0</v>
      </c>
      <c r="K375" s="34">
        <f>'Input Data'!K375*IF($G375='Cost Escalators'!$B$4,'Cost Escalators'!$B$6,'Cost Escalators'!$C$6)</f>
        <v>0</v>
      </c>
      <c r="L375" s="49">
        <f>'Input Data'!L375*IF($G375='Cost Escalators'!$B$4,'Cost Escalators'!$B$6,'Cost Escalators'!$C$6)</f>
        <v>0</v>
      </c>
      <c r="M375" s="34">
        <f>'Input Data'!M375*IF($G375='Cost Escalators'!$B$4,'Cost Escalators'!$B$6,'Cost Escalators'!$C$6)</f>
        <v>0</v>
      </c>
      <c r="N375" s="34">
        <f>'Input Data'!N375*IF($G375='Cost Escalators'!$B$4,'Cost Escalators'!$B$6,'Cost Escalators'!$C$6)</f>
        <v>0</v>
      </c>
      <c r="O375" s="34">
        <f>'Input Data'!O375*IF($G375='Cost Escalators'!$B$4,'Cost Escalators'!$B$6,'Cost Escalators'!$C$6)</f>
        <v>0</v>
      </c>
      <c r="P375" s="49">
        <f>'Input Data'!P375*IF($G375='Cost Escalators'!$B$4,'Cost Escalators'!$B$6,'Cost Escalators'!$C$6)</f>
        <v>0</v>
      </c>
      <c r="R375" s="102">
        <f t="shared" si="22"/>
        <v>0</v>
      </c>
      <c r="S375" s="34">
        <f t="shared" si="23"/>
        <v>0</v>
      </c>
      <c r="T375" s="34">
        <f t="shared" si="24"/>
        <v>0</v>
      </c>
      <c r="U375" s="49">
        <f t="shared" si="25"/>
        <v>0</v>
      </c>
      <c r="W375" s="255">
        <f>IF(OR(A375='Cost Escalators'!A$68,A375='Cost Escalators'!A$69,A375='Cost Escalators'!A$70,A375='Cost Escalators'!A$71),SUM(H375:L375),0)</f>
        <v>0</v>
      </c>
    </row>
    <row r="376" spans="1:23" x14ac:dyDescent="0.2">
      <c r="A376" s="33">
        <f>'Input Data'!A376</f>
        <v>905</v>
      </c>
      <c r="B376" s="33" t="str">
        <f>'Input Data'!B376</f>
        <v>Easements</v>
      </c>
      <c r="C376" s="33" t="str">
        <f>'Input Data'!C376</f>
        <v>Miscellaneous Easements</v>
      </c>
      <c r="D376" s="35" t="str">
        <f>'Input Data'!D376</f>
        <v>PS Easements</v>
      </c>
      <c r="E376" s="63" t="str">
        <f>'Input Data'!E376</f>
        <v>Input_Proj_Commit</v>
      </c>
      <c r="F376" s="68">
        <f>'Input Data'!F376</f>
        <v>2010</v>
      </c>
      <c r="G376" s="52">
        <f>'Input Data'!G376</f>
        <v>2013</v>
      </c>
      <c r="H376" s="34">
        <f>'Input Data'!H376*IF($G376='Cost Escalators'!$B$4,'Cost Escalators'!$B$6,'Cost Escalators'!$C$6)</f>
        <v>4782114.3221911769</v>
      </c>
      <c r="I376" s="34">
        <f>'Input Data'!I376*IF($G376='Cost Escalators'!$B$4,'Cost Escalators'!$B$6,'Cost Escalators'!$C$6)</f>
        <v>37895.862475496811</v>
      </c>
      <c r="J376" s="34">
        <f>'Input Data'!J376*IF($G376='Cost Escalators'!$B$4,'Cost Escalators'!$B$6,'Cost Escalators'!$C$6)</f>
        <v>0</v>
      </c>
      <c r="K376" s="34">
        <f>'Input Data'!K376*IF($G376='Cost Escalators'!$B$4,'Cost Escalators'!$B$6,'Cost Escalators'!$C$6)</f>
        <v>0</v>
      </c>
      <c r="L376" s="49">
        <f>'Input Data'!L376*IF($G376='Cost Escalators'!$B$4,'Cost Escalators'!$B$6,'Cost Escalators'!$C$6)</f>
        <v>0</v>
      </c>
      <c r="M376" s="34">
        <f>'Input Data'!M376*IF($G376='Cost Escalators'!$B$4,'Cost Escalators'!$B$6,'Cost Escalators'!$C$6)</f>
        <v>0</v>
      </c>
      <c r="N376" s="34">
        <f>'Input Data'!N376*IF($G376='Cost Escalators'!$B$4,'Cost Escalators'!$B$6,'Cost Escalators'!$C$6)</f>
        <v>0</v>
      </c>
      <c r="O376" s="34">
        <f>'Input Data'!O376*IF($G376='Cost Escalators'!$B$4,'Cost Escalators'!$B$6,'Cost Escalators'!$C$6)</f>
        <v>0</v>
      </c>
      <c r="P376" s="49">
        <f>'Input Data'!P376*IF($G376='Cost Escalators'!$B$4,'Cost Escalators'!$B$6,'Cost Escalators'!$C$6)</f>
        <v>0</v>
      </c>
      <c r="R376" s="102">
        <f t="shared" si="22"/>
        <v>0</v>
      </c>
      <c r="S376" s="34">
        <f t="shared" si="23"/>
        <v>0</v>
      </c>
      <c r="T376" s="34">
        <f t="shared" si="24"/>
        <v>0</v>
      </c>
      <c r="U376" s="49">
        <f t="shared" si="25"/>
        <v>0</v>
      </c>
      <c r="W376" s="255">
        <f>IF(OR(A376='Cost Escalators'!A$68,A376='Cost Escalators'!A$69,A376='Cost Escalators'!A$70,A376='Cost Escalators'!A$71),SUM(H376:L376),0)</f>
        <v>0</v>
      </c>
    </row>
    <row r="377" spans="1:23" x14ac:dyDescent="0.2">
      <c r="A377" s="33">
        <f>'Input Data'!A377</f>
        <v>6961</v>
      </c>
      <c r="B377" s="33" t="str">
        <f>'Input Data'!B377</f>
        <v>Easements</v>
      </c>
      <c r="C377" s="33" t="str">
        <f>'Input Data'!C377</f>
        <v>Bannaby to South Creek Lines 500kV Easement Acquisitions</v>
      </c>
      <c r="D377" s="35" t="str">
        <f>'Input Data'!D377</f>
        <v>PS Easements</v>
      </c>
      <c r="E377" s="63" t="str">
        <f>'Input Data'!E377</f>
        <v>Input_Proj_Commit</v>
      </c>
      <c r="F377" s="68">
        <f>'Input Data'!F377</f>
        <v>2013</v>
      </c>
      <c r="G377" s="52">
        <f>'Input Data'!G377</f>
        <v>2013</v>
      </c>
      <c r="H377" s="34">
        <f>'Input Data'!H377*IF($G377='Cost Escalators'!$B$4,'Cost Escalators'!$B$6,'Cost Escalators'!$C$6)</f>
        <v>804.84983747212073</v>
      </c>
      <c r="I377" s="34">
        <f>'Input Data'!I377*IF($G377='Cost Escalators'!$B$4,'Cost Escalators'!$B$6,'Cost Escalators'!$C$6)</f>
        <v>1371084.5721697491</v>
      </c>
      <c r="J377" s="34">
        <f>'Input Data'!J377*IF($G377='Cost Escalators'!$B$4,'Cost Escalators'!$B$6,'Cost Escalators'!$C$6)</f>
        <v>-1324113.5288643981</v>
      </c>
      <c r="K377" s="34">
        <f>'Input Data'!K377*IF($G377='Cost Escalators'!$B$4,'Cost Escalators'!$B$6,'Cost Escalators'!$C$6)</f>
        <v>526399.23998126783</v>
      </c>
      <c r="L377" s="49">
        <f>'Input Data'!L377*IF($G377='Cost Escalators'!$B$4,'Cost Escalators'!$B$6,'Cost Escalators'!$C$6)</f>
        <v>0</v>
      </c>
      <c r="M377" s="34">
        <f>'Input Data'!M377*IF($G377='Cost Escalators'!$B$4,'Cost Escalators'!$B$6,'Cost Escalators'!$C$6)</f>
        <v>0</v>
      </c>
      <c r="N377" s="34">
        <f>'Input Data'!N377*IF($G377='Cost Escalators'!$B$4,'Cost Escalators'!$B$6,'Cost Escalators'!$C$6)</f>
        <v>0</v>
      </c>
      <c r="O377" s="34">
        <f>'Input Data'!O377*IF($G377='Cost Escalators'!$B$4,'Cost Escalators'!$B$6,'Cost Escalators'!$C$6)</f>
        <v>0</v>
      </c>
      <c r="P377" s="49">
        <f>'Input Data'!P377*IF($G377='Cost Escalators'!$B$4,'Cost Escalators'!$B$6,'Cost Escalators'!$C$6)</f>
        <v>0</v>
      </c>
      <c r="R377" s="102">
        <f t="shared" si="22"/>
        <v>0</v>
      </c>
      <c r="S377" s="34">
        <f t="shared" si="23"/>
        <v>0</v>
      </c>
      <c r="T377" s="34">
        <f t="shared" si="24"/>
        <v>0</v>
      </c>
      <c r="U377" s="49">
        <f t="shared" si="25"/>
        <v>0</v>
      </c>
      <c r="W377" s="255">
        <f>IF(OR(A377='Cost Escalators'!A$68,A377='Cost Escalators'!A$69,A377='Cost Escalators'!A$70,A377='Cost Escalators'!A$71),SUM(H377:L377),0)</f>
        <v>0</v>
      </c>
    </row>
    <row r="378" spans="1:23" x14ac:dyDescent="0.2">
      <c r="A378" s="33">
        <f>'Input Data'!A378</f>
        <v>6673</v>
      </c>
      <c r="B378" s="33" t="str">
        <f>'Input Data'!B378</f>
        <v>Easements</v>
      </c>
      <c r="C378" s="33" t="str">
        <f>'Input Data'!C378</f>
        <v>Dumaresq to Lismore 330kV Strategic Easement Acquisition</v>
      </c>
      <c r="D378" s="35" t="str">
        <f>'Input Data'!D378</f>
        <v>PS Easements</v>
      </c>
      <c r="E378" s="63" t="str">
        <f>'Input Data'!E378</f>
        <v>Input_Proj_Commit</v>
      </c>
      <c r="F378" s="68">
        <f>'Input Data'!F378</f>
        <v>2014</v>
      </c>
      <c r="G378" s="52">
        <f>'Input Data'!G378</f>
        <v>2013</v>
      </c>
      <c r="H378" s="34">
        <f>'Input Data'!H378*IF($G378='Cost Escalators'!$B$4,'Cost Escalators'!$B$6,'Cost Escalators'!$C$6)</f>
        <v>3685694.4755031178</v>
      </c>
      <c r="I378" s="34">
        <f>'Input Data'!I378*IF($G378='Cost Escalators'!$B$4,'Cost Escalators'!$B$6,'Cost Escalators'!$C$6)</f>
        <v>3651041.2470831354</v>
      </c>
      <c r="J378" s="34">
        <f>'Input Data'!J378*IF($G378='Cost Escalators'!$B$4,'Cost Escalators'!$B$6,'Cost Escalators'!$C$6)</f>
        <v>3770822.9893178521</v>
      </c>
      <c r="K378" s="34">
        <f>'Input Data'!K378*IF($G378='Cost Escalators'!$B$4,'Cost Escalators'!$B$6,'Cost Escalators'!$C$6)</f>
        <v>3360996.5009431322</v>
      </c>
      <c r="L378" s="49">
        <f>'Input Data'!L378*IF($G378='Cost Escalators'!$B$4,'Cost Escalators'!$B$6,'Cost Escalators'!$C$6)</f>
        <v>584823.83984375</v>
      </c>
      <c r="M378" s="34">
        <f>'Input Data'!M378*IF($G378='Cost Escalators'!$B$4,'Cost Escalators'!$B$6,'Cost Escalators'!$C$6)</f>
        <v>0</v>
      </c>
      <c r="N378" s="34">
        <f>'Input Data'!N378*IF($G378='Cost Escalators'!$B$4,'Cost Escalators'!$B$6,'Cost Escalators'!$C$6)</f>
        <v>0</v>
      </c>
      <c r="O378" s="34">
        <f>'Input Data'!O378*IF($G378='Cost Escalators'!$B$4,'Cost Escalators'!$B$6,'Cost Escalators'!$C$6)</f>
        <v>0</v>
      </c>
      <c r="P378" s="49">
        <f>'Input Data'!P378*IF($G378='Cost Escalators'!$B$4,'Cost Escalators'!$B$6,'Cost Escalators'!$C$6)</f>
        <v>0</v>
      </c>
      <c r="R378" s="102">
        <f t="shared" si="22"/>
        <v>0</v>
      </c>
      <c r="S378" s="34">
        <f t="shared" si="23"/>
        <v>0</v>
      </c>
      <c r="T378" s="34">
        <f t="shared" si="24"/>
        <v>0</v>
      </c>
      <c r="U378" s="49">
        <f t="shared" si="25"/>
        <v>0</v>
      </c>
      <c r="W378" s="255">
        <f>IF(OR(A378='Cost Escalators'!A$68,A378='Cost Escalators'!A$69,A378='Cost Escalators'!A$70,A378='Cost Escalators'!A$71),SUM(H378:L378),0)</f>
        <v>0</v>
      </c>
    </row>
    <row r="379" spans="1:23" x14ac:dyDescent="0.2">
      <c r="A379" s="33">
        <f>'Input Data'!A379</f>
        <v>7460</v>
      </c>
      <c r="B379" s="33" t="str">
        <f>'Input Data'!B379</f>
        <v>Easements</v>
      </c>
      <c r="C379" s="33" t="str">
        <f>'Input Data'!C379</f>
        <v>Kemps Creek to Liverpool 330kV Easement Acquisition</v>
      </c>
      <c r="D379" s="35" t="str">
        <f>'Input Data'!D379</f>
        <v>PS Easements</v>
      </c>
      <c r="E379" s="63" t="str">
        <f>'Input Data'!E379</f>
        <v>Input_Proj_Commit</v>
      </c>
      <c r="F379" s="68">
        <f>'Input Data'!F379</f>
        <v>2014</v>
      </c>
      <c r="G379" s="52">
        <f>'Input Data'!G379</f>
        <v>2013</v>
      </c>
      <c r="H379" s="34">
        <f>'Input Data'!H379*IF($G379='Cost Escalators'!$B$4,'Cost Escalators'!$B$6,'Cost Escalators'!$C$6)</f>
        <v>89825.584569001061</v>
      </c>
      <c r="I379" s="34">
        <f>'Input Data'!I379*IF($G379='Cost Escalators'!$B$4,'Cost Escalators'!$B$6,'Cost Escalators'!$C$6)</f>
        <v>130994.69452390411</v>
      </c>
      <c r="J379" s="34">
        <f>'Input Data'!J379*IF($G379='Cost Escalators'!$B$4,'Cost Escalators'!$B$6,'Cost Escalators'!$C$6)</f>
        <v>7282618.0415453147</v>
      </c>
      <c r="K379" s="34">
        <f>'Input Data'!K379*IF($G379='Cost Escalators'!$B$4,'Cost Escalators'!$B$6,'Cost Escalators'!$C$6)</f>
        <v>1248931.4052451437</v>
      </c>
      <c r="L379" s="49">
        <f>'Input Data'!L379*IF($G379='Cost Escalators'!$B$4,'Cost Escalators'!$B$6,'Cost Escalators'!$C$6)</f>
        <v>0</v>
      </c>
      <c r="M379" s="34">
        <f>'Input Data'!M379*IF($G379='Cost Escalators'!$B$4,'Cost Escalators'!$B$6,'Cost Escalators'!$C$6)</f>
        <v>0</v>
      </c>
      <c r="N379" s="34">
        <f>'Input Data'!N379*IF($G379='Cost Escalators'!$B$4,'Cost Escalators'!$B$6,'Cost Escalators'!$C$6)</f>
        <v>0</v>
      </c>
      <c r="O379" s="34">
        <f>'Input Data'!O379*IF($G379='Cost Escalators'!$B$4,'Cost Escalators'!$B$6,'Cost Escalators'!$C$6)</f>
        <v>0</v>
      </c>
      <c r="P379" s="49">
        <f>'Input Data'!P379*IF($G379='Cost Escalators'!$B$4,'Cost Escalators'!$B$6,'Cost Escalators'!$C$6)</f>
        <v>0</v>
      </c>
      <c r="R379" s="102">
        <f t="shared" si="22"/>
        <v>0</v>
      </c>
      <c r="S379" s="34">
        <f t="shared" si="23"/>
        <v>0</v>
      </c>
      <c r="T379" s="34">
        <f t="shared" si="24"/>
        <v>0</v>
      </c>
      <c r="U379" s="49">
        <f t="shared" si="25"/>
        <v>0</v>
      </c>
      <c r="W379" s="255">
        <f>IF(OR(A379='Cost Escalators'!A$68,A379='Cost Escalators'!A$69,A379='Cost Escalators'!A$70,A379='Cost Escalators'!A$71),SUM(H379:L379),0)</f>
        <v>0</v>
      </c>
    </row>
    <row r="380" spans="1:23" x14ac:dyDescent="0.2">
      <c r="A380" s="33">
        <f>'Input Data'!A380</f>
        <v>7790</v>
      </c>
      <c r="B380" s="33" t="str">
        <f>'Input Data'!B380</f>
        <v>Easements</v>
      </c>
      <c r="C380" s="33" t="str">
        <f>'Input Data'!C380</f>
        <v>Strategic Easement for Sydney West to Holroyd Second 330kV Line</v>
      </c>
      <c r="D380" s="35" t="str">
        <f>'Input Data'!D380</f>
        <v>PS Easements</v>
      </c>
      <c r="E380" s="63" t="str">
        <f>'Input Data'!E380</f>
        <v>Input_Proj_Commit</v>
      </c>
      <c r="F380" s="68">
        <f>'Input Data'!F380</f>
        <v>2015</v>
      </c>
      <c r="G380" s="52">
        <f>'Input Data'!G380</f>
        <v>2013</v>
      </c>
      <c r="H380" s="34">
        <f>'Input Data'!H380*IF($G380='Cost Escalators'!$B$4,'Cost Escalators'!$B$6,'Cost Escalators'!$C$6)</f>
        <v>0</v>
      </c>
      <c r="I380" s="34">
        <f>'Input Data'!I380*IF($G380='Cost Escalators'!$B$4,'Cost Escalators'!$B$6,'Cost Escalators'!$C$6)</f>
        <v>0</v>
      </c>
      <c r="J380" s="34">
        <f>'Input Data'!J380*IF($G380='Cost Escalators'!$B$4,'Cost Escalators'!$B$6,'Cost Escalators'!$C$6)</f>
        <v>26800.613931863991</v>
      </c>
      <c r="K380" s="34">
        <f>'Input Data'!K380*IF($G380='Cost Escalators'!$B$4,'Cost Escalators'!$B$6,'Cost Escalators'!$C$6)</f>
        <v>0</v>
      </c>
      <c r="L380" s="49">
        <f>'Input Data'!L380*IF($G380='Cost Escalators'!$B$4,'Cost Escalators'!$B$6,'Cost Escalators'!$C$6)</f>
        <v>-25371.488016390358</v>
      </c>
      <c r="M380" s="34">
        <f>'Input Data'!M380*IF($G380='Cost Escalators'!$B$4,'Cost Escalators'!$B$6,'Cost Escalators'!$C$6)</f>
        <v>0</v>
      </c>
      <c r="N380" s="34">
        <f>'Input Data'!N380*IF($G380='Cost Escalators'!$B$4,'Cost Escalators'!$B$6,'Cost Escalators'!$C$6)</f>
        <v>0</v>
      </c>
      <c r="O380" s="34">
        <f>'Input Data'!O380*IF($G380='Cost Escalators'!$B$4,'Cost Escalators'!$B$6,'Cost Escalators'!$C$6)</f>
        <v>0</v>
      </c>
      <c r="P380" s="49">
        <f>'Input Data'!P380*IF($G380='Cost Escalators'!$B$4,'Cost Escalators'!$B$6,'Cost Escalators'!$C$6)</f>
        <v>0</v>
      </c>
      <c r="R380" s="102">
        <f t="shared" si="22"/>
        <v>1429.1259154736326</v>
      </c>
      <c r="S380" s="34">
        <f t="shared" si="23"/>
        <v>0</v>
      </c>
      <c r="T380" s="34">
        <f t="shared" si="24"/>
        <v>0</v>
      </c>
      <c r="U380" s="49">
        <f t="shared" si="25"/>
        <v>0</v>
      </c>
      <c r="W380" s="255">
        <f>IF(OR(A380='Cost Escalators'!A$68,A380='Cost Escalators'!A$69,A380='Cost Escalators'!A$70,A380='Cost Escalators'!A$71),SUM(H380:L380),0)</f>
        <v>0</v>
      </c>
    </row>
    <row r="381" spans="1:23" x14ac:dyDescent="0.2">
      <c r="A381" s="33">
        <f>'Input Data'!A381</f>
        <v>6923</v>
      </c>
      <c r="B381" s="33" t="str">
        <f>'Input Data'!B381</f>
        <v>Powering Sydney's Future</v>
      </c>
      <c r="C381" s="33" t="str">
        <f>'Input Data'!C381</f>
        <v>Rookwood 330kV Substation - Cable Bays For Beaconsfield West</v>
      </c>
      <c r="D381" s="35" t="str">
        <f>'Input Data'!D381</f>
        <v>PS Easements</v>
      </c>
      <c r="E381" s="63" t="str">
        <f>'Input Data'!E381</f>
        <v>Input_Proj_Commit</v>
      </c>
      <c r="F381" s="68">
        <f>'Input Data'!F381</f>
        <v>2017</v>
      </c>
      <c r="G381" s="52">
        <f>'Input Data'!G381</f>
        <v>2013</v>
      </c>
      <c r="H381" s="34">
        <f>'Input Data'!H381*IF($G381='Cost Escalators'!$B$4,'Cost Escalators'!$B$6,'Cost Escalators'!$C$6)</f>
        <v>0</v>
      </c>
      <c r="I381" s="34">
        <f>'Input Data'!I381*IF($G381='Cost Escalators'!$B$4,'Cost Escalators'!$B$6,'Cost Escalators'!$C$6)</f>
        <v>1601.9947671981631</v>
      </c>
      <c r="J381" s="34">
        <f>'Input Data'!J381*IF($G381='Cost Escalators'!$B$4,'Cost Escalators'!$B$6,'Cost Escalators'!$C$6)</f>
        <v>-1570.0119894177888</v>
      </c>
      <c r="K381" s="34">
        <f>'Input Data'!K381*IF($G381='Cost Escalators'!$B$4,'Cost Escalators'!$B$6,'Cost Escalators'!$C$6)</f>
        <v>0</v>
      </c>
      <c r="L381" s="49">
        <f>'Input Data'!L381*IF($G381='Cost Escalators'!$B$4,'Cost Escalators'!$B$6,'Cost Escalators'!$C$6)</f>
        <v>0</v>
      </c>
      <c r="M381" s="34">
        <f>'Input Data'!M381*IF($G381='Cost Escalators'!$B$4,'Cost Escalators'!$B$6,'Cost Escalators'!$C$6)</f>
        <v>0</v>
      </c>
      <c r="N381" s="34">
        <f>'Input Data'!N381*IF($G381='Cost Escalators'!$B$4,'Cost Escalators'!$B$6,'Cost Escalators'!$C$6)</f>
        <v>0</v>
      </c>
      <c r="O381" s="34">
        <f>'Input Data'!O381*IF($G381='Cost Escalators'!$B$4,'Cost Escalators'!$B$6,'Cost Escalators'!$C$6)</f>
        <v>0</v>
      </c>
      <c r="P381" s="49">
        <f>'Input Data'!P381*IF($G381='Cost Escalators'!$B$4,'Cost Escalators'!$B$6,'Cost Escalators'!$C$6)</f>
        <v>0</v>
      </c>
      <c r="R381" s="102">
        <f t="shared" si="22"/>
        <v>0</v>
      </c>
      <c r="S381" s="34">
        <f t="shared" si="23"/>
        <v>0</v>
      </c>
      <c r="T381" s="34">
        <f t="shared" si="24"/>
        <v>31.982777780374363</v>
      </c>
      <c r="U381" s="49">
        <f t="shared" si="25"/>
        <v>0</v>
      </c>
      <c r="W381" s="255">
        <f>IF(OR(A381='Cost Escalators'!A$68,A381='Cost Escalators'!A$69,A381='Cost Escalators'!A$70,A381='Cost Escalators'!A$71),SUM(H381:L381),0)</f>
        <v>0</v>
      </c>
    </row>
    <row r="382" spans="1:23" x14ac:dyDescent="0.2">
      <c r="A382" s="33">
        <f>'Input Data'!A382</f>
        <v>7562</v>
      </c>
      <c r="B382" s="33" t="str">
        <f>'Input Data'!B382</f>
        <v>Powering Sydney's Future</v>
      </c>
      <c r="C382" s="33" t="str">
        <f>'Input Data'!C382</f>
        <v>Haymarket Additional 330 kV Switchbays and Beaconsfield West Bay</v>
      </c>
      <c r="D382" s="35" t="str">
        <f>'Input Data'!D382</f>
        <v>PS Easements</v>
      </c>
      <c r="E382" s="63" t="str">
        <f>'Input Data'!E382</f>
        <v>Input_Proj_Commit</v>
      </c>
      <c r="F382" s="68">
        <f>'Input Data'!F382</f>
        <v>2017</v>
      </c>
      <c r="G382" s="52">
        <f>'Input Data'!G382</f>
        <v>2013</v>
      </c>
      <c r="H382" s="34">
        <f>'Input Data'!H382*IF($G382='Cost Escalators'!$B$4,'Cost Escalators'!$B$6,'Cost Escalators'!$C$6)</f>
        <v>0</v>
      </c>
      <c r="I382" s="34">
        <f>'Input Data'!I382*IF($G382='Cost Escalators'!$B$4,'Cost Escalators'!$B$6,'Cost Escalators'!$C$6)</f>
        <v>0</v>
      </c>
      <c r="J382" s="34">
        <f>'Input Data'!J382*IF($G382='Cost Escalators'!$B$4,'Cost Escalators'!$B$6,'Cost Escalators'!$C$6)</f>
        <v>7058.025012277827</v>
      </c>
      <c r="K382" s="34">
        <f>'Input Data'!K382*IF($G382='Cost Escalators'!$B$4,'Cost Escalators'!$B$6,'Cost Escalators'!$C$6)</f>
        <v>-6871.4063477767786</v>
      </c>
      <c r="L382" s="49">
        <f>'Input Data'!L382*IF($G382='Cost Escalators'!$B$4,'Cost Escalators'!$B$6,'Cost Escalators'!$C$6)</f>
        <v>0</v>
      </c>
      <c r="M382" s="34">
        <f>'Input Data'!M382*IF($G382='Cost Escalators'!$B$4,'Cost Escalators'!$B$6,'Cost Escalators'!$C$6)</f>
        <v>0</v>
      </c>
      <c r="N382" s="34">
        <f>'Input Data'!N382*IF($G382='Cost Escalators'!$B$4,'Cost Escalators'!$B$6,'Cost Escalators'!$C$6)</f>
        <v>0</v>
      </c>
      <c r="O382" s="34">
        <f>'Input Data'!O382*IF($G382='Cost Escalators'!$B$4,'Cost Escalators'!$B$6,'Cost Escalators'!$C$6)</f>
        <v>0</v>
      </c>
      <c r="P382" s="49">
        <f>'Input Data'!P382*IF($G382='Cost Escalators'!$B$4,'Cost Escalators'!$B$6,'Cost Escalators'!$C$6)</f>
        <v>0</v>
      </c>
      <c r="R382" s="102">
        <f t="shared" si="22"/>
        <v>0</v>
      </c>
      <c r="S382" s="34">
        <f t="shared" si="23"/>
        <v>0</v>
      </c>
      <c r="T382" s="34">
        <f t="shared" si="24"/>
        <v>186.61866450104844</v>
      </c>
      <c r="U382" s="49">
        <f t="shared" si="25"/>
        <v>0</v>
      </c>
      <c r="W382" s="255">
        <f>IF(OR(A382='Cost Escalators'!A$68,A382='Cost Escalators'!A$69,A382='Cost Escalators'!A$70,A382='Cost Escalators'!A$71),SUM(H382:L382),0)</f>
        <v>0</v>
      </c>
    </row>
    <row r="383" spans="1:23" x14ac:dyDescent="0.2">
      <c r="A383" s="33">
        <f>'Input Data'!A383</f>
        <v>4759</v>
      </c>
      <c r="B383" s="33" t="str">
        <f>'Input Data'!B383</f>
        <v>Property</v>
      </c>
      <c r="C383" s="33" t="str">
        <f>'Input Data'!C383</f>
        <v>Marulan Substation Outstanding Land Acquisition</v>
      </c>
      <c r="D383" s="35" t="str">
        <f>'Input Data'!D383</f>
        <v>PS Easements</v>
      </c>
      <c r="E383" s="63" t="str">
        <f>'Input Data'!E383</f>
        <v>Input_Proj_Commit</v>
      </c>
      <c r="F383" s="68">
        <f>'Input Data'!F383</f>
        <v>2009</v>
      </c>
      <c r="G383" s="52">
        <f>'Input Data'!G383</f>
        <v>2013</v>
      </c>
      <c r="H383" s="34">
        <f>'Input Data'!H383*IF($G383='Cost Escalators'!$B$4,'Cost Escalators'!$B$6,'Cost Escalators'!$C$6)</f>
        <v>441204.65045008634</v>
      </c>
      <c r="I383" s="34">
        <f>'Input Data'!I383*IF($G383='Cost Escalators'!$B$4,'Cost Escalators'!$B$6,'Cost Escalators'!$C$6)</f>
        <v>244.35442018603652</v>
      </c>
      <c r="J383" s="34">
        <f>'Input Data'!J383*IF($G383='Cost Escalators'!$B$4,'Cost Escalators'!$B$6,'Cost Escalators'!$C$6)</f>
        <v>0</v>
      </c>
      <c r="K383" s="34">
        <f>'Input Data'!K383*IF($G383='Cost Escalators'!$B$4,'Cost Escalators'!$B$6,'Cost Escalators'!$C$6)</f>
        <v>0</v>
      </c>
      <c r="L383" s="49">
        <f>'Input Data'!L383*IF($G383='Cost Escalators'!$B$4,'Cost Escalators'!$B$6,'Cost Escalators'!$C$6)</f>
        <v>0</v>
      </c>
      <c r="M383" s="34">
        <f>'Input Data'!M383*IF($G383='Cost Escalators'!$B$4,'Cost Escalators'!$B$6,'Cost Escalators'!$C$6)</f>
        <v>0</v>
      </c>
      <c r="N383" s="34">
        <f>'Input Data'!N383*IF($G383='Cost Escalators'!$B$4,'Cost Escalators'!$B$6,'Cost Escalators'!$C$6)</f>
        <v>0</v>
      </c>
      <c r="O383" s="34">
        <f>'Input Data'!O383*IF($G383='Cost Escalators'!$B$4,'Cost Escalators'!$B$6,'Cost Escalators'!$C$6)</f>
        <v>0</v>
      </c>
      <c r="P383" s="49">
        <f>'Input Data'!P383*IF($G383='Cost Escalators'!$B$4,'Cost Escalators'!$B$6,'Cost Escalators'!$C$6)</f>
        <v>0</v>
      </c>
      <c r="R383" s="102">
        <f t="shared" si="22"/>
        <v>0</v>
      </c>
      <c r="S383" s="34">
        <f t="shared" si="23"/>
        <v>0</v>
      </c>
      <c r="T383" s="34">
        <f t="shared" si="24"/>
        <v>0</v>
      </c>
      <c r="U383" s="49">
        <f t="shared" si="25"/>
        <v>0</v>
      </c>
      <c r="W383" s="255">
        <f>IF(OR(A383='Cost Escalators'!A$68,A383='Cost Escalators'!A$69,A383='Cost Escalators'!A$70,A383='Cost Escalators'!A$71),SUM(H383:L383),0)</f>
        <v>0</v>
      </c>
    </row>
    <row r="384" spans="1:23" x14ac:dyDescent="0.2">
      <c r="A384" s="33">
        <f>'Input Data'!A384</f>
        <v>5827</v>
      </c>
      <c r="B384" s="33" t="str">
        <f>'Input Data'!B384</f>
        <v>Property</v>
      </c>
      <c r="C384" s="33" t="str">
        <f>'Input Data'!C384</f>
        <v>Miscellaneous Substation Site Rights Acquisition</v>
      </c>
      <c r="D384" s="35" t="str">
        <f>'Input Data'!D384</f>
        <v>PS Easements</v>
      </c>
      <c r="E384" s="63" t="str">
        <f>'Input Data'!E384</f>
        <v>Input_Proj_Commit</v>
      </c>
      <c r="F384" s="68">
        <f>'Input Data'!F384</f>
        <v>2009</v>
      </c>
      <c r="G384" s="52">
        <f>'Input Data'!G384</f>
        <v>2013</v>
      </c>
      <c r="H384" s="34">
        <f>'Input Data'!H384*IF($G384='Cost Escalators'!$B$4,'Cost Escalators'!$B$6,'Cost Escalators'!$C$6)</f>
        <v>482.40437912649304</v>
      </c>
      <c r="I384" s="34">
        <f>'Input Data'!I384*IF($G384='Cost Escalators'!$B$4,'Cost Escalators'!$B$6,'Cost Escalators'!$C$6)</f>
        <v>0</v>
      </c>
      <c r="J384" s="34">
        <f>'Input Data'!J384*IF($G384='Cost Escalators'!$B$4,'Cost Escalators'!$B$6,'Cost Escalators'!$C$6)</f>
        <v>0</v>
      </c>
      <c r="K384" s="34">
        <f>'Input Data'!K384*IF($G384='Cost Escalators'!$B$4,'Cost Escalators'!$B$6,'Cost Escalators'!$C$6)</f>
        <v>0</v>
      </c>
      <c r="L384" s="49">
        <f>'Input Data'!L384*IF($G384='Cost Escalators'!$B$4,'Cost Escalators'!$B$6,'Cost Escalators'!$C$6)</f>
        <v>0</v>
      </c>
      <c r="M384" s="34">
        <f>'Input Data'!M384*IF($G384='Cost Escalators'!$B$4,'Cost Escalators'!$B$6,'Cost Escalators'!$C$6)</f>
        <v>0</v>
      </c>
      <c r="N384" s="34">
        <f>'Input Data'!N384*IF($G384='Cost Escalators'!$B$4,'Cost Escalators'!$B$6,'Cost Escalators'!$C$6)</f>
        <v>0</v>
      </c>
      <c r="O384" s="34">
        <f>'Input Data'!O384*IF($G384='Cost Escalators'!$B$4,'Cost Escalators'!$B$6,'Cost Escalators'!$C$6)</f>
        <v>0</v>
      </c>
      <c r="P384" s="49">
        <f>'Input Data'!P384*IF($G384='Cost Escalators'!$B$4,'Cost Escalators'!$B$6,'Cost Escalators'!$C$6)</f>
        <v>0</v>
      </c>
      <c r="R384" s="102">
        <f t="shared" si="22"/>
        <v>0</v>
      </c>
      <c r="S384" s="34">
        <f t="shared" si="23"/>
        <v>0</v>
      </c>
      <c r="T384" s="34">
        <f t="shared" si="24"/>
        <v>0</v>
      </c>
      <c r="U384" s="49">
        <f t="shared" si="25"/>
        <v>0</v>
      </c>
      <c r="W384" s="255">
        <f>IF(OR(A384='Cost Escalators'!A$68,A384='Cost Escalators'!A$69,A384='Cost Escalators'!A$70,A384='Cost Escalators'!A$71),SUM(H384:L384),0)</f>
        <v>0</v>
      </c>
    </row>
    <row r="385" spans="1:23" x14ac:dyDescent="0.2">
      <c r="A385" s="33">
        <f>'Input Data'!A385</f>
        <v>7396</v>
      </c>
      <c r="B385" s="33" t="str">
        <f>'Input Data'!B385</f>
        <v>Property</v>
      </c>
      <c r="C385" s="33" t="str">
        <f>'Input Data'!C385</f>
        <v>Richmond Vale 500kV Strategic Property Acquisition</v>
      </c>
      <c r="D385" s="35" t="str">
        <f>'Input Data'!D385</f>
        <v>PS Easements</v>
      </c>
      <c r="E385" s="63" t="str">
        <f>'Input Data'!E385</f>
        <v>Input_Proj_Commit</v>
      </c>
      <c r="F385" s="68">
        <f>'Input Data'!F385</f>
        <v>2013</v>
      </c>
      <c r="G385" s="52">
        <f>'Input Data'!G385</f>
        <v>2013</v>
      </c>
      <c r="H385" s="34">
        <f>'Input Data'!H385*IF($G385='Cost Escalators'!$B$4,'Cost Escalators'!$B$6,'Cost Escalators'!$C$6)</f>
        <v>2481.0301917928014</v>
      </c>
      <c r="I385" s="34">
        <f>'Input Data'!I385*IF($G385='Cost Escalators'!$B$4,'Cost Escalators'!$B$6,'Cost Escalators'!$C$6)</f>
        <v>1680.4723171773571</v>
      </c>
      <c r="J385" s="34">
        <f>'Input Data'!J385*IF($G385='Cost Escalators'!$B$4,'Cost Escalators'!$B$6,'Cost Escalators'!$C$6)</f>
        <v>-1300.8176518034365</v>
      </c>
      <c r="K385" s="34">
        <f>'Input Data'!K385*IF($G385='Cost Escalators'!$B$4,'Cost Escalators'!$B$6,'Cost Escalators'!$C$6)</f>
        <v>0</v>
      </c>
      <c r="L385" s="49">
        <f>'Input Data'!L385*IF($G385='Cost Escalators'!$B$4,'Cost Escalators'!$B$6,'Cost Escalators'!$C$6)</f>
        <v>0</v>
      </c>
      <c r="M385" s="34">
        <f>'Input Data'!M385*IF($G385='Cost Escalators'!$B$4,'Cost Escalators'!$B$6,'Cost Escalators'!$C$6)</f>
        <v>0</v>
      </c>
      <c r="N385" s="34">
        <f>'Input Data'!N385*IF($G385='Cost Escalators'!$B$4,'Cost Escalators'!$B$6,'Cost Escalators'!$C$6)</f>
        <v>0</v>
      </c>
      <c r="O385" s="34">
        <f>'Input Data'!O385*IF($G385='Cost Escalators'!$B$4,'Cost Escalators'!$B$6,'Cost Escalators'!$C$6)</f>
        <v>0</v>
      </c>
      <c r="P385" s="49">
        <f>'Input Data'!P385*IF($G385='Cost Escalators'!$B$4,'Cost Escalators'!$B$6,'Cost Escalators'!$C$6)</f>
        <v>0</v>
      </c>
      <c r="R385" s="102">
        <f t="shared" si="22"/>
        <v>0</v>
      </c>
      <c r="S385" s="34">
        <f t="shared" si="23"/>
        <v>0</v>
      </c>
      <c r="T385" s="34">
        <f t="shared" si="24"/>
        <v>0</v>
      </c>
      <c r="U385" s="49">
        <f t="shared" si="25"/>
        <v>0</v>
      </c>
      <c r="W385" s="255">
        <f>IF(OR(A385='Cost Escalators'!A$68,A385='Cost Escalators'!A$69,A385='Cost Escalators'!A$70,A385='Cost Escalators'!A$71),SUM(H385:L385),0)</f>
        <v>0</v>
      </c>
    </row>
    <row r="386" spans="1:23" x14ac:dyDescent="0.2">
      <c r="A386" s="33">
        <f>'Input Data'!A386</f>
        <v>7457</v>
      </c>
      <c r="B386" s="33" t="str">
        <f>'Input Data'!B386</f>
        <v>Property</v>
      </c>
      <c r="C386" s="33" t="str">
        <f>'Input Data'!C386</f>
        <v>South Creek 500/330kV Substation Strategic Site Acquisition</v>
      </c>
      <c r="D386" s="35" t="str">
        <f>'Input Data'!D386</f>
        <v>PS Easements</v>
      </c>
      <c r="E386" s="63" t="str">
        <f>'Input Data'!E386</f>
        <v>Input_Proj_Commit</v>
      </c>
      <c r="F386" s="68">
        <f>'Input Data'!F386</f>
        <v>2013</v>
      </c>
      <c r="G386" s="52">
        <f>'Input Data'!G386</f>
        <v>2013</v>
      </c>
      <c r="H386" s="34">
        <f>'Input Data'!H386*IF($G386='Cost Escalators'!$B$4,'Cost Escalators'!$B$6,'Cost Escalators'!$C$6)</f>
        <v>941326.98043259478</v>
      </c>
      <c r="I386" s="34">
        <f>'Input Data'!I386*IF($G386='Cost Escalators'!$B$4,'Cost Escalators'!$B$6,'Cost Escalators'!$C$6)</f>
        <v>12738702.721256718</v>
      </c>
      <c r="J386" s="34">
        <f>'Input Data'!J386*IF($G386='Cost Escalators'!$B$4,'Cost Escalators'!$B$6,'Cost Escalators'!$C$6)</f>
        <v>35739.331128174672</v>
      </c>
      <c r="K386" s="34">
        <f>'Input Data'!K386*IF($G386='Cost Escalators'!$B$4,'Cost Escalators'!$B$6,'Cost Escalators'!$C$6)</f>
        <v>76267.181642374388</v>
      </c>
      <c r="L386" s="49">
        <f>'Input Data'!L386*IF($G386='Cost Escalators'!$B$4,'Cost Escalators'!$B$6,'Cost Escalators'!$C$6)</f>
        <v>0</v>
      </c>
      <c r="M386" s="34">
        <f>'Input Data'!M386*IF($G386='Cost Escalators'!$B$4,'Cost Escalators'!$B$6,'Cost Escalators'!$C$6)</f>
        <v>0</v>
      </c>
      <c r="N386" s="34">
        <f>'Input Data'!N386*IF($G386='Cost Escalators'!$B$4,'Cost Escalators'!$B$6,'Cost Escalators'!$C$6)</f>
        <v>0</v>
      </c>
      <c r="O386" s="34">
        <f>'Input Data'!O386*IF($G386='Cost Escalators'!$B$4,'Cost Escalators'!$B$6,'Cost Escalators'!$C$6)</f>
        <v>0</v>
      </c>
      <c r="P386" s="49">
        <f>'Input Data'!P386*IF($G386='Cost Escalators'!$B$4,'Cost Escalators'!$B$6,'Cost Escalators'!$C$6)</f>
        <v>0</v>
      </c>
      <c r="R386" s="102">
        <f t="shared" si="22"/>
        <v>0</v>
      </c>
      <c r="S386" s="34">
        <f t="shared" si="23"/>
        <v>0</v>
      </c>
      <c r="T386" s="34">
        <f t="shared" si="24"/>
        <v>0</v>
      </c>
      <c r="U386" s="49">
        <f t="shared" si="25"/>
        <v>0</v>
      </c>
      <c r="W386" s="255">
        <f>IF(OR(A386='Cost Escalators'!A$68,A386='Cost Escalators'!A$69,A386='Cost Escalators'!A$70,A386='Cost Escalators'!A$71),SUM(H386:L386),0)</f>
        <v>0</v>
      </c>
    </row>
    <row r="387" spans="1:23" x14ac:dyDescent="0.2">
      <c r="A387" s="33">
        <f>'Input Data'!A387</f>
        <v>5994</v>
      </c>
      <c r="B387" s="33" t="str">
        <f>'Input Data'!B387</f>
        <v>Property</v>
      </c>
      <c r="C387" s="33" t="str">
        <f>'Input Data'!C387</f>
        <v>Lismore Substations 330kV Augmentation</v>
      </c>
      <c r="D387" s="35" t="str">
        <f>'Input Data'!D387</f>
        <v>PS Easements</v>
      </c>
      <c r="E387" s="63" t="str">
        <f>'Input Data'!E387</f>
        <v>Input_Proj_Commit</v>
      </c>
      <c r="F387" s="68">
        <f>'Input Data'!F387</f>
        <v>2014</v>
      </c>
      <c r="G387" s="52">
        <f>'Input Data'!G387</f>
        <v>2013</v>
      </c>
      <c r="H387" s="34">
        <f>'Input Data'!H387*IF($G387='Cost Escalators'!$B$4,'Cost Escalators'!$B$6,'Cost Escalators'!$C$6)</f>
        <v>-2.1789799861172278E-2</v>
      </c>
      <c r="I387" s="34">
        <f>'Input Data'!I387*IF($G387='Cost Escalators'!$B$4,'Cost Escalators'!$B$6,'Cost Escalators'!$C$6)</f>
        <v>0</v>
      </c>
      <c r="J387" s="34">
        <f>'Input Data'!J387*IF($G387='Cost Escalators'!$B$4,'Cost Escalators'!$B$6,'Cost Escalators'!$C$6)</f>
        <v>0</v>
      </c>
      <c r="K387" s="34">
        <f>'Input Data'!K387*IF($G387='Cost Escalators'!$B$4,'Cost Escalators'!$B$6,'Cost Escalators'!$C$6)</f>
        <v>0</v>
      </c>
      <c r="L387" s="49">
        <f>'Input Data'!L387*IF($G387='Cost Escalators'!$B$4,'Cost Escalators'!$B$6,'Cost Escalators'!$C$6)</f>
        <v>0</v>
      </c>
      <c r="M387" s="34">
        <f>'Input Data'!M387*IF($G387='Cost Escalators'!$B$4,'Cost Escalators'!$B$6,'Cost Escalators'!$C$6)</f>
        <v>0</v>
      </c>
      <c r="N387" s="34">
        <f>'Input Data'!N387*IF($G387='Cost Escalators'!$B$4,'Cost Escalators'!$B$6,'Cost Escalators'!$C$6)</f>
        <v>0</v>
      </c>
      <c r="O387" s="34">
        <f>'Input Data'!O387*IF($G387='Cost Escalators'!$B$4,'Cost Escalators'!$B$6,'Cost Escalators'!$C$6)</f>
        <v>0</v>
      </c>
      <c r="P387" s="49">
        <f>'Input Data'!P387*IF($G387='Cost Escalators'!$B$4,'Cost Escalators'!$B$6,'Cost Escalators'!$C$6)</f>
        <v>0</v>
      </c>
      <c r="R387" s="102">
        <f t="shared" si="22"/>
        <v>0</v>
      </c>
      <c r="S387" s="34">
        <f t="shared" si="23"/>
        <v>0</v>
      </c>
      <c r="T387" s="34">
        <f t="shared" si="24"/>
        <v>0</v>
      </c>
      <c r="U387" s="49">
        <f t="shared" si="25"/>
        <v>0</v>
      </c>
      <c r="W387" s="255">
        <f>IF(OR(A387='Cost Escalators'!A$68,A387='Cost Escalators'!A$69,A387='Cost Escalators'!A$70,A387='Cost Escalators'!A$71),SUM(H387:L387),0)</f>
        <v>0</v>
      </c>
    </row>
    <row r="388" spans="1:23" x14ac:dyDescent="0.2">
      <c r="A388" s="33">
        <f>'Input Data'!A388</f>
        <v>6751</v>
      </c>
      <c r="B388" s="33" t="str">
        <f>'Input Data'!B388</f>
        <v>Property</v>
      </c>
      <c r="C388" s="33" t="str">
        <f>'Input Data'!C388</f>
        <v>Tenterfield Substation</v>
      </c>
      <c r="D388" s="35" t="str">
        <f>'Input Data'!D388</f>
        <v>PS Easements</v>
      </c>
      <c r="E388" s="63" t="str">
        <f>'Input Data'!E388</f>
        <v>Input_Proj_Commit</v>
      </c>
      <c r="F388" s="68">
        <f>'Input Data'!F388</f>
        <v>2014</v>
      </c>
      <c r="G388" s="52">
        <f>'Input Data'!G388</f>
        <v>2013</v>
      </c>
      <c r="H388" s="34">
        <f>'Input Data'!H388*IF($G388='Cost Escalators'!$B$4,'Cost Escalators'!$B$6,'Cost Escalators'!$C$6)</f>
        <v>48400.60383652887</v>
      </c>
      <c r="I388" s="34">
        <f>'Input Data'!I388*IF($G388='Cost Escalators'!$B$4,'Cost Escalators'!$B$6,'Cost Escalators'!$C$6)</f>
        <v>10335.195585463778</v>
      </c>
      <c r="J388" s="34">
        <f>'Input Data'!J388*IF($G388='Cost Escalators'!$B$4,'Cost Escalators'!$B$6,'Cost Escalators'!$C$6)</f>
        <v>-64911.308325930084</v>
      </c>
      <c r="K388" s="34">
        <f>'Input Data'!K388*IF($G388='Cost Escalators'!$B$4,'Cost Escalators'!$B$6,'Cost Escalators'!$C$6)</f>
        <v>0</v>
      </c>
      <c r="L388" s="49">
        <f>'Input Data'!L388*IF($G388='Cost Escalators'!$B$4,'Cost Escalators'!$B$6,'Cost Escalators'!$C$6)</f>
        <v>0</v>
      </c>
      <c r="M388" s="34">
        <f>'Input Data'!M388*IF($G388='Cost Escalators'!$B$4,'Cost Escalators'!$B$6,'Cost Escalators'!$C$6)</f>
        <v>0</v>
      </c>
      <c r="N388" s="34">
        <f>'Input Data'!N388*IF($G388='Cost Escalators'!$B$4,'Cost Escalators'!$B$6,'Cost Escalators'!$C$6)</f>
        <v>0</v>
      </c>
      <c r="O388" s="34">
        <f>'Input Data'!O388*IF($G388='Cost Escalators'!$B$4,'Cost Escalators'!$B$6,'Cost Escalators'!$C$6)</f>
        <v>0</v>
      </c>
      <c r="P388" s="49">
        <f>'Input Data'!P388*IF($G388='Cost Escalators'!$B$4,'Cost Escalators'!$B$6,'Cost Escalators'!$C$6)</f>
        <v>0</v>
      </c>
      <c r="R388" s="102">
        <f t="shared" si="22"/>
        <v>0</v>
      </c>
      <c r="S388" s="34">
        <f t="shared" si="23"/>
        <v>0</v>
      </c>
      <c r="T388" s="34">
        <f t="shared" si="24"/>
        <v>0</v>
      </c>
      <c r="U388" s="49">
        <f t="shared" si="25"/>
        <v>0</v>
      </c>
      <c r="W388" s="255">
        <f>IF(OR(A388='Cost Escalators'!A$68,A388='Cost Escalators'!A$69,A388='Cost Escalators'!A$70,A388='Cost Escalators'!A$71),SUM(H388:L388),0)</f>
        <v>0</v>
      </c>
    </row>
    <row r="389" spans="1:23" x14ac:dyDescent="0.2">
      <c r="A389" s="33">
        <f>'Input Data'!A389</f>
        <v>6939</v>
      </c>
      <c r="B389" s="33" t="str">
        <f>'Input Data'!B389</f>
        <v>Property</v>
      </c>
      <c r="C389" s="33" t="str">
        <f>'Input Data'!C389</f>
        <v>Tenterfield Substation</v>
      </c>
      <c r="D389" s="35" t="str">
        <f>'Input Data'!D389</f>
        <v>PS Easements</v>
      </c>
      <c r="E389" s="63" t="str">
        <f>'Input Data'!E389</f>
        <v>Input_Proj_Commit</v>
      </c>
      <c r="F389" s="68">
        <f>'Input Data'!F389</f>
        <v>2014</v>
      </c>
      <c r="G389" s="52">
        <f>'Input Data'!G389</f>
        <v>2013</v>
      </c>
      <c r="H389" s="34">
        <f>'Input Data'!H389*IF($G389='Cost Escalators'!$B$4,'Cost Escalators'!$B$6,'Cost Escalators'!$C$6)</f>
        <v>0</v>
      </c>
      <c r="I389" s="34">
        <f>'Input Data'!I389*IF($G389='Cost Escalators'!$B$4,'Cost Escalators'!$B$6,'Cost Escalators'!$C$6)</f>
        <v>1710.7574204756186</v>
      </c>
      <c r="J389" s="34">
        <f>'Input Data'!J389*IF($G389='Cost Escalators'!$B$4,'Cost Escalators'!$B$6,'Cost Escalators'!$C$6)</f>
        <v>0</v>
      </c>
      <c r="K389" s="34">
        <f>'Input Data'!K389*IF($G389='Cost Escalators'!$B$4,'Cost Escalators'!$B$6,'Cost Escalators'!$C$6)</f>
        <v>-1632.1658474884241</v>
      </c>
      <c r="L389" s="49">
        <f>'Input Data'!L389*IF($G389='Cost Escalators'!$B$4,'Cost Escalators'!$B$6,'Cost Escalators'!$C$6)</f>
        <v>0</v>
      </c>
      <c r="M389" s="34">
        <f>'Input Data'!M389*IF($G389='Cost Escalators'!$B$4,'Cost Escalators'!$B$6,'Cost Escalators'!$C$6)</f>
        <v>0</v>
      </c>
      <c r="N389" s="34">
        <f>'Input Data'!N389*IF($G389='Cost Escalators'!$B$4,'Cost Escalators'!$B$6,'Cost Escalators'!$C$6)</f>
        <v>0</v>
      </c>
      <c r="O389" s="34">
        <f>'Input Data'!O389*IF($G389='Cost Escalators'!$B$4,'Cost Escalators'!$B$6,'Cost Escalators'!$C$6)</f>
        <v>0</v>
      </c>
      <c r="P389" s="49">
        <f>'Input Data'!P389*IF($G389='Cost Escalators'!$B$4,'Cost Escalators'!$B$6,'Cost Escalators'!$C$6)</f>
        <v>0</v>
      </c>
      <c r="R389" s="102">
        <f t="shared" ref="R389:R452" si="26">IF($F389=0,M389,IF($F389=R$4,SUM($H389:$P389),0))</f>
        <v>0</v>
      </c>
      <c r="S389" s="34">
        <f t="shared" ref="S389:S452" si="27">IF($F389=0,N389,IF($F389=S$4,SUM($H389:$P389),0))</f>
        <v>0</v>
      </c>
      <c r="T389" s="34">
        <f t="shared" ref="T389:T452" si="28">IF($F389=0,O389,IF($F389=T$4,SUM($H389:$P389),0))</f>
        <v>0</v>
      </c>
      <c r="U389" s="49">
        <f t="shared" ref="U389:U452" si="29">IF($F389=0,P389,IF($F389=U$4,SUM($H389:$P389),0))</f>
        <v>0</v>
      </c>
      <c r="W389" s="255">
        <f>IF(OR(A389='Cost Escalators'!A$68,A389='Cost Escalators'!A$69,A389='Cost Escalators'!A$70,A389='Cost Escalators'!A$71),SUM(H389:L389),0)</f>
        <v>0</v>
      </c>
    </row>
    <row r="390" spans="1:23" x14ac:dyDescent="0.2">
      <c r="A390" s="33">
        <f>'Input Data'!A390</f>
        <v>6911</v>
      </c>
      <c r="B390" s="33" t="str">
        <f>'Input Data'!B390</f>
        <v>Property</v>
      </c>
      <c r="C390" s="33" t="str">
        <f>'Input Data'!C390</f>
        <v>Strategic Property Acquisition at Beryl</v>
      </c>
      <c r="D390" s="35" t="str">
        <f>'Input Data'!D390</f>
        <v>PS Easements</v>
      </c>
      <c r="E390" s="63" t="str">
        <f>'Input Data'!E390</f>
        <v>Input_Proj_Commit</v>
      </c>
      <c r="F390" s="68">
        <f>'Input Data'!F390</f>
        <v>2015</v>
      </c>
      <c r="G390" s="52">
        <f>'Input Data'!G390</f>
        <v>2013</v>
      </c>
      <c r="H390" s="34">
        <f>'Input Data'!H390*IF($G390='Cost Escalators'!$B$4,'Cost Escalators'!$B$6,'Cost Escalators'!$C$6)</f>
        <v>11776.645971768367</v>
      </c>
      <c r="I390" s="34">
        <f>'Input Data'!I390*IF($G390='Cost Escalators'!$B$4,'Cost Escalators'!$B$6,'Cost Escalators'!$C$6)</f>
        <v>161751.2905170483</v>
      </c>
      <c r="J390" s="34">
        <f>'Input Data'!J390*IF($G390='Cost Escalators'!$B$4,'Cost Escalators'!$B$6,'Cost Escalators'!$C$6)</f>
        <v>-169777.95711607658</v>
      </c>
      <c r="K390" s="34">
        <f>'Input Data'!K390*IF($G390='Cost Escalators'!$B$4,'Cost Escalators'!$B$6,'Cost Escalators'!$C$6)</f>
        <v>206550.74677559175</v>
      </c>
      <c r="L390" s="49">
        <f>'Input Data'!L390*IF($G390='Cost Escalators'!$B$4,'Cost Escalators'!$B$6,'Cost Escalators'!$C$6)</f>
        <v>51464.84375</v>
      </c>
      <c r="M390" s="34">
        <f>'Input Data'!M390*IF($G390='Cost Escalators'!$B$4,'Cost Escalators'!$B$6,'Cost Escalators'!$C$6)</f>
        <v>720507.8125</v>
      </c>
      <c r="N390" s="34">
        <f>'Input Data'!N390*IF($G390='Cost Escalators'!$B$4,'Cost Escalators'!$B$6,'Cost Escalators'!$C$6)</f>
        <v>0</v>
      </c>
      <c r="O390" s="34">
        <f>'Input Data'!O390*IF($G390='Cost Escalators'!$B$4,'Cost Escalators'!$B$6,'Cost Escalators'!$C$6)</f>
        <v>0</v>
      </c>
      <c r="P390" s="49">
        <f>'Input Data'!P390*IF($G390='Cost Escalators'!$B$4,'Cost Escalators'!$B$6,'Cost Escalators'!$C$6)</f>
        <v>0</v>
      </c>
      <c r="R390" s="102">
        <f t="shared" si="26"/>
        <v>982273.38239833177</v>
      </c>
      <c r="S390" s="34">
        <f t="shared" si="27"/>
        <v>0</v>
      </c>
      <c r="T390" s="34">
        <f t="shared" si="28"/>
        <v>0</v>
      </c>
      <c r="U390" s="49">
        <f t="shared" si="29"/>
        <v>0</v>
      </c>
      <c r="W390" s="255">
        <f>IF(OR(A390='Cost Escalators'!A$68,A390='Cost Escalators'!A$69,A390='Cost Escalators'!A$70,A390='Cost Escalators'!A$71),SUM(H390:L390),0)</f>
        <v>0</v>
      </c>
    </row>
    <row r="391" spans="1:23" x14ac:dyDescent="0.2">
      <c r="A391" s="33">
        <f>'Input Data'!A391</f>
        <v>7548</v>
      </c>
      <c r="B391" s="33" t="str">
        <f>'Input Data'!B391</f>
        <v>Property</v>
      </c>
      <c r="C391" s="33" t="str">
        <f>'Input Data'!C391</f>
        <v>Property Acquisition at Sydney West</v>
      </c>
      <c r="D391" s="35" t="str">
        <f>'Input Data'!D391</f>
        <v>PS Easements</v>
      </c>
      <c r="E391" s="63" t="str">
        <f>'Input Data'!E391</f>
        <v>Input_Proj_Commit</v>
      </c>
      <c r="F391" s="68">
        <f>'Input Data'!F391</f>
        <v>2015</v>
      </c>
      <c r="G391" s="52">
        <f>'Input Data'!G391</f>
        <v>2013</v>
      </c>
      <c r="H391" s="34">
        <f>'Input Data'!H391*IF($G391='Cost Escalators'!$B$4,'Cost Escalators'!$B$6,'Cost Escalators'!$C$6)</f>
        <v>0</v>
      </c>
      <c r="I391" s="34">
        <f>'Input Data'!I391*IF($G391='Cost Escalators'!$B$4,'Cost Escalators'!$B$6,'Cost Escalators'!$C$6)</f>
        <v>0</v>
      </c>
      <c r="J391" s="34">
        <f>'Input Data'!J391*IF($G391='Cost Escalators'!$B$4,'Cost Escalators'!$B$6,'Cost Escalators'!$C$6)</f>
        <v>144599.79346361497</v>
      </c>
      <c r="K391" s="34">
        <f>'Input Data'!K391*IF($G391='Cost Escalators'!$B$4,'Cost Escalators'!$B$6,'Cost Escalators'!$C$6)</f>
        <v>12428434.713753397</v>
      </c>
      <c r="L391" s="49">
        <f>'Input Data'!L391*IF($G391='Cost Escalators'!$B$4,'Cost Escalators'!$B$6,'Cost Escalators'!$C$6)</f>
        <v>257324.21875</v>
      </c>
      <c r="M391" s="34">
        <f>'Input Data'!M391*IF($G391='Cost Escalators'!$B$4,'Cost Escalators'!$B$6,'Cost Escalators'!$C$6)</f>
        <v>0</v>
      </c>
      <c r="N391" s="34">
        <f>'Input Data'!N391*IF($G391='Cost Escalators'!$B$4,'Cost Escalators'!$B$6,'Cost Escalators'!$C$6)</f>
        <v>0</v>
      </c>
      <c r="O391" s="34">
        <f>'Input Data'!O391*IF($G391='Cost Escalators'!$B$4,'Cost Escalators'!$B$6,'Cost Escalators'!$C$6)</f>
        <v>0</v>
      </c>
      <c r="P391" s="49">
        <f>'Input Data'!P391*IF($G391='Cost Escalators'!$B$4,'Cost Escalators'!$B$6,'Cost Escalators'!$C$6)</f>
        <v>0</v>
      </c>
      <c r="R391" s="102">
        <f t="shared" si="26"/>
        <v>12830358.725967012</v>
      </c>
      <c r="S391" s="34">
        <f t="shared" si="27"/>
        <v>0</v>
      </c>
      <c r="T391" s="34">
        <f t="shared" si="28"/>
        <v>0</v>
      </c>
      <c r="U391" s="49">
        <f t="shared" si="29"/>
        <v>0</v>
      </c>
      <c r="W391" s="255">
        <f>IF(OR(A391='Cost Escalators'!A$68,A391='Cost Escalators'!A$69,A391='Cost Escalators'!A$70,A391='Cost Escalators'!A$71),SUM(H391:L391),0)</f>
        <v>0</v>
      </c>
    </row>
    <row r="392" spans="1:23" x14ac:dyDescent="0.2">
      <c r="A392" s="33">
        <f>'Input Data'!A392</f>
        <v>6115</v>
      </c>
      <c r="B392" s="33" t="str">
        <f>'Input Data'!B392</f>
        <v>Property</v>
      </c>
      <c r="C392" s="33" t="str">
        <f>'Input Data'!C392</f>
        <v>Strategic Property Acquisition at Surry Hills</v>
      </c>
      <c r="D392" s="35" t="str">
        <f>'Input Data'!D392</f>
        <v>PS Easements</v>
      </c>
      <c r="E392" s="63" t="str">
        <f>'Input Data'!E392</f>
        <v>Input_Proj_Commit</v>
      </c>
      <c r="F392" s="68">
        <f>'Input Data'!F392</f>
        <v>2016</v>
      </c>
      <c r="G392" s="52">
        <f>'Input Data'!G392</f>
        <v>2013</v>
      </c>
      <c r="H392" s="34">
        <f>'Input Data'!H392*IF($G392='Cost Escalators'!$B$4,'Cost Escalators'!$B$6,'Cost Escalators'!$C$6)</f>
        <v>87486.787295802031</v>
      </c>
      <c r="I392" s="34">
        <f>'Input Data'!I392*IF($G392='Cost Escalators'!$B$4,'Cost Escalators'!$B$6,'Cost Escalators'!$C$6)</f>
        <v>-108477.56071446092</v>
      </c>
      <c r="J392" s="34">
        <f>'Input Data'!J392*IF($G392='Cost Escalators'!$B$4,'Cost Escalators'!$B$6,'Cost Escalators'!$C$6)</f>
        <v>0</v>
      </c>
      <c r="K392" s="34">
        <f>'Input Data'!K392*IF($G392='Cost Escalators'!$B$4,'Cost Escalators'!$B$6,'Cost Escalators'!$C$6)</f>
        <v>-5439.7445726163633</v>
      </c>
      <c r="L392" s="49">
        <f>'Input Data'!L392*IF($G392='Cost Escalators'!$B$4,'Cost Escalators'!$B$6,'Cost Escalators'!$C$6)</f>
        <v>0</v>
      </c>
      <c r="M392" s="34">
        <f>'Input Data'!M392*IF($G392='Cost Escalators'!$B$4,'Cost Escalators'!$B$6,'Cost Escalators'!$C$6)</f>
        <v>0</v>
      </c>
      <c r="N392" s="34">
        <f>'Input Data'!N392*IF($G392='Cost Escalators'!$B$4,'Cost Escalators'!$B$6,'Cost Escalators'!$C$6)</f>
        <v>0</v>
      </c>
      <c r="O392" s="34">
        <f>'Input Data'!O392*IF($G392='Cost Escalators'!$B$4,'Cost Escalators'!$B$6,'Cost Escalators'!$C$6)</f>
        <v>0</v>
      </c>
      <c r="P392" s="49">
        <f>'Input Data'!P392*IF($G392='Cost Escalators'!$B$4,'Cost Escalators'!$B$6,'Cost Escalators'!$C$6)</f>
        <v>0</v>
      </c>
      <c r="R392" s="102">
        <f t="shared" si="26"/>
        <v>0</v>
      </c>
      <c r="S392" s="34">
        <f t="shared" si="27"/>
        <v>-26430.517991275257</v>
      </c>
      <c r="T392" s="34">
        <f t="shared" si="28"/>
        <v>0</v>
      </c>
      <c r="U392" s="49">
        <f t="shared" si="29"/>
        <v>0</v>
      </c>
      <c r="W392" s="255">
        <f>IF(OR(A392='Cost Escalators'!A$68,A392='Cost Escalators'!A$69,A392='Cost Escalators'!A$70,A392='Cost Escalators'!A$71),SUM(H392:L392),0)</f>
        <v>0</v>
      </c>
    </row>
    <row r="393" spans="1:23" x14ac:dyDescent="0.2">
      <c r="A393" s="33">
        <f>'Input Data'!A393</f>
        <v>6276</v>
      </c>
      <c r="B393" s="33" t="str">
        <f>'Input Data'!B393</f>
        <v>Property</v>
      </c>
      <c r="C393" s="33" t="str">
        <f>'Input Data'!C393</f>
        <v>Strategic Property Acquisition at Surry Hills</v>
      </c>
      <c r="D393" s="35" t="str">
        <f>'Input Data'!D393</f>
        <v>PS Easements</v>
      </c>
      <c r="E393" s="63" t="str">
        <f>'Input Data'!E393</f>
        <v>Input_Proj_Commit</v>
      </c>
      <c r="F393" s="68">
        <f>'Input Data'!F393</f>
        <v>2016</v>
      </c>
      <c r="G393" s="52">
        <f>'Input Data'!G393</f>
        <v>2013</v>
      </c>
      <c r="H393" s="34">
        <f>'Input Data'!H393*IF($G393='Cost Escalators'!$B$4,'Cost Escalators'!$B$6,'Cost Escalators'!$C$6)</f>
        <v>-0.22879289854230861</v>
      </c>
      <c r="I393" s="34">
        <f>'Input Data'!I393*IF($G393='Cost Escalators'!$B$4,'Cost Escalators'!$B$6,'Cost Escalators'!$C$6)</f>
        <v>0</v>
      </c>
      <c r="J393" s="34">
        <f>'Input Data'!J393*IF($G393='Cost Escalators'!$B$4,'Cost Escalators'!$B$6,'Cost Escalators'!$C$6)</f>
        <v>0</v>
      </c>
      <c r="K393" s="34">
        <f>'Input Data'!K393*IF($G393='Cost Escalators'!$B$4,'Cost Escalators'!$B$6,'Cost Escalators'!$C$6)</f>
        <v>0</v>
      </c>
      <c r="L393" s="49">
        <f>'Input Data'!L393*IF($G393='Cost Escalators'!$B$4,'Cost Escalators'!$B$6,'Cost Escalators'!$C$6)</f>
        <v>0</v>
      </c>
      <c r="M393" s="34">
        <f>'Input Data'!M393*IF($G393='Cost Escalators'!$B$4,'Cost Escalators'!$B$6,'Cost Escalators'!$C$6)</f>
        <v>0</v>
      </c>
      <c r="N393" s="34">
        <f>'Input Data'!N393*IF($G393='Cost Escalators'!$B$4,'Cost Escalators'!$B$6,'Cost Escalators'!$C$6)</f>
        <v>0</v>
      </c>
      <c r="O393" s="34">
        <f>'Input Data'!O393*IF($G393='Cost Escalators'!$B$4,'Cost Escalators'!$B$6,'Cost Escalators'!$C$6)</f>
        <v>0</v>
      </c>
      <c r="P393" s="49">
        <f>'Input Data'!P393*IF($G393='Cost Escalators'!$B$4,'Cost Escalators'!$B$6,'Cost Escalators'!$C$6)</f>
        <v>0</v>
      </c>
      <c r="R393" s="102">
        <f t="shared" si="26"/>
        <v>0</v>
      </c>
      <c r="S393" s="34">
        <f t="shared" si="27"/>
        <v>-0.22879289854230861</v>
      </c>
      <c r="T393" s="34">
        <f t="shared" si="28"/>
        <v>0</v>
      </c>
      <c r="U393" s="49">
        <f t="shared" si="29"/>
        <v>0</v>
      </c>
      <c r="W393" s="255">
        <f>IF(OR(A393='Cost Escalators'!A$68,A393='Cost Escalators'!A$69,A393='Cost Escalators'!A$70,A393='Cost Escalators'!A$71),SUM(H393:L393),0)</f>
        <v>0</v>
      </c>
    </row>
    <row r="394" spans="1:23" x14ac:dyDescent="0.2">
      <c r="A394" s="33">
        <f>'Input Data'!A394</f>
        <v>6966</v>
      </c>
      <c r="B394" s="33" t="str">
        <f>'Input Data'!B394</f>
        <v>Property</v>
      </c>
      <c r="C394" s="33" t="str">
        <f>'Input Data'!C394</f>
        <v>Strategic Property Acquisition at Maraylya</v>
      </c>
      <c r="D394" s="35" t="str">
        <f>'Input Data'!D394</f>
        <v>PS Easements</v>
      </c>
      <c r="E394" s="63" t="str">
        <f>'Input Data'!E394</f>
        <v>Input_Proj_Commit</v>
      </c>
      <c r="F394" s="68">
        <f>'Input Data'!F394</f>
        <v>2016</v>
      </c>
      <c r="G394" s="52">
        <f>'Input Data'!G394</f>
        <v>2013</v>
      </c>
      <c r="H394" s="34">
        <f>'Input Data'!H394*IF($G394='Cost Escalators'!$B$4,'Cost Escalators'!$B$6,'Cost Escalators'!$C$6)</f>
        <v>28705.05432471363</v>
      </c>
      <c r="I394" s="34">
        <f>'Input Data'!I394*IF($G394='Cost Escalators'!$B$4,'Cost Escalators'!$B$6,'Cost Escalators'!$C$6)</f>
        <v>184749.51935578123</v>
      </c>
      <c r="J394" s="34">
        <f>'Input Data'!J394*IF($G394='Cost Escalators'!$B$4,'Cost Escalators'!$B$6,'Cost Escalators'!$C$6)</f>
        <v>80099.456688184204</v>
      </c>
      <c r="K394" s="34">
        <f>'Input Data'!K394*IF($G394='Cost Escalators'!$B$4,'Cost Escalators'!$B$6,'Cost Escalators'!$C$6)</f>
        <v>98093.271931951793</v>
      </c>
      <c r="L394" s="49">
        <f>'Input Data'!L394*IF($G394='Cost Escalators'!$B$4,'Cost Escalators'!$B$6,'Cost Escalators'!$C$6)</f>
        <v>0</v>
      </c>
      <c r="M394" s="34">
        <f>'Input Data'!M394*IF($G394='Cost Escalators'!$B$4,'Cost Escalators'!$B$6,'Cost Escalators'!$C$6)</f>
        <v>0</v>
      </c>
      <c r="N394" s="34">
        <f>'Input Data'!N394*IF($G394='Cost Escalators'!$B$4,'Cost Escalators'!$B$6,'Cost Escalators'!$C$6)</f>
        <v>0</v>
      </c>
      <c r="O394" s="34">
        <f>'Input Data'!O394*IF($G394='Cost Escalators'!$B$4,'Cost Escalators'!$B$6,'Cost Escalators'!$C$6)</f>
        <v>0</v>
      </c>
      <c r="P394" s="49">
        <f>'Input Data'!P394*IF($G394='Cost Escalators'!$B$4,'Cost Escalators'!$B$6,'Cost Escalators'!$C$6)</f>
        <v>0</v>
      </c>
      <c r="R394" s="102">
        <f t="shared" si="26"/>
        <v>0</v>
      </c>
      <c r="S394" s="34">
        <f t="shared" si="27"/>
        <v>391647.30230063089</v>
      </c>
      <c r="T394" s="34">
        <f t="shared" si="28"/>
        <v>0</v>
      </c>
      <c r="U394" s="49">
        <f t="shared" si="29"/>
        <v>0</v>
      </c>
      <c r="W394" s="255">
        <f>IF(OR(A394='Cost Escalators'!A$68,A394='Cost Escalators'!A$69,A394='Cost Escalators'!A$70,A394='Cost Escalators'!A$71),SUM(H394:L394),0)</f>
        <v>0</v>
      </c>
    </row>
    <row r="395" spans="1:23" x14ac:dyDescent="0.2">
      <c r="A395" s="33">
        <f>'Input Data'!A395</f>
        <v>7672</v>
      </c>
      <c r="B395" s="33" t="str">
        <f>'Input Data'!B395</f>
        <v>Property</v>
      </c>
      <c r="C395" s="33" t="str">
        <f>'Input Data'!C395</f>
        <v>Property Extension at Richmond Vale</v>
      </c>
      <c r="D395" s="35" t="str">
        <f>'Input Data'!D395</f>
        <v>PS Easements</v>
      </c>
      <c r="E395" s="63" t="str">
        <f>'Input Data'!E395</f>
        <v>Input_Proj_Commit</v>
      </c>
      <c r="F395" s="68">
        <f>'Input Data'!F395</f>
        <v>2016</v>
      </c>
      <c r="G395" s="52">
        <f>'Input Data'!G395</f>
        <v>2013</v>
      </c>
      <c r="H395" s="34">
        <f>'Input Data'!H395*IF($G395='Cost Escalators'!$B$4,'Cost Escalators'!$B$6,'Cost Escalators'!$C$6)</f>
        <v>0</v>
      </c>
      <c r="I395" s="34">
        <f>'Input Data'!I395*IF($G395='Cost Escalators'!$B$4,'Cost Escalators'!$B$6,'Cost Escalators'!$C$6)</f>
        <v>0</v>
      </c>
      <c r="J395" s="34">
        <f>'Input Data'!J395*IF($G395='Cost Escalators'!$B$4,'Cost Escalators'!$B$6,'Cost Escalators'!$C$6)</f>
        <v>12743.859191491732</v>
      </c>
      <c r="K395" s="34">
        <f>'Input Data'!K395*IF($G395='Cost Escalators'!$B$4,'Cost Escalators'!$B$6,'Cost Escalators'!$C$6)</f>
        <v>-12406.893314288811</v>
      </c>
      <c r="L395" s="49">
        <f>'Input Data'!L395*IF($G395='Cost Escalators'!$B$4,'Cost Escalators'!$B$6,'Cost Escalators'!$C$6)</f>
        <v>0</v>
      </c>
      <c r="M395" s="34">
        <f>'Input Data'!M395*IF($G395='Cost Escalators'!$B$4,'Cost Escalators'!$B$6,'Cost Escalators'!$C$6)</f>
        <v>0</v>
      </c>
      <c r="N395" s="34">
        <f>'Input Data'!N395*IF($G395='Cost Escalators'!$B$4,'Cost Escalators'!$B$6,'Cost Escalators'!$C$6)</f>
        <v>0</v>
      </c>
      <c r="O395" s="34">
        <f>'Input Data'!O395*IF($G395='Cost Escalators'!$B$4,'Cost Escalators'!$B$6,'Cost Escalators'!$C$6)</f>
        <v>0</v>
      </c>
      <c r="P395" s="49">
        <f>'Input Data'!P395*IF($G395='Cost Escalators'!$B$4,'Cost Escalators'!$B$6,'Cost Escalators'!$C$6)</f>
        <v>0</v>
      </c>
      <c r="R395" s="102">
        <f t="shared" si="26"/>
        <v>0</v>
      </c>
      <c r="S395" s="34">
        <f t="shared" si="27"/>
        <v>336.96587720292155</v>
      </c>
      <c r="T395" s="34">
        <f t="shared" si="28"/>
        <v>0</v>
      </c>
      <c r="U395" s="49">
        <f t="shared" si="29"/>
        <v>0</v>
      </c>
      <c r="W395" s="255">
        <f>IF(OR(A395='Cost Escalators'!A$68,A395='Cost Escalators'!A$69,A395='Cost Escalators'!A$70,A395='Cost Escalators'!A$71),SUM(H395:L395),0)</f>
        <v>0</v>
      </c>
    </row>
    <row r="396" spans="1:23" x14ac:dyDescent="0.2">
      <c r="A396" s="33" t="str">
        <f>'Input Data'!A396</f>
        <v>P0002472</v>
      </c>
      <c r="B396" s="33" t="str">
        <f>'Input Data'!B396</f>
        <v>Property</v>
      </c>
      <c r="C396" s="33" t="str">
        <f>'Input Data'!C396</f>
        <v>Strategic Property Acquisition at Surry Hills</v>
      </c>
      <c r="D396" s="35" t="str">
        <f>'Input Data'!D396</f>
        <v>PS Easements</v>
      </c>
      <c r="E396" s="63" t="str">
        <f>'Input Data'!E396</f>
        <v>Input_Proj_Commit</v>
      </c>
      <c r="F396" s="68">
        <f>'Input Data'!F396</f>
        <v>2016</v>
      </c>
      <c r="G396" s="52">
        <f>'Input Data'!G396</f>
        <v>2013</v>
      </c>
      <c r="H396" s="34">
        <f>'Input Data'!H396*IF($G396='Cost Escalators'!$B$4,'Cost Escalators'!$B$6,'Cost Escalators'!$C$6)</f>
        <v>0</v>
      </c>
      <c r="I396" s="34">
        <f>'Input Data'!I396*IF($G396='Cost Escalators'!$B$4,'Cost Escalators'!$B$6,'Cost Escalators'!$C$6)</f>
        <v>0</v>
      </c>
      <c r="J396" s="34">
        <f>'Input Data'!J396*IF($G396='Cost Escalators'!$B$4,'Cost Escalators'!$B$6,'Cost Escalators'!$C$6)</f>
        <v>0</v>
      </c>
      <c r="K396" s="34">
        <f>'Input Data'!K396*IF($G396='Cost Escalators'!$B$4,'Cost Escalators'!$B$6,'Cost Escalators'!$C$6)</f>
        <v>0</v>
      </c>
      <c r="L396" s="49">
        <f>'Input Data'!L396*IF($G396='Cost Escalators'!$B$4,'Cost Escalators'!$B$6,'Cost Escalators'!$C$6)</f>
        <v>0</v>
      </c>
      <c r="M396" s="34">
        <f>'Input Data'!M396*IF($G396='Cost Escalators'!$B$4,'Cost Escalators'!$B$6,'Cost Escalators'!$C$6)</f>
        <v>0</v>
      </c>
      <c r="N396" s="34">
        <f>'Input Data'!N396*IF($G396='Cost Escalators'!$B$4,'Cost Escalators'!$B$6,'Cost Escalators'!$C$6)</f>
        <v>0</v>
      </c>
      <c r="O396" s="34">
        <f>'Input Data'!O396*IF($G396='Cost Escalators'!$B$4,'Cost Escalators'!$B$6,'Cost Escalators'!$C$6)</f>
        <v>0</v>
      </c>
      <c r="P396" s="49">
        <f>'Input Data'!P396*IF($G396='Cost Escalators'!$B$4,'Cost Escalators'!$B$6,'Cost Escalators'!$C$6)</f>
        <v>0</v>
      </c>
      <c r="R396" s="102">
        <f t="shared" si="26"/>
        <v>0</v>
      </c>
      <c r="S396" s="34">
        <f t="shared" si="27"/>
        <v>0</v>
      </c>
      <c r="T396" s="34">
        <f t="shared" si="28"/>
        <v>0</v>
      </c>
      <c r="U396" s="49">
        <f t="shared" si="29"/>
        <v>0</v>
      </c>
      <c r="W396" s="255">
        <f>IF(OR(A396='Cost Escalators'!A$68,A396='Cost Escalators'!A$69,A396='Cost Escalators'!A$70,A396='Cost Escalators'!A$71),SUM(H396:L396),0)</f>
        <v>0</v>
      </c>
    </row>
    <row r="397" spans="1:23" x14ac:dyDescent="0.2">
      <c r="A397" s="33">
        <f>'Input Data'!A397</f>
        <v>8252</v>
      </c>
      <c r="B397" s="33" t="str">
        <f>'Input Data'!B397</f>
        <v>Property</v>
      </c>
      <c r="C397" s="33" t="str">
        <f>'Input Data'!C397</f>
        <v>Strategic Property Adjoining Armidale 330kV Switchyard</v>
      </c>
      <c r="D397" s="35" t="str">
        <f>'Input Data'!D397</f>
        <v>PS Easements</v>
      </c>
      <c r="E397" s="63" t="str">
        <f>'Input Data'!E397</f>
        <v>Input_Proj_Commit</v>
      </c>
      <c r="F397" s="68">
        <f>'Input Data'!F397</f>
        <v>2017</v>
      </c>
      <c r="G397" s="52">
        <f>'Input Data'!G397</f>
        <v>2013</v>
      </c>
      <c r="H397" s="34">
        <f>'Input Data'!H397*IF($G397='Cost Escalators'!$B$4,'Cost Escalators'!$B$6,'Cost Escalators'!$C$6)</f>
        <v>0</v>
      </c>
      <c r="I397" s="34">
        <f>'Input Data'!I397*IF($G397='Cost Escalators'!$B$4,'Cost Escalators'!$B$6,'Cost Escalators'!$C$6)</f>
        <v>0</v>
      </c>
      <c r="J397" s="34">
        <f>'Input Data'!J397*IF($G397='Cost Escalators'!$B$4,'Cost Escalators'!$B$6,'Cost Escalators'!$C$6)</f>
        <v>0</v>
      </c>
      <c r="K397" s="34">
        <f>'Input Data'!K397*IF($G397='Cost Escalators'!$B$4,'Cost Escalators'!$B$6,'Cost Escalators'!$C$6)</f>
        <v>0</v>
      </c>
      <c r="L397" s="49">
        <f>'Input Data'!L397*IF($G397='Cost Escalators'!$B$4,'Cost Escalators'!$B$6,'Cost Escalators'!$C$6)</f>
        <v>1055029.296875</v>
      </c>
      <c r="M397" s="34">
        <f>'Input Data'!M397*IF($G397='Cost Escalators'!$B$4,'Cost Escalators'!$B$6,'Cost Escalators'!$C$6)</f>
        <v>0</v>
      </c>
      <c r="N397" s="34">
        <f>'Input Data'!N397*IF($G397='Cost Escalators'!$B$4,'Cost Escalators'!$B$6,'Cost Escalators'!$C$6)</f>
        <v>0</v>
      </c>
      <c r="O397" s="34">
        <f>'Input Data'!O397*IF($G397='Cost Escalators'!$B$4,'Cost Escalators'!$B$6,'Cost Escalators'!$C$6)</f>
        <v>0</v>
      </c>
      <c r="P397" s="49">
        <f>'Input Data'!P397*IF($G397='Cost Escalators'!$B$4,'Cost Escalators'!$B$6,'Cost Escalators'!$C$6)</f>
        <v>0</v>
      </c>
      <c r="R397" s="102">
        <f t="shared" si="26"/>
        <v>0</v>
      </c>
      <c r="S397" s="34">
        <f t="shared" si="27"/>
        <v>0</v>
      </c>
      <c r="T397" s="34">
        <f t="shared" si="28"/>
        <v>1055029.296875</v>
      </c>
      <c r="U397" s="49">
        <f t="shared" si="29"/>
        <v>0</v>
      </c>
      <c r="W397" s="255">
        <f>IF(OR(A397='Cost Escalators'!A$68,A397='Cost Escalators'!A$69,A397='Cost Escalators'!A$70,A397='Cost Escalators'!A$71),SUM(H397:L397),0)</f>
        <v>0</v>
      </c>
    </row>
    <row r="398" spans="1:23" x14ac:dyDescent="0.2">
      <c r="A398" s="33" t="str">
        <f>'Input Data'!A398</f>
        <v>P0002217</v>
      </c>
      <c r="B398" s="33" t="str">
        <f>'Input Data'!B398</f>
        <v>Property</v>
      </c>
      <c r="C398" s="33" t="str">
        <f>'Input Data'!C398</f>
        <v>Strategic Property Acquisition in Sydney</v>
      </c>
      <c r="D398" s="35" t="str">
        <f>'Input Data'!D398</f>
        <v>PS Easements</v>
      </c>
      <c r="E398" s="63" t="str">
        <f>'Input Data'!E398</f>
        <v>Input_Proj_Commit</v>
      </c>
      <c r="F398" s="68">
        <f>'Input Data'!F398</f>
        <v>2017</v>
      </c>
      <c r="G398" s="52">
        <f>'Input Data'!G398</f>
        <v>2013</v>
      </c>
      <c r="H398" s="34">
        <f>'Input Data'!H398*IF($G398='Cost Escalators'!$B$4,'Cost Escalators'!$B$6,'Cost Escalators'!$C$6)</f>
        <v>0</v>
      </c>
      <c r="I398" s="34">
        <f>'Input Data'!I398*IF($G398='Cost Escalators'!$B$4,'Cost Escalators'!$B$6,'Cost Escalators'!$C$6)</f>
        <v>14836.265894090182</v>
      </c>
      <c r="J398" s="34">
        <f>'Input Data'!J398*IF($G398='Cost Escalators'!$B$4,'Cost Escalators'!$B$6,'Cost Escalators'!$C$6)</f>
        <v>225226.48839573195</v>
      </c>
      <c r="K398" s="34">
        <f>'Input Data'!K398*IF($G398='Cost Escalators'!$B$4,'Cost Escalators'!$B$6,'Cost Escalators'!$C$6)</f>
        <v>-208134.72184518393</v>
      </c>
      <c r="L398" s="49">
        <f>'Input Data'!L398*IF($G398='Cost Escalators'!$B$4,'Cost Escalators'!$B$6,'Cost Escalators'!$C$6)</f>
        <v>0</v>
      </c>
      <c r="M398" s="34">
        <f>'Input Data'!M398*IF($G398='Cost Escalators'!$B$4,'Cost Escalators'!$B$6,'Cost Escalators'!$C$6)</f>
        <v>0</v>
      </c>
      <c r="N398" s="34">
        <f>'Input Data'!N398*IF($G398='Cost Escalators'!$B$4,'Cost Escalators'!$B$6,'Cost Escalators'!$C$6)</f>
        <v>0</v>
      </c>
      <c r="O398" s="34">
        <f>'Input Data'!O398*IF($G398='Cost Escalators'!$B$4,'Cost Escalators'!$B$6,'Cost Escalators'!$C$6)</f>
        <v>0</v>
      </c>
      <c r="P398" s="49">
        <f>'Input Data'!P398*IF($G398='Cost Escalators'!$B$4,'Cost Escalators'!$B$6,'Cost Escalators'!$C$6)</f>
        <v>0</v>
      </c>
      <c r="R398" s="102">
        <f t="shared" si="26"/>
        <v>0</v>
      </c>
      <c r="S398" s="34">
        <f t="shared" si="27"/>
        <v>0</v>
      </c>
      <c r="T398" s="34">
        <f t="shared" si="28"/>
        <v>31928.0324446382</v>
      </c>
      <c r="U398" s="49">
        <f t="shared" si="29"/>
        <v>0</v>
      </c>
      <c r="W398" s="255">
        <f>IF(OR(A398='Cost Escalators'!A$68,A398='Cost Escalators'!A$69,A398='Cost Escalators'!A$70,A398='Cost Escalators'!A$71),SUM(H398:L398),0)</f>
        <v>0</v>
      </c>
    </row>
    <row r="399" spans="1:23" x14ac:dyDescent="0.2">
      <c r="A399" s="33">
        <f>'Input Data'!A399</f>
        <v>7300</v>
      </c>
      <c r="B399" s="33" t="str">
        <f>'Input Data'!B399</f>
        <v>Substation Minor Projects</v>
      </c>
      <c r="C399" s="33" t="str">
        <f>'Input Data'!C399</f>
        <v>Connection to Lismore Substation</v>
      </c>
      <c r="D399" s="35" t="str">
        <f>'Input Data'!D399</f>
        <v>PS Easements</v>
      </c>
      <c r="E399" s="63" t="str">
        <f>'Input Data'!E399</f>
        <v>Input_Proj_Commit</v>
      </c>
      <c r="F399" s="68">
        <f>'Input Data'!F399</f>
        <v>2014</v>
      </c>
      <c r="G399" s="52">
        <f>'Input Data'!G399</f>
        <v>2013</v>
      </c>
      <c r="H399" s="34">
        <f>'Input Data'!H399*IF($G399='Cost Escalators'!$B$4,'Cost Escalators'!$B$6,'Cost Escalators'!$C$6)</f>
        <v>0</v>
      </c>
      <c r="I399" s="34">
        <f>'Input Data'!I399*IF($G399='Cost Escalators'!$B$4,'Cost Escalators'!$B$6,'Cost Escalators'!$C$6)</f>
        <v>1.3717620524826086</v>
      </c>
      <c r="J399" s="34">
        <f>'Input Data'!J399*IF($G399='Cost Escalators'!$B$4,'Cost Escalators'!$B$6,'Cost Escalators'!$C$6)</f>
        <v>-997.89065427666912</v>
      </c>
      <c r="K399" s="34">
        <f>'Input Data'!K399*IF($G399='Cost Escalators'!$B$4,'Cost Escalators'!$B$6,'Cost Escalators'!$C$6)</f>
        <v>-333.97730895946211</v>
      </c>
      <c r="L399" s="49">
        <f>'Input Data'!L399*IF($G399='Cost Escalators'!$B$4,'Cost Escalators'!$B$6,'Cost Escalators'!$C$6)</f>
        <v>0</v>
      </c>
      <c r="M399" s="34">
        <f>'Input Data'!M399*IF($G399='Cost Escalators'!$B$4,'Cost Escalators'!$B$6,'Cost Escalators'!$C$6)</f>
        <v>0</v>
      </c>
      <c r="N399" s="34">
        <f>'Input Data'!N399*IF($G399='Cost Escalators'!$B$4,'Cost Escalators'!$B$6,'Cost Escalators'!$C$6)</f>
        <v>0</v>
      </c>
      <c r="O399" s="34">
        <f>'Input Data'!O399*IF($G399='Cost Escalators'!$B$4,'Cost Escalators'!$B$6,'Cost Escalators'!$C$6)</f>
        <v>0</v>
      </c>
      <c r="P399" s="49">
        <f>'Input Data'!P399*IF($G399='Cost Escalators'!$B$4,'Cost Escalators'!$B$6,'Cost Escalators'!$C$6)</f>
        <v>0</v>
      </c>
      <c r="R399" s="102">
        <f t="shared" si="26"/>
        <v>0</v>
      </c>
      <c r="S399" s="34">
        <f t="shared" si="27"/>
        <v>0</v>
      </c>
      <c r="T399" s="34">
        <f t="shared" si="28"/>
        <v>0</v>
      </c>
      <c r="U399" s="49">
        <f t="shared" si="29"/>
        <v>0</v>
      </c>
      <c r="W399" s="255">
        <f>IF(OR(A399='Cost Escalators'!A$68,A399='Cost Escalators'!A$69,A399='Cost Escalators'!A$70,A399='Cost Escalators'!A$71),SUM(H399:L399),0)</f>
        <v>0</v>
      </c>
    </row>
    <row r="400" spans="1:23" x14ac:dyDescent="0.2">
      <c r="A400" s="33">
        <f>'Input Data'!A400</f>
        <v>7020</v>
      </c>
      <c r="B400" s="33" t="str">
        <f>'Input Data'!B400</f>
        <v>Cable Minor Projects</v>
      </c>
      <c r="C400" s="33" t="str">
        <f>'Input Data'!C400</f>
        <v>Sydney Park Groundwater Treatment Plant</v>
      </c>
      <c r="D400" s="35" t="str">
        <f>'Input Data'!D400</f>
        <v>PS Replacement</v>
      </c>
      <c r="E400" s="63" t="str">
        <f>'Input Data'!E400</f>
        <v>Input_Proj_Commit</v>
      </c>
      <c r="F400" s="68">
        <f>'Input Data'!F400</f>
        <v>2011</v>
      </c>
      <c r="G400" s="52">
        <f>'Input Data'!G400</f>
        <v>2013</v>
      </c>
      <c r="H400" s="34">
        <f>'Input Data'!H400*IF($G400='Cost Escalators'!$B$4,'Cost Escalators'!$B$6,'Cost Escalators'!$C$6)</f>
        <v>0</v>
      </c>
      <c r="I400" s="34">
        <f>'Input Data'!I400*IF($G400='Cost Escalators'!$B$4,'Cost Escalators'!$B$6,'Cost Escalators'!$C$6)</f>
        <v>1952923.7738498093</v>
      </c>
      <c r="J400" s="34">
        <f>'Input Data'!J400*IF($G400='Cost Escalators'!$B$4,'Cost Escalators'!$B$6,'Cost Escalators'!$C$6)</f>
        <v>99028.981167953578</v>
      </c>
      <c r="K400" s="34">
        <f>'Input Data'!K400*IF($G400='Cost Escalators'!$B$4,'Cost Escalators'!$B$6,'Cost Escalators'!$C$6)</f>
        <v>52506.013493594888</v>
      </c>
      <c r="L400" s="49">
        <f>'Input Data'!L400*IF($G400='Cost Escalators'!$B$4,'Cost Escalators'!$B$6,'Cost Escalators'!$C$6)</f>
        <v>0</v>
      </c>
      <c r="M400" s="34">
        <f>'Input Data'!M400*IF($G400='Cost Escalators'!$B$4,'Cost Escalators'!$B$6,'Cost Escalators'!$C$6)</f>
        <v>0</v>
      </c>
      <c r="N400" s="34">
        <f>'Input Data'!N400*IF($G400='Cost Escalators'!$B$4,'Cost Escalators'!$B$6,'Cost Escalators'!$C$6)</f>
        <v>0</v>
      </c>
      <c r="O400" s="34">
        <f>'Input Data'!O400*IF($G400='Cost Escalators'!$B$4,'Cost Escalators'!$B$6,'Cost Escalators'!$C$6)</f>
        <v>0</v>
      </c>
      <c r="P400" s="49">
        <f>'Input Data'!P400*IF($G400='Cost Escalators'!$B$4,'Cost Escalators'!$B$6,'Cost Escalators'!$C$6)</f>
        <v>0</v>
      </c>
      <c r="R400" s="102">
        <f t="shared" si="26"/>
        <v>0</v>
      </c>
      <c r="S400" s="34">
        <f t="shared" si="27"/>
        <v>0</v>
      </c>
      <c r="T400" s="34">
        <f t="shared" si="28"/>
        <v>0</v>
      </c>
      <c r="U400" s="49">
        <f t="shared" si="29"/>
        <v>0</v>
      </c>
      <c r="W400" s="255">
        <f>IF(OR(A400='Cost Escalators'!A$68,A400='Cost Escalators'!A$69,A400='Cost Escalators'!A$70,A400='Cost Escalators'!A$71),SUM(H400:L400),0)</f>
        <v>0</v>
      </c>
    </row>
    <row r="401" spans="1:23" x14ac:dyDescent="0.2">
      <c r="A401" s="33">
        <f>'Input Data'!A401</f>
        <v>5120</v>
      </c>
      <c r="B401" s="33" t="str">
        <f>'Input Data'!B401</f>
        <v>Cable Minor Projects</v>
      </c>
      <c r="C401" s="33" t="str">
        <f>'Input Data'!C401</f>
        <v>Tunnel Defects and Omissions Works</v>
      </c>
      <c r="D401" s="35" t="str">
        <f>'Input Data'!D401</f>
        <v>PS Replacement</v>
      </c>
      <c r="E401" s="63" t="str">
        <f>'Input Data'!E401</f>
        <v>Input_Proj_Commit</v>
      </c>
      <c r="F401" s="68">
        <f>'Input Data'!F401</f>
        <v>2012</v>
      </c>
      <c r="G401" s="52">
        <f>'Input Data'!G401</f>
        <v>2013</v>
      </c>
      <c r="H401" s="34">
        <f>'Input Data'!H401*IF($G401='Cost Escalators'!$B$4,'Cost Escalators'!$B$6,'Cost Escalators'!$C$6)</f>
        <v>1114299.6848621508</v>
      </c>
      <c r="I401" s="34">
        <f>'Input Data'!I401*IF($G401='Cost Escalators'!$B$4,'Cost Escalators'!$B$6,'Cost Escalators'!$C$6)</f>
        <v>1320088.9031499443</v>
      </c>
      <c r="J401" s="34">
        <f>'Input Data'!J401*IF($G401='Cost Escalators'!$B$4,'Cost Escalators'!$B$6,'Cost Escalators'!$C$6)</f>
        <v>1677808.2941899721</v>
      </c>
      <c r="K401" s="34">
        <f>'Input Data'!K401*IF($G401='Cost Escalators'!$B$4,'Cost Escalators'!$B$6,'Cost Escalators'!$C$6)</f>
        <v>1747317.4982168842</v>
      </c>
      <c r="L401" s="49">
        <f>'Input Data'!L401*IF($G401='Cost Escalators'!$B$4,'Cost Escalators'!$B$6,'Cost Escalators'!$C$6)</f>
        <v>0</v>
      </c>
      <c r="M401" s="34">
        <f>'Input Data'!M401*IF($G401='Cost Escalators'!$B$4,'Cost Escalators'!$B$6,'Cost Escalators'!$C$6)</f>
        <v>0</v>
      </c>
      <c r="N401" s="34">
        <f>'Input Data'!N401*IF($G401='Cost Escalators'!$B$4,'Cost Escalators'!$B$6,'Cost Escalators'!$C$6)</f>
        <v>0</v>
      </c>
      <c r="O401" s="34">
        <f>'Input Data'!O401*IF($G401='Cost Escalators'!$B$4,'Cost Escalators'!$B$6,'Cost Escalators'!$C$6)</f>
        <v>0</v>
      </c>
      <c r="P401" s="49">
        <f>'Input Data'!P401*IF($G401='Cost Escalators'!$B$4,'Cost Escalators'!$B$6,'Cost Escalators'!$C$6)</f>
        <v>0</v>
      </c>
      <c r="R401" s="102">
        <f t="shared" si="26"/>
        <v>0</v>
      </c>
      <c r="S401" s="34">
        <f t="shared" si="27"/>
        <v>0</v>
      </c>
      <c r="T401" s="34">
        <f t="shared" si="28"/>
        <v>0</v>
      </c>
      <c r="U401" s="49">
        <f t="shared" si="29"/>
        <v>0</v>
      </c>
      <c r="W401" s="255">
        <f>IF(OR(A401='Cost Escalators'!A$68,A401='Cost Escalators'!A$69,A401='Cost Escalators'!A$70,A401='Cost Escalators'!A$71),SUM(H401:L401),0)</f>
        <v>0</v>
      </c>
    </row>
    <row r="402" spans="1:23" x14ac:dyDescent="0.2">
      <c r="A402" s="33">
        <f>'Input Data'!A402</f>
        <v>7480</v>
      </c>
      <c r="B402" s="33" t="str">
        <f>'Input Data'!B402</f>
        <v>Cable Minor Projects</v>
      </c>
      <c r="C402" s="33" t="str">
        <f>'Input Data'!C402</f>
        <v>Cable 42 Accessories</v>
      </c>
      <c r="D402" s="35" t="str">
        <f>'Input Data'!D402</f>
        <v>PS Replacement</v>
      </c>
      <c r="E402" s="63" t="str">
        <f>'Input Data'!E402</f>
        <v>Input_Proj_Commit</v>
      </c>
      <c r="F402" s="68">
        <f>'Input Data'!F402</f>
        <v>2014</v>
      </c>
      <c r="G402" s="52">
        <f>'Input Data'!G402</f>
        <v>2013</v>
      </c>
      <c r="H402" s="34">
        <f>'Input Data'!H402*IF($G402='Cost Escalators'!$B$4,'Cost Escalators'!$B$6,'Cost Escalators'!$C$6)</f>
        <v>0</v>
      </c>
      <c r="I402" s="34">
        <f>'Input Data'!I402*IF($G402='Cost Escalators'!$B$4,'Cost Escalators'!$B$6,'Cost Escalators'!$C$6)</f>
        <v>11455.17018152251</v>
      </c>
      <c r="J402" s="34">
        <f>'Input Data'!J402*IF($G402='Cost Escalators'!$B$4,'Cost Escalators'!$B$6,'Cost Escalators'!$C$6)</f>
        <v>550255.73536560056</v>
      </c>
      <c r="K402" s="34">
        <f>'Input Data'!K402*IF($G402='Cost Escalators'!$B$4,'Cost Escalators'!$B$6,'Cost Escalators'!$C$6)</f>
        <v>543340.83476843266</v>
      </c>
      <c r="L402" s="49">
        <f>'Input Data'!L402*IF($G402='Cost Escalators'!$B$4,'Cost Escalators'!$B$6,'Cost Escalators'!$C$6)</f>
        <v>2728366.7990234373</v>
      </c>
      <c r="M402" s="34">
        <f>'Input Data'!M402*IF($G402='Cost Escalators'!$B$4,'Cost Escalators'!$B$6,'Cost Escalators'!$C$6)</f>
        <v>0</v>
      </c>
      <c r="N402" s="34">
        <f>'Input Data'!N402*IF($G402='Cost Escalators'!$B$4,'Cost Escalators'!$B$6,'Cost Escalators'!$C$6)</f>
        <v>0</v>
      </c>
      <c r="O402" s="34">
        <f>'Input Data'!O402*IF($G402='Cost Escalators'!$B$4,'Cost Escalators'!$B$6,'Cost Escalators'!$C$6)</f>
        <v>0</v>
      </c>
      <c r="P402" s="49">
        <f>'Input Data'!P402*IF($G402='Cost Escalators'!$B$4,'Cost Escalators'!$B$6,'Cost Escalators'!$C$6)</f>
        <v>0</v>
      </c>
      <c r="R402" s="102">
        <f t="shared" si="26"/>
        <v>0</v>
      </c>
      <c r="S402" s="34">
        <f t="shared" si="27"/>
        <v>0</v>
      </c>
      <c r="T402" s="34">
        <f t="shared" si="28"/>
        <v>0</v>
      </c>
      <c r="U402" s="49">
        <f t="shared" si="29"/>
        <v>0</v>
      </c>
      <c r="W402" s="255">
        <f>IF(OR(A402='Cost Escalators'!A$68,A402='Cost Escalators'!A$69,A402='Cost Escalators'!A$70,A402='Cost Escalators'!A$71),SUM(H402:L402),0)</f>
        <v>0</v>
      </c>
    </row>
    <row r="403" spans="1:23" x14ac:dyDescent="0.2">
      <c r="A403" s="33">
        <f>'Input Data'!A403</f>
        <v>7916</v>
      </c>
      <c r="B403" s="33" t="str">
        <f>'Input Data'!B403</f>
        <v>Cable Minor Projects</v>
      </c>
      <c r="C403" s="33" t="str">
        <f>'Input Data'!C403</f>
        <v>42 Cable Monitoring System Replacement</v>
      </c>
      <c r="D403" s="35" t="str">
        <f>'Input Data'!D403</f>
        <v>PS Replacement</v>
      </c>
      <c r="E403" s="63" t="str">
        <f>'Input Data'!E403</f>
        <v>Input_Proj_Commit</v>
      </c>
      <c r="F403" s="68">
        <f>'Input Data'!F403</f>
        <v>2016</v>
      </c>
      <c r="G403" s="52">
        <f>'Input Data'!G403</f>
        <v>2013</v>
      </c>
      <c r="H403" s="34">
        <f>'Input Data'!H403*IF($G403='Cost Escalators'!$B$4,'Cost Escalators'!$B$6,'Cost Escalators'!$C$6)</f>
        <v>0</v>
      </c>
      <c r="I403" s="34">
        <f>'Input Data'!I403*IF($G403='Cost Escalators'!$B$4,'Cost Escalators'!$B$6,'Cost Escalators'!$C$6)</f>
        <v>0</v>
      </c>
      <c r="J403" s="34">
        <f>'Input Data'!J403*IF($G403='Cost Escalators'!$B$4,'Cost Escalators'!$B$6,'Cost Escalators'!$C$6)</f>
        <v>0</v>
      </c>
      <c r="K403" s="34">
        <f>'Input Data'!K403*IF($G403='Cost Escalators'!$B$4,'Cost Escalators'!$B$6,'Cost Escalators'!$C$6)</f>
        <v>0</v>
      </c>
      <c r="L403" s="49">
        <f>'Input Data'!L403*IF($G403='Cost Escalators'!$B$4,'Cost Escalators'!$B$6,'Cost Escalators'!$C$6)</f>
        <v>0</v>
      </c>
      <c r="M403" s="34">
        <f>'Input Data'!M403*IF($G403='Cost Escalators'!$B$4,'Cost Escalators'!$B$6,'Cost Escalators'!$C$6)</f>
        <v>216152.34375</v>
      </c>
      <c r="N403" s="34">
        <f>'Input Data'!N403*IF($G403='Cost Escalators'!$B$4,'Cost Escalators'!$B$6,'Cost Escalators'!$C$6)</f>
        <v>54038.0859375</v>
      </c>
      <c r="O403" s="34">
        <f>'Input Data'!O403*IF($G403='Cost Escalators'!$B$4,'Cost Escalators'!$B$6,'Cost Escalators'!$C$6)</f>
        <v>0</v>
      </c>
      <c r="P403" s="49">
        <f>'Input Data'!P403*IF($G403='Cost Escalators'!$B$4,'Cost Escalators'!$B$6,'Cost Escalators'!$C$6)</f>
        <v>0</v>
      </c>
      <c r="R403" s="102">
        <f t="shared" si="26"/>
        <v>0</v>
      </c>
      <c r="S403" s="34">
        <f t="shared" si="27"/>
        <v>270190.4296875</v>
      </c>
      <c r="T403" s="34">
        <f t="shared" si="28"/>
        <v>0</v>
      </c>
      <c r="U403" s="49">
        <f t="shared" si="29"/>
        <v>0</v>
      </c>
      <c r="W403" s="255">
        <f>IF(OR(A403='Cost Escalators'!A$68,A403='Cost Escalators'!A$69,A403='Cost Escalators'!A$70,A403='Cost Escalators'!A$71),SUM(H403:L403),0)</f>
        <v>0</v>
      </c>
    </row>
    <row r="404" spans="1:23" x14ac:dyDescent="0.2">
      <c r="A404" s="33">
        <f>'Input Data'!A404</f>
        <v>8223</v>
      </c>
      <c r="B404" s="33" t="str">
        <f>'Input Data'!B404</f>
        <v>Cable Minor Projects</v>
      </c>
      <c r="C404" s="33" t="str">
        <f>'Input Data'!C404</f>
        <v>42 Cable Tunnel Accessories Replacement</v>
      </c>
      <c r="D404" s="35" t="str">
        <f>'Input Data'!D404</f>
        <v>PS Replacement</v>
      </c>
      <c r="E404" s="63" t="str">
        <f>'Input Data'!E404</f>
        <v>Input_Proj_Commit</v>
      </c>
      <c r="F404" s="68">
        <f>'Input Data'!F404</f>
        <v>2018</v>
      </c>
      <c r="G404" s="52">
        <f>'Input Data'!G404</f>
        <v>2013</v>
      </c>
      <c r="H404" s="34">
        <f>'Input Data'!H404*IF($G404='Cost Escalators'!$B$4,'Cost Escalators'!$B$6,'Cost Escalators'!$C$6)</f>
        <v>0</v>
      </c>
      <c r="I404" s="34">
        <f>'Input Data'!I404*IF($G404='Cost Escalators'!$B$4,'Cost Escalators'!$B$6,'Cost Escalators'!$C$6)</f>
        <v>0</v>
      </c>
      <c r="J404" s="34">
        <f>'Input Data'!J404*IF($G404='Cost Escalators'!$B$4,'Cost Escalators'!$B$6,'Cost Escalators'!$C$6)</f>
        <v>0</v>
      </c>
      <c r="K404" s="34">
        <f>'Input Data'!K404*IF($G404='Cost Escalators'!$B$4,'Cost Escalators'!$B$6,'Cost Escalators'!$C$6)</f>
        <v>0</v>
      </c>
      <c r="L404" s="49">
        <f>'Input Data'!L404*IF($G404='Cost Escalators'!$B$4,'Cost Escalators'!$B$6,'Cost Escalators'!$C$6)</f>
        <v>0</v>
      </c>
      <c r="M404" s="34">
        <f>'Input Data'!M404*IF($G404='Cost Escalators'!$B$4,'Cost Escalators'!$B$6,'Cost Escalators'!$C$6)</f>
        <v>0</v>
      </c>
      <c r="N404" s="34">
        <f>'Input Data'!N404*IF($G404='Cost Escalators'!$B$4,'Cost Escalators'!$B$6,'Cost Escalators'!$C$6)</f>
        <v>0</v>
      </c>
      <c r="O404" s="34">
        <f>'Input Data'!O404*IF($G404='Cost Escalators'!$B$4,'Cost Escalators'!$B$6,'Cost Escalators'!$C$6)</f>
        <v>360253.90625</v>
      </c>
      <c r="P404" s="49">
        <f>'Input Data'!P404*IF($G404='Cost Escalators'!$B$4,'Cost Escalators'!$B$6,'Cost Escalators'!$C$6)</f>
        <v>360253.90625</v>
      </c>
      <c r="R404" s="102">
        <f t="shared" si="26"/>
        <v>0</v>
      </c>
      <c r="S404" s="34">
        <f t="shared" si="27"/>
        <v>0</v>
      </c>
      <c r="T404" s="34">
        <f t="shared" si="28"/>
        <v>0</v>
      </c>
      <c r="U404" s="49">
        <f t="shared" si="29"/>
        <v>720507.8125</v>
      </c>
      <c r="W404" s="255">
        <f>IF(OR(A404='Cost Escalators'!A$68,A404='Cost Escalators'!A$69,A404='Cost Escalators'!A$70,A404='Cost Escalators'!A$71),SUM(H404:L404),0)</f>
        <v>0</v>
      </c>
    </row>
    <row r="405" spans="1:23" x14ac:dyDescent="0.2">
      <c r="A405" s="33">
        <f>'Input Data'!A405</f>
        <v>7641</v>
      </c>
      <c r="B405" s="33" t="str">
        <f>'Input Data'!B405</f>
        <v>Capacitor Bank</v>
      </c>
      <c r="C405" s="33" t="str">
        <f>'Input Data'!C405</f>
        <v>Kempsey No.1 Capacitor Replacement</v>
      </c>
      <c r="D405" s="35" t="str">
        <f>'Input Data'!D405</f>
        <v>PS Replacement</v>
      </c>
      <c r="E405" s="63" t="str">
        <f>'Input Data'!E405</f>
        <v>Input_Proj_Commit</v>
      </c>
      <c r="F405" s="68">
        <f>'Input Data'!F405</f>
        <v>2009</v>
      </c>
      <c r="G405" s="52">
        <f>'Input Data'!G405</f>
        <v>2013</v>
      </c>
      <c r="H405" s="34">
        <f>'Input Data'!H405*IF($G405='Cost Escalators'!$B$4,'Cost Escalators'!$B$6,'Cost Escalators'!$C$6)</f>
        <v>0</v>
      </c>
      <c r="I405" s="34">
        <f>'Input Data'!I405*IF($G405='Cost Escalators'!$B$4,'Cost Escalators'!$B$6,'Cost Escalators'!$C$6)</f>
        <v>0</v>
      </c>
      <c r="J405" s="34">
        <f>'Input Data'!J405*IF($G405='Cost Escalators'!$B$4,'Cost Escalators'!$B$6,'Cost Escalators'!$C$6)</f>
        <v>7335.9625385441695</v>
      </c>
      <c r="K405" s="34">
        <f>'Input Data'!K405*IF($G405='Cost Escalators'!$B$4,'Cost Escalators'!$B$6,'Cost Escalators'!$C$6)</f>
        <v>0</v>
      </c>
      <c r="L405" s="49">
        <f>'Input Data'!L405*IF($G405='Cost Escalators'!$B$4,'Cost Escalators'!$B$6,'Cost Escalators'!$C$6)</f>
        <v>0</v>
      </c>
      <c r="M405" s="34">
        <f>'Input Data'!M405*IF($G405='Cost Escalators'!$B$4,'Cost Escalators'!$B$6,'Cost Escalators'!$C$6)</f>
        <v>0</v>
      </c>
      <c r="N405" s="34">
        <f>'Input Data'!N405*IF($G405='Cost Escalators'!$B$4,'Cost Escalators'!$B$6,'Cost Escalators'!$C$6)</f>
        <v>0</v>
      </c>
      <c r="O405" s="34">
        <f>'Input Data'!O405*IF($G405='Cost Escalators'!$B$4,'Cost Escalators'!$B$6,'Cost Escalators'!$C$6)</f>
        <v>0</v>
      </c>
      <c r="P405" s="49">
        <f>'Input Data'!P405*IF($G405='Cost Escalators'!$B$4,'Cost Escalators'!$B$6,'Cost Escalators'!$C$6)</f>
        <v>0</v>
      </c>
      <c r="R405" s="102">
        <f t="shared" si="26"/>
        <v>0</v>
      </c>
      <c r="S405" s="34">
        <f t="shared" si="27"/>
        <v>0</v>
      </c>
      <c r="T405" s="34">
        <f t="shared" si="28"/>
        <v>0</v>
      </c>
      <c r="U405" s="49">
        <f t="shared" si="29"/>
        <v>0</v>
      </c>
      <c r="W405" s="255">
        <f>IF(OR(A405='Cost Escalators'!A$68,A405='Cost Escalators'!A$69,A405='Cost Escalators'!A$70,A405='Cost Escalators'!A$71),SUM(H405:L405),0)</f>
        <v>0</v>
      </c>
    </row>
    <row r="406" spans="1:23" x14ac:dyDescent="0.2">
      <c r="A406" s="33">
        <f>'Input Data'!A406</f>
        <v>5470</v>
      </c>
      <c r="B406" s="33" t="str">
        <f>'Input Data'!B406</f>
        <v>Capacitor Bank</v>
      </c>
      <c r="C406" s="33" t="str">
        <f>'Input Data'!C406</f>
        <v>Dapto Substation 132kV Capacitor Banks Replacement</v>
      </c>
      <c r="D406" s="35" t="str">
        <f>'Input Data'!D406</f>
        <v>PS Replacement</v>
      </c>
      <c r="E406" s="63" t="str">
        <f>'Input Data'!E406</f>
        <v>Input_Proj_Commit</v>
      </c>
      <c r="F406" s="68">
        <f>'Input Data'!F406</f>
        <v>2011</v>
      </c>
      <c r="G406" s="52">
        <f>'Input Data'!G406</f>
        <v>2013</v>
      </c>
      <c r="H406" s="34">
        <f>'Input Data'!H406*IF($G406='Cost Escalators'!$B$4,'Cost Escalators'!$B$6,'Cost Escalators'!$C$6)</f>
        <v>1919.7576320687901</v>
      </c>
      <c r="I406" s="34">
        <f>'Input Data'!I406*IF($G406='Cost Escalators'!$B$4,'Cost Escalators'!$B$6,'Cost Escalators'!$C$6)</f>
        <v>7163.2138322920428</v>
      </c>
      <c r="J406" s="34">
        <f>'Input Data'!J406*IF($G406='Cost Escalators'!$B$4,'Cost Escalators'!$B$6,'Cost Escalators'!$C$6)</f>
        <v>0</v>
      </c>
      <c r="K406" s="34">
        <f>'Input Data'!K406*IF($G406='Cost Escalators'!$B$4,'Cost Escalators'!$B$6,'Cost Escalators'!$C$6)</f>
        <v>0</v>
      </c>
      <c r="L406" s="49">
        <f>'Input Data'!L406*IF($G406='Cost Escalators'!$B$4,'Cost Escalators'!$B$6,'Cost Escalators'!$C$6)</f>
        <v>0</v>
      </c>
      <c r="M406" s="34">
        <f>'Input Data'!M406*IF($G406='Cost Escalators'!$B$4,'Cost Escalators'!$B$6,'Cost Escalators'!$C$6)</f>
        <v>0</v>
      </c>
      <c r="N406" s="34">
        <f>'Input Data'!N406*IF($G406='Cost Escalators'!$B$4,'Cost Escalators'!$B$6,'Cost Escalators'!$C$6)</f>
        <v>0</v>
      </c>
      <c r="O406" s="34">
        <f>'Input Data'!O406*IF($G406='Cost Escalators'!$B$4,'Cost Escalators'!$B$6,'Cost Escalators'!$C$6)</f>
        <v>0</v>
      </c>
      <c r="P406" s="49">
        <f>'Input Data'!P406*IF($G406='Cost Escalators'!$B$4,'Cost Escalators'!$B$6,'Cost Escalators'!$C$6)</f>
        <v>0</v>
      </c>
      <c r="R406" s="102">
        <f t="shared" si="26"/>
        <v>0</v>
      </c>
      <c r="S406" s="34">
        <f t="shared" si="27"/>
        <v>0</v>
      </c>
      <c r="T406" s="34">
        <f t="shared" si="28"/>
        <v>0</v>
      </c>
      <c r="U406" s="49">
        <f t="shared" si="29"/>
        <v>0</v>
      </c>
      <c r="W406" s="255">
        <f>IF(OR(A406='Cost Escalators'!A$68,A406='Cost Escalators'!A$69,A406='Cost Escalators'!A$70,A406='Cost Escalators'!A$71),SUM(H406:L406),0)</f>
        <v>0</v>
      </c>
    </row>
    <row r="407" spans="1:23" x14ac:dyDescent="0.2">
      <c r="A407" s="33">
        <f>'Input Data'!A407</f>
        <v>6197</v>
      </c>
      <c r="B407" s="33" t="str">
        <f>'Input Data'!B407</f>
        <v>Capacitor Bank</v>
      </c>
      <c r="C407" s="33" t="str">
        <f>'Input Data'!C407</f>
        <v>Wellington No.2 132kV Capacitor</v>
      </c>
      <c r="D407" s="35" t="str">
        <f>'Input Data'!D407</f>
        <v>PS Replacement</v>
      </c>
      <c r="E407" s="63" t="str">
        <f>'Input Data'!E407</f>
        <v>Input_Proj_Commit</v>
      </c>
      <c r="F407" s="68">
        <f>'Input Data'!F407</f>
        <v>2011</v>
      </c>
      <c r="G407" s="52">
        <f>'Input Data'!G407</f>
        <v>2013</v>
      </c>
      <c r="H407" s="34">
        <f>'Input Data'!H407*IF($G407='Cost Escalators'!$B$4,'Cost Escalators'!$B$6,'Cost Escalators'!$C$6)</f>
        <v>37961.775311937039</v>
      </c>
      <c r="I407" s="34">
        <f>'Input Data'!I407*IF($G407='Cost Escalators'!$B$4,'Cost Escalators'!$B$6,'Cost Escalators'!$C$6)</f>
        <v>2908.0930160057692</v>
      </c>
      <c r="J407" s="34">
        <f>'Input Data'!J407*IF($G407='Cost Escalators'!$B$4,'Cost Escalators'!$B$6,'Cost Escalators'!$C$6)</f>
        <v>-41202.010787967949</v>
      </c>
      <c r="K407" s="34">
        <f>'Input Data'!K407*IF($G407='Cost Escalators'!$B$4,'Cost Escalators'!$B$6,'Cost Escalators'!$C$6)</f>
        <v>0</v>
      </c>
      <c r="L407" s="49">
        <f>'Input Data'!L407*IF($G407='Cost Escalators'!$B$4,'Cost Escalators'!$B$6,'Cost Escalators'!$C$6)</f>
        <v>0</v>
      </c>
      <c r="M407" s="34">
        <f>'Input Data'!M407*IF($G407='Cost Escalators'!$B$4,'Cost Escalators'!$B$6,'Cost Escalators'!$C$6)</f>
        <v>0</v>
      </c>
      <c r="N407" s="34">
        <f>'Input Data'!N407*IF($G407='Cost Escalators'!$B$4,'Cost Escalators'!$B$6,'Cost Escalators'!$C$6)</f>
        <v>0</v>
      </c>
      <c r="O407" s="34">
        <f>'Input Data'!O407*IF($G407='Cost Escalators'!$B$4,'Cost Escalators'!$B$6,'Cost Escalators'!$C$6)</f>
        <v>0</v>
      </c>
      <c r="P407" s="49">
        <f>'Input Data'!P407*IF($G407='Cost Escalators'!$B$4,'Cost Escalators'!$B$6,'Cost Escalators'!$C$6)</f>
        <v>0</v>
      </c>
      <c r="R407" s="102">
        <f t="shared" si="26"/>
        <v>0</v>
      </c>
      <c r="S407" s="34">
        <f t="shared" si="27"/>
        <v>0</v>
      </c>
      <c r="T407" s="34">
        <f t="shared" si="28"/>
        <v>0</v>
      </c>
      <c r="U407" s="49">
        <f t="shared" si="29"/>
        <v>0</v>
      </c>
      <c r="W407" s="255">
        <f>IF(OR(A407='Cost Escalators'!A$68,A407='Cost Escalators'!A$69,A407='Cost Escalators'!A$70,A407='Cost Escalators'!A$71),SUM(H407:L407),0)</f>
        <v>0</v>
      </c>
    </row>
    <row r="408" spans="1:23" x14ac:dyDescent="0.2">
      <c r="A408" s="33">
        <f>'Input Data'!A408</f>
        <v>6147</v>
      </c>
      <c r="B408" s="33" t="str">
        <f>'Input Data'!B408</f>
        <v>Capacitor Bank</v>
      </c>
      <c r="C408" s="33" t="str">
        <f>'Input Data'!C408</f>
        <v>Griffith No.1 &amp; No.2 33kV Capacitor Banks</v>
      </c>
      <c r="D408" s="35" t="str">
        <f>'Input Data'!D408</f>
        <v>PS Replacement</v>
      </c>
      <c r="E408" s="63" t="str">
        <f>'Input Data'!E408</f>
        <v>Input_Proj_Commit</v>
      </c>
      <c r="F408" s="68">
        <f>'Input Data'!F408</f>
        <v>2013</v>
      </c>
      <c r="G408" s="52">
        <f>'Input Data'!G408</f>
        <v>2013</v>
      </c>
      <c r="H408" s="34">
        <f>'Input Data'!H408*IF($G408='Cost Escalators'!$B$4,'Cost Escalators'!$B$6,'Cost Escalators'!$C$6)</f>
        <v>-26382.250764612774</v>
      </c>
      <c r="I408" s="34">
        <f>'Input Data'!I408*IF($G408='Cost Escalators'!$B$4,'Cost Escalators'!$B$6,'Cost Escalators'!$C$6)</f>
        <v>-846.43035545359282</v>
      </c>
      <c r="J408" s="34">
        <f>'Input Data'!J408*IF($G408='Cost Escalators'!$B$4,'Cost Escalators'!$B$6,'Cost Escalators'!$C$6)</f>
        <v>0</v>
      </c>
      <c r="K408" s="34">
        <f>'Input Data'!K408*IF($G408='Cost Escalators'!$B$4,'Cost Escalators'!$B$6,'Cost Escalators'!$C$6)</f>
        <v>0</v>
      </c>
      <c r="L408" s="49">
        <f>'Input Data'!L408*IF($G408='Cost Escalators'!$B$4,'Cost Escalators'!$B$6,'Cost Escalators'!$C$6)</f>
        <v>0</v>
      </c>
      <c r="M408" s="34">
        <f>'Input Data'!M408*IF($G408='Cost Escalators'!$B$4,'Cost Escalators'!$B$6,'Cost Escalators'!$C$6)</f>
        <v>0</v>
      </c>
      <c r="N408" s="34">
        <f>'Input Data'!N408*IF($G408='Cost Escalators'!$B$4,'Cost Escalators'!$B$6,'Cost Escalators'!$C$6)</f>
        <v>0</v>
      </c>
      <c r="O408" s="34">
        <f>'Input Data'!O408*IF($G408='Cost Escalators'!$B$4,'Cost Escalators'!$B$6,'Cost Escalators'!$C$6)</f>
        <v>0</v>
      </c>
      <c r="P408" s="49">
        <f>'Input Data'!P408*IF($G408='Cost Escalators'!$B$4,'Cost Escalators'!$B$6,'Cost Escalators'!$C$6)</f>
        <v>0</v>
      </c>
      <c r="R408" s="102">
        <f t="shared" si="26"/>
        <v>0</v>
      </c>
      <c r="S408" s="34">
        <f t="shared" si="27"/>
        <v>0</v>
      </c>
      <c r="T408" s="34">
        <f t="shared" si="28"/>
        <v>0</v>
      </c>
      <c r="U408" s="49">
        <f t="shared" si="29"/>
        <v>0</v>
      </c>
      <c r="W408" s="255">
        <f>IF(OR(A408='Cost Escalators'!A$68,A408='Cost Escalators'!A$69,A408='Cost Escalators'!A$70,A408='Cost Escalators'!A$71),SUM(H408:L408),0)</f>
        <v>0</v>
      </c>
    </row>
    <row r="409" spans="1:23" x14ac:dyDescent="0.2">
      <c r="A409" s="33">
        <f>'Input Data'!A409</f>
        <v>6201</v>
      </c>
      <c r="B409" s="33" t="str">
        <f>'Input Data'!B409</f>
        <v>Capacitor Bank</v>
      </c>
      <c r="C409" s="33" t="str">
        <f>'Input Data'!C409</f>
        <v>Sydney West No.1 Capacitor Bank</v>
      </c>
      <c r="D409" s="35" t="str">
        <f>'Input Data'!D409</f>
        <v>PS Replacement</v>
      </c>
      <c r="E409" s="63" t="str">
        <f>'Input Data'!E409</f>
        <v>Input_Proj_Commit</v>
      </c>
      <c r="F409" s="68">
        <f>'Input Data'!F409</f>
        <v>2013</v>
      </c>
      <c r="G409" s="52">
        <f>'Input Data'!G409</f>
        <v>2013</v>
      </c>
      <c r="H409" s="34">
        <f>'Input Data'!H409*IF($G409='Cost Escalators'!$B$4,'Cost Escalators'!$B$6,'Cost Escalators'!$C$6)</f>
        <v>4115.2433915808651</v>
      </c>
      <c r="I409" s="34">
        <f>'Input Data'!I409*IF($G409='Cost Escalators'!$B$4,'Cost Escalators'!$B$6,'Cost Escalators'!$C$6)</f>
        <v>-6477.2158340927599</v>
      </c>
      <c r="J409" s="34">
        <f>'Input Data'!J409*IF($G409='Cost Escalators'!$B$4,'Cost Escalators'!$B$6,'Cost Escalators'!$C$6)</f>
        <v>0</v>
      </c>
      <c r="K409" s="34">
        <f>'Input Data'!K409*IF($G409='Cost Escalators'!$B$4,'Cost Escalators'!$B$6,'Cost Escalators'!$C$6)</f>
        <v>0</v>
      </c>
      <c r="L409" s="49">
        <f>'Input Data'!L409*IF($G409='Cost Escalators'!$B$4,'Cost Escalators'!$B$6,'Cost Escalators'!$C$6)</f>
        <v>0</v>
      </c>
      <c r="M409" s="34">
        <f>'Input Data'!M409*IF($G409='Cost Escalators'!$B$4,'Cost Escalators'!$B$6,'Cost Escalators'!$C$6)</f>
        <v>0</v>
      </c>
      <c r="N409" s="34">
        <f>'Input Data'!N409*IF($G409='Cost Escalators'!$B$4,'Cost Escalators'!$B$6,'Cost Escalators'!$C$6)</f>
        <v>0</v>
      </c>
      <c r="O409" s="34">
        <f>'Input Data'!O409*IF($G409='Cost Escalators'!$B$4,'Cost Escalators'!$B$6,'Cost Escalators'!$C$6)</f>
        <v>0</v>
      </c>
      <c r="P409" s="49">
        <f>'Input Data'!P409*IF($G409='Cost Escalators'!$B$4,'Cost Escalators'!$B$6,'Cost Escalators'!$C$6)</f>
        <v>0</v>
      </c>
      <c r="R409" s="102">
        <f t="shared" si="26"/>
        <v>0</v>
      </c>
      <c r="S409" s="34">
        <f t="shared" si="27"/>
        <v>0</v>
      </c>
      <c r="T409" s="34">
        <f t="shared" si="28"/>
        <v>0</v>
      </c>
      <c r="U409" s="49">
        <f t="shared" si="29"/>
        <v>0</v>
      </c>
      <c r="W409" s="255">
        <f>IF(OR(A409='Cost Escalators'!A$68,A409='Cost Escalators'!A$69,A409='Cost Escalators'!A$70,A409='Cost Escalators'!A$71),SUM(H409:L409),0)</f>
        <v>0</v>
      </c>
    </row>
    <row r="410" spans="1:23" x14ac:dyDescent="0.2">
      <c r="A410" s="33">
        <f>'Input Data'!A410</f>
        <v>6858</v>
      </c>
      <c r="B410" s="33" t="str">
        <f>'Input Data'!B410</f>
        <v>Capacitor Bank</v>
      </c>
      <c r="C410" s="33" t="str">
        <f>'Input Data'!C410</f>
        <v>Griffith No.1 &amp; No.2 33kV Capacitor Banks</v>
      </c>
      <c r="D410" s="35" t="str">
        <f>'Input Data'!D410</f>
        <v>PS Replacement</v>
      </c>
      <c r="E410" s="63" t="str">
        <f>'Input Data'!E410</f>
        <v>Input_Proj_Commit</v>
      </c>
      <c r="F410" s="68">
        <f>'Input Data'!F410</f>
        <v>2013</v>
      </c>
      <c r="G410" s="52">
        <f>'Input Data'!G410</f>
        <v>2013</v>
      </c>
      <c r="H410" s="34">
        <f>'Input Data'!H410*IF($G410='Cost Escalators'!$B$4,'Cost Escalators'!$B$6,'Cost Escalators'!$C$6)</f>
        <v>699267.92877960682</v>
      </c>
      <c r="I410" s="34">
        <f>'Input Data'!I410*IF($G410='Cost Escalators'!$B$4,'Cost Escalators'!$B$6,'Cost Escalators'!$C$6)</f>
        <v>347918.47810190573</v>
      </c>
      <c r="J410" s="34">
        <f>'Input Data'!J410*IF($G410='Cost Escalators'!$B$4,'Cost Escalators'!$B$6,'Cost Escalators'!$C$6)</f>
        <v>1098962.6862451062</v>
      </c>
      <c r="K410" s="34">
        <f>'Input Data'!K410*IF($G410='Cost Escalators'!$B$4,'Cost Escalators'!$B$6,'Cost Escalators'!$C$6)</f>
        <v>738608.34498886624</v>
      </c>
      <c r="L410" s="49">
        <f>'Input Data'!L410*IF($G410='Cost Escalators'!$B$4,'Cost Escalators'!$B$6,'Cost Escalators'!$C$6)</f>
        <v>0</v>
      </c>
      <c r="M410" s="34">
        <f>'Input Data'!M410*IF($G410='Cost Escalators'!$B$4,'Cost Escalators'!$B$6,'Cost Escalators'!$C$6)</f>
        <v>0</v>
      </c>
      <c r="N410" s="34">
        <f>'Input Data'!N410*IF($G410='Cost Escalators'!$B$4,'Cost Escalators'!$B$6,'Cost Escalators'!$C$6)</f>
        <v>0</v>
      </c>
      <c r="O410" s="34">
        <f>'Input Data'!O410*IF($G410='Cost Escalators'!$B$4,'Cost Escalators'!$B$6,'Cost Escalators'!$C$6)</f>
        <v>0</v>
      </c>
      <c r="P410" s="49">
        <f>'Input Data'!P410*IF($G410='Cost Escalators'!$B$4,'Cost Escalators'!$B$6,'Cost Escalators'!$C$6)</f>
        <v>0</v>
      </c>
      <c r="R410" s="102">
        <f t="shared" si="26"/>
        <v>0</v>
      </c>
      <c r="S410" s="34">
        <f t="shared" si="27"/>
        <v>0</v>
      </c>
      <c r="T410" s="34">
        <f t="shared" si="28"/>
        <v>0</v>
      </c>
      <c r="U410" s="49">
        <f t="shared" si="29"/>
        <v>0</v>
      </c>
      <c r="W410" s="255">
        <f>IF(OR(A410='Cost Escalators'!A$68,A410='Cost Escalators'!A$69,A410='Cost Escalators'!A$70,A410='Cost Escalators'!A$71),SUM(H410:L410),0)</f>
        <v>0</v>
      </c>
    </row>
    <row r="411" spans="1:23" x14ac:dyDescent="0.2">
      <c r="A411" s="33">
        <f>'Input Data'!A411</f>
        <v>7273</v>
      </c>
      <c r="B411" s="33" t="str">
        <f>'Input Data'!B411</f>
        <v>Capacitor Bank</v>
      </c>
      <c r="C411" s="33" t="str">
        <f>'Input Data'!C411</f>
        <v>Sydney West No.1 Capacitor Bank</v>
      </c>
      <c r="D411" s="35" t="str">
        <f>'Input Data'!D411</f>
        <v>PS Replacement</v>
      </c>
      <c r="E411" s="63" t="str">
        <f>'Input Data'!E411</f>
        <v>Input_Proj_Commit</v>
      </c>
      <c r="F411" s="68">
        <f>'Input Data'!F411</f>
        <v>2013</v>
      </c>
      <c r="G411" s="52">
        <f>'Input Data'!G411</f>
        <v>2013</v>
      </c>
      <c r="H411" s="34">
        <f>'Input Data'!H411*IF($G411='Cost Escalators'!$B$4,'Cost Escalators'!$B$6,'Cost Escalators'!$C$6)</f>
        <v>0</v>
      </c>
      <c r="I411" s="34">
        <f>'Input Data'!I411*IF($G411='Cost Escalators'!$B$4,'Cost Escalators'!$B$6,'Cost Escalators'!$C$6)</f>
        <v>34898.456052678608</v>
      </c>
      <c r="J411" s="34">
        <f>'Input Data'!J411*IF($G411='Cost Escalators'!$B$4,'Cost Escalators'!$B$6,'Cost Escalators'!$C$6)</f>
        <v>44567.054638749461</v>
      </c>
      <c r="K411" s="34">
        <f>'Input Data'!K411*IF($G411='Cost Escalators'!$B$4,'Cost Escalators'!$B$6,'Cost Escalators'!$C$6)</f>
        <v>2284347.5629294454</v>
      </c>
      <c r="L411" s="49">
        <f>'Input Data'!L411*IF($G411='Cost Escalators'!$B$4,'Cost Escalators'!$B$6,'Cost Escalators'!$C$6)</f>
        <v>0</v>
      </c>
      <c r="M411" s="34">
        <f>'Input Data'!M411*IF($G411='Cost Escalators'!$B$4,'Cost Escalators'!$B$6,'Cost Escalators'!$C$6)</f>
        <v>0</v>
      </c>
      <c r="N411" s="34">
        <f>'Input Data'!N411*IF($G411='Cost Escalators'!$B$4,'Cost Escalators'!$B$6,'Cost Escalators'!$C$6)</f>
        <v>0</v>
      </c>
      <c r="O411" s="34">
        <f>'Input Data'!O411*IF($G411='Cost Escalators'!$B$4,'Cost Escalators'!$B$6,'Cost Escalators'!$C$6)</f>
        <v>0</v>
      </c>
      <c r="P411" s="49">
        <f>'Input Data'!P411*IF($G411='Cost Escalators'!$B$4,'Cost Escalators'!$B$6,'Cost Escalators'!$C$6)</f>
        <v>0</v>
      </c>
      <c r="R411" s="102">
        <f t="shared" si="26"/>
        <v>0</v>
      </c>
      <c r="S411" s="34">
        <f t="shared" si="27"/>
        <v>0</v>
      </c>
      <c r="T411" s="34">
        <f t="shared" si="28"/>
        <v>0</v>
      </c>
      <c r="U411" s="49">
        <f t="shared" si="29"/>
        <v>0</v>
      </c>
      <c r="W411" s="255">
        <f>IF(OR(A411='Cost Escalators'!A$68,A411='Cost Escalators'!A$69,A411='Cost Escalators'!A$70,A411='Cost Escalators'!A$71),SUM(H411:L411),0)</f>
        <v>0</v>
      </c>
    </row>
    <row r="412" spans="1:23" x14ac:dyDescent="0.2">
      <c r="A412" s="33">
        <f>'Input Data'!A412</f>
        <v>6193</v>
      </c>
      <c r="B412" s="33" t="str">
        <f>'Input Data'!B412</f>
        <v>Capacitor Bank</v>
      </c>
      <c r="C412" s="33" t="str">
        <f>'Input Data'!C412</f>
        <v>Coffs Harbour No.1 Capacitor</v>
      </c>
      <c r="D412" s="35" t="str">
        <f>'Input Data'!D412</f>
        <v>PS Replacement</v>
      </c>
      <c r="E412" s="63" t="str">
        <f>'Input Data'!E412</f>
        <v>Input_Proj_Commit</v>
      </c>
      <c r="F412" s="68">
        <f>'Input Data'!F412</f>
        <v>2014</v>
      </c>
      <c r="G412" s="52">
        <f>'Input Data'!G412</f>
        <v>2013</v>
      </c>
      <c r="H412" s="34">
        <f>'Input Data'!H412*IF($G412='Cost Escalators'!$B$4,'Cost Escalators'!$B$6,'Cost Escalators'!$C$6)</f>
        <v>13665.287769635395</v>
      </c>
      <c r="I412" s="34">
        <f>'Input Data'!I412*IF($G412='Cost Escalators'!$B$4,'Cost Escalators'!$B$6,'Cost Escalators'!$C$6)</f>
        <v>-38308.231162576063</v>
      </c>
      <c r="J412" s="34">
        <f>'Input Data'!J412*IF($G412='Cost Escalators'!$B$4,'Cost Escalators'!$B$6,'Cost Escalators'!$C$6)</f>
        <v>0</v>
      </c>
      <c r="K412" s="34">
        <f>'Input Data'!K412*IF($G412='Cost Escalators'!$B$4,'Cost Escalators'!$B$6,'Cost Escalators'!$C$6)</f>
        <v>0</v>
      </c>
      <c r="L412" s="49">
        <f>'Input Data'!L412*IF($G412='Cost Escalators'!$B$4,'Cost Escalators'!$B$6,'Cost Escalators'!$C$6)</f>
        <v>0</v>
      </c>
      <c r="M412" s="34">
        <f>'Input Data'!M412*IF($G412='Cost Escalators'!$B$4,'Cost Escalators'!$B$6,'Cost Escalators'!$C$6)</f>
        <v>0</v>
      </c>
      <c r="N412" s="34">
        <f>'Input Data'!N412*IF($G412='Cost Escalators'!$B$4,'Cost Escalators'!$B$6,'Cost Escalators'!$C$6)</f>
        <v>0</v>
      </c>
      <c r="O412" s="34">
        <f>'Input Data'!O412*IF($G412='Cost Escalators'!$B$4,'Cost Escalators'!$B$6,'Cost Escalators'!$C$6)</f>
        <v>0</v>
      </c>
      <c r="P412" s="49">
        <f>'Input Data'!P412*IF($G412='Cost Escalators'!$B$4,'Cost Escalators'!$B$6,'Cost Escalators'!$C$6)</f>
        <v>0</v>
      </c>
      <c r="R412" s="102">
        <f t="shared" si="26"/>
        <v>0</v>
      </c>
      <c r="S412" s="34">
        <f t="shared" si="27"/>
        <v>0</v>
      </c>
      <c r="T412" s="34">
        <f t="shared" si="28"/>
        <v>0</v>
      </c>
      <c r="U412" s="49">
        <f t="shared" si="29"/>
        <v>0</v>
      </c>
      <c r="W412" s="255">
        <f>IF(OR(A412='Cost Escalators'!A$68,A412='Cost Escalators'!A$69,A412='Cost Escalators'!A$70,A412='Cost Escalators'!A$71),SUM(H412:L412),0)</f>
        <v>0</v>
      </c>
    </row>
    <row r="413" spans="1:23" x14ac:dyDescent="0.2">
      <c r="A413" s="33">
        <f>'Input Data'!A413</f>
        <v>7026</v>
      </c>
      <c r="B413" s="33" t="str">
        <f>'Input Data'!B413</f>
        <v>Capacitor Bank</v>
      </c>
      <c r="C413" s="33" t="str">
        <f>'Input Data'!C413</f>
        <v>Coffs Harbour No.3 Capacitor</v>
      </c>
      <c r="D413" s="35" t="str">
        <f>'Input Data'!D413</f>
        <v>PS Replacement</v>
      </c>
      <c r="E413" s="63" t="str">
        <f>'Input Data'!E413</f>
        <v>Input_Proj_Commit</v>
      </c>
      <c r="F413" s="68">
        <f>'Input Data'!F413</f>
        <v>2014</v>
      </c>
      <c r="G413" s="52">
        <f>'Input Data'!G413</f>
        <v>2013</v>
      </c>
      <c r="H413" s="34">
        <f>'Input Data'!H413*IF($G413='Cost Escalators'!$B$4,'Cost Escalators'!$B$6,'Cost Escalators'!$C$6)</f>
        <v>0</v>
      </c>
      <c r="I413" s="34">
        <f>'Input Data'!I413*IF($G413='Cost Escalators'!$B$4,'Cost Escalators'!$B$6,'Cost Escalators'!$C$6)</f>
        <v>250673.96845460832</v>
      </c>
      <c r="J413" s="34">
        <f>'Input Data'!J413*IF($G413='Cost Escalators'!$B$4,'Cost Escalators'!$B$6,'Cost Escalators'!$C$6)</f>
        <v>426036.04370473535</v>
      </c>
      <c r="K413" s="34">
        <f>'Input Data'!K413*IF($G413='Cost Escalators'!$B$4,'Cost Escalators'!$B$6,'Cost Escalators'!$C$6)</f>
        <v>1548908.4261127005</v>
      </c>
      <c r="L413" s="49">
        <f>'Input Data'!L413*IF($G413='Cost Escalators'!$B$4,'Cost Escalators'!$B$6,'Cost Escalators'!$C$6)</f>
        <v>444983.56640625</v>
      </c>
      <c r="M413" s="34">
        <f>'Input Data'!M413*IF($G413='Cost Escalators'!$B$4,'Cost Escalators'!$B$6,'Cost Escalators'!$C$6)</f>
        <v>0</v>
      </c>
      <c r="N413" s="34">
        <f>'Input Data'!N413*IF($G413='Cost Escalators'!$B$4,'Cost Escalators'!$B$6,'Cost Escalators'!$C$6)</f>
        <v>0</v>
      </c>
      <c r="O413" s="34">
        <f>'Input Data'!O413*IF($G413='Cost Escalators'!$B$4,'Cost Escalators'!$B$6,'Cost Escalators'!$C$6)</f>
        <v>0</v>
      </c>
      <c r="P413" s="49">
        <f>'Input Data'!P413*IF($G413='Cost Escalators'!$B$4,'Cost Escalators'!$B$6,'Cost Escalators'!$C$6)</f>
        <v>0</v>
      </c>
      <c r="R413" s="102">
        <f t="shared" si="26"/>
        <v>0</v>
      </c>
      <c r="S413" s="34">
        <f t="shared" si="27"/>
        <v>0</v>
      </c>
      <c r="T413" s="34">
        <f t="shared" si="28"/>
        <v>0</v>
      </c>
      <c r="U413" s="49">
        <f t="shared" si="29"/>
        <v>0</v>
      </c>
      <c r="W413" s="255">
        <f>IF(OR(A413='Cost Escalators'!A$68,A413='Cost Escalators'!A$69,A413='Cost Escalators'!A$70,A413='Cost Escalators'!A$71),SUM(H413:L413),0)</f>
        <v>0</v>
      </c>
    </row>
    <row r="414" spans="1:23" x14ac:dyDescent="0.2">
      <c r="A414" s="33">
        <f>'Input Data'!A414</f>
        <v>7474</v>
      </c>
      <c r="B414" s="33" t="str">
        <f>'Input Data'!B414</f>
        <v>Capacitor Bank</v>
      </c>
      <c r="C414" s="33" t="str">
        <f>'Input Data'!C414</f>
        <v>Canberra No.1 132kV 80MVAr Capacitor</v>
      </c>
      <c r="D414" s="35" t="str">
        <f>'Input Data'!D414</f>
        <v>PS Replacement</v>
      </c>
      <c r="E414" s="63" t="str">
        <f>'Input Data'!E414</f>
        <v>Input_Proj_Commit</v>
      </c>
      <c r="F414" s="68">
        <f>'Input Data'!F414</f>
        <v>2015</v>
      </c>
      <c r="G414" s="52">
        <f>'Input Data'!G414</f>
        <v>2013</v>
      </c>
      <c r="H414" s="34">
        <f>'Input Data'!H414*IF($G414='Cost Escalators'!$B$4,'Cost Escalators'!$B$6,'Cost Escalators'!$C$6)</f>
        <v>0</v>
      </c>
      <c r="I414" s="34">
        <f>'Input Data'!I414*IF($G414='Cost Escalators'!$B$4,'Cost Escalators'!$B$6,'Cost Escalators'!$C$6)</f>
        <v>11125.723978825068</v>
      </c>
      <c r="J414" s="34">
        <f>'Input Data'!J414*IF($G414='Cost Escalators'!$B$4,'Cost Escalators'!$B$6,'Cost Escalators'!$C$6)</f>
        <v>5988.9383331257586</v>
      </c>
      <c r="K414" s="34">
        <f>'Input Data'!K414*IF($G414='Cost Escalators'!$B$4,'Cost Escalators'!$B$6,'Cost Escalators'!$C$6)</f>
        <v>105034.16430874087</v>
      </c>
      <c r="L414" s="49">
        <f>'Input Data'!L414*IF($G414='Cost Escalators'!$B$4,'Cost Escalators'!$B$6,'Cost Escalators'!$C$6)</f>
        <v>1834000.2763867187</v>
      </c>
      <c r="M414" s="34">
        <f>'Input Data'!M414*IF($G414='Cost Escalators'!$B$4,'Cost Escalators'!$B$6,'Cost Escalators'!$C$6)</f>
        <v>1868466.6116210937</v>
      </c>
      <c r="N414" s="34">
        <f>'Input Data'!N414*IF($G414='Cost Escalators'!$B$4,'Cost Escalators'!$B$6,'Cost Escalators'!$C$6)</f>
        <v>0</v>
      </c>
      <c r="O414" s="34">
        <f>'Input Data'!O414*IF($G414='Cost Escalators'!$B$4,'Cost Escalators'!$B$6,'Cost Escalators'!$C$6)</f>
        <v>0</v>
      </c>
      <c r="P414" s="49">
        <f>'Input Data'!P414*IF($G414='Cost Escalators'!$B$4,'Cost Escalators'!$B$6,'Cost Escalators'!$C$6)</f>
        <v>0</v>
      </c>
      <c r="R414" s="102">
        <f t="shared" si="26"/>
        <v>3824615.7146285041</v>
      </c>
      <c r="S414" s="34">
        <f t="shared" si="27"/>
        <v>0</v>
      </c>
      <c r="T414" s="34">
        <f t="shared" si="28"/>
        <v>0</v>
      </c>
      <c r="U414" s="49">
        <f t="shared" si="29"/>
        <v>0</v>
      </c>
      <c r="W414" s="255">
        <f>IF(OR(A414='Cost Escalators'!A$68,A414='Cost Escalators'!A$69,A414='Cost Escalators'!A$70,A414='Cost Escalators'!A$71),SUM(H414:L414),0)</f>
        <v>0</v>
      </c>
    </row>
    <row r="415" spans="1:23" x14ac:dyDescent="0.2">
      <c r="A415" s="33">
        <f>'Input Data'!A415</f>
        <v>7272</v>
      </c>
      <c r="B415" s="33" t="str">
        <f>'Input Data'!B415</f>
        <v>Capacitor Bank</v>
      </c>
      <c r="C415" s="33" t="str">
        <f>'Input Data'!C415</f>
        <v>Sydney North No.1 &amp; No.2 Capacitors</v>
      </c>
      <c r="D415" s="35" t="str">
        <f>'Input Data'!D415</f>
        <v>PS Replacement</v>
      </c>
      <c r="E415" s="63" t="str">
        <f>'Input Data'!E415</f>
        <v>Input_Proj_Commit</v>
      </c>
      <c r="F415" s="68">
        <f>'Input Data'!F415</f>
        <v>2016</v>
      </c>
      <c r="G415" s="52">
        <f>'Input Data'!G415</f>
        <v>2013</v>
      </c>
      <c r="H415" s="34">
        <f>'Input Data'!H415*IF($G415='Cost Escalators'!$B$4,'Cost Escalators'!$B$6,'Cost Escalators'!$C$6)</f>
        <v>0</v>
      </c>
      <c r="I415" s="34">
        <f>'Input Data'!I415*IF($G415='Cost Escalators'!$B$4,'Cost Escalators'!$B$6,'Cost Escalators'!$C$6)</f>
        <v>-196.95950958204247</v>
      </c>
      <c r="J415" s="34">
        <f>'Input Data'!J415*IF($G415='Cost Escalators'!$B$4,'Cost Escalators'!$B$6,'Cost Escalators'!$C$6)</f>
        <v>-2607.0125209423181</v>
      </c>
      <c r="K415" s="34">
        <f>'Input Data'!K415*IF($G415='Cost Escalators'!$B$4,'Cost Escalators'!$B$6,'Cost Escalators'!$C$6)</f>
        <v>0</v>
      </c>
      <c r="L415" s="49">
        <f>'Input Data'!L415*IF($G415='Cost Escalators'!$B$4,'Cost Escalators'!$B$6,'Cost Escalators'!$C$6)</f>
        <v>0</v>
      </c>
      <c r="M415" s="34">
        <f>'Input Data'!M415*IF($G415='Cost Escalators'!$B$4,'Cost Escalators'!$B$6,'Cost Escalators'!$C$6)</f>
        <v>0</v>
      </c>
      <c r="N415" s="34">
        <f>'Input Data'!N415*IF($G415='Cost Escalators'!$B$4,'Cost Escalators'!$B$6,'Cost Escalators'!$C$6)</f>
        <v>0</v>
      </c>
      <c r="O415" s="34">
        <f>'Input Data'!O415*IF($G415='Cost Escalators'!$B$4,'Cost Escalators'!$B$6,'Cost Escalators'!$C$6)</f>
        <v>0</v>
      </c>
      <c r="P415" s="49">
        <f>'Input Data'!P415*IF($G415='Cost Escalators'!$B$4,'Cost Escalators'!$B$6,'Cost Escalators'!$C$6)</f>
        <v>0</v>
      </c>
      <c r="R415" s="102">
        <f t="shared" si="26"/>
        <v>0</v>
      </c>
      <c r="S415" s="34">
        <f t="shared" si="27"/>
        <v>-2803.9720305243604</v>
      </c>
      <c r="T415" s="34">
        <f t="shared" si="28"/>
        <v>0</v>
      </c>
      <c r="U415" s="49">
        <f t="shared" si="29"/>
        <v>0</v>
      </c>
      <c r="W415" s="255">
        <f>IF(OR(A415='Cost Escalators'!A$68,A415='Cost Escalators'!A$69,A415='Cost Escalators'!A$70,A415='Cost Escalators'!A$71),SUM(H415:L415),0)</f>
        <v>0</v>
      </c>
    </row>
    <row r="416" spans="1:23" x14ac:dyDescent="0.2">
      <c r="A416" s="33">
        <f>'Input Data'!A416</f>
        <v>6712</v>
      </c>
      <c r="B416" s="33" t="str">
        <f>'Input Data'!B416</f>
        <v>Capacitor Bank</v>
      </c>
      <c r="C416" s="33" t="str">
        <f>'Input Data'!C416</f>
        <v>New 66kV Capacitor at Panorama</v>
      </c>
      <c r="D416" s="35" t="str">
        <f>'Input Data'!D416</f>
        <v>PS Replacement</v>
      </c>
      <c r="E416" s="63" t="str">
        <f>'Input Data'!E416</f>
        <v>Input_Proj_Commit</v>
      </c>
      <c r="F416" s="68">
        <f>'Input Data'!F416</f>
        <v>2017</v>
      </c>
      <c r="G416" s="52">
        <f>'Input Data'!G416</f>
        <v>2013</v>
      </c>
      <c r="H416" s="34">
        <f>'Input Data'!H416*IF($G416='Cost Escalators'!$B$4,'Cost Escalators'!$B$6,'Cost Escalators'!$C$6)</f>
        <v>-1.7649737887549559</v>
      </c>
      <c r="I416" s="34">
        <f>'Input Data'!I416*IF($G416='Cost Escalators'!$B$4,'Cost Escalators'!$B$6,'Cost Escalators'!$C$6)</f>
        <v>-2747.4479824642463</v>
      </c>
      <c r="J416" s="34">
        <f>'Input Data'!J416*IF($G416='Cost Escalators'!$B$4,'Cost Escalators'!$B$6,'Cost Escalators'!$C$6)</f>
        <v>0</v>
      </c>
      <c r="K416" s="34">
        <f>'Input Data'!K416*IF($G416='Cost Escalators'!$B$4,'Cost Escalators'!$B$6,'Cost Escalators'!$C$6)</f>
        <v>0</v>
      </c>
      <c r="L416" s="49">
        <f>'Input Data'!L416*IF($G416='Cost Escalators'!$B$4,'Cost Escalators'!$B$6,'Cost Escalators'!$C$6)</f>
        <v>0</v>
      </c>
      <c r="M416" s="34">
        <f>'Input Data'!M416*IF($G416='Cost Escalators'!$B$4,'Cost Escalators'!$B$6,'Cost Escalators'!$C$6)</f>
        <v>0</v>
      </c>
      <c r="N416" s="34">
        <f>'Input Data'!N416*IF($G416='Cost Escalators'!$B$4,'Cost Escalators'!$B$6,'Cost Escalators'!$C$6)</f>
        <v>0</v>
      </c>
      <c r="O416" s="34">
        <f>'Input Data'!O416*IF($G416='Cost Escalators'!$B$4,'Cost Escalators'!$B$6,'Cost Escalators'!$C$6)</f>
        <v>0</v>
      </c>
      <c r="P416" s="49">
        <f>'Input Data'!P416*IF($G416='Cost Escalators'!$B$4,'Cost Escalators'!$B$6,'Cost Escalators'!$C$6)</f>
        <v>0</v>
      </c>
      <c r="R416" s="102">
        <f t="shared" si="26"/>
        <v>0</v>
      </c>
      <c r="S416" s="34">
        <f t="shared" si="27"/>
        <v>0</v>
      </c>
      <c r="T416" s="34">
        <f t="shared" si="28"/>
        <v>-2749.2129562530013</v>
      </c>
      <c r="U416" s="49">
        <f t="shared" si="29"/>
        <v>0</v>
      </c>
      <c r="W416" s="255">
        <f>IF(OR(A416='Cost Escalators'!A$68,A416='Cost Escalators'!A$69,A416='Cost Escalators'!A$70,A416='Cost Escalators'!A$71),SUM(H416:L416),0)</f>
        <v>0</v>
      </c>
    </row>
    <row r="417" spans="1:23" x14ac:dyDescent="0.2">
      <c r="A417" s="33">
        <f>'Input Data'!A417</f>
        <v>6196</v>
      </c>
      <c r="B417" s="33" t="str">
        <f>'Input Data'!B417</f>
        <v>Capacitor Bank</v>
      </c>
      <c r="C417" s="33" t="str">
        <f>'Input Data'!C417</f>
        <v>Taree No.3 132kV Capacitor</v>
      </c>
      <c r="D417" s="35" t="str">
        <f>'Input Data'!D417</f>
        <v>PS Replacement</v>
      </c>
      <c r="E417" s="63" t="str">
        <f>'Input Data'!E417</f>
        <v>Input_Proj_Commit</v>
      </c>
      <c r="F417" s="68">
        <f>'Input Data'!F417</f>
        <v>2018</v>
      </c>
      <c r="G417" s="52">
        <f>'Input Data'!G417</f>
        <v>2013</v>
      </c>
      <c r="H417" s="34">
        <f>'Input Data'!H417*IF($G417='Cost Escalators'!$B$4,'Cost Escalators'!$B$6,'Cost Escalators'!$C$6)</f>
        <v>50.650389777294947</v>
      </c>
      <c r="I417" s="34">
        <f>'Input Data'!I417*IF($G417='Cost Escalators'!$B$4,'Cost Escalators'!$B$6,'Cost Escalators'!$C$6)</f>
        <v>-2445.7985705047531</v>
      </c>
      <c r="J417" s="34">
        <f>'Input Data'!J417*IF($G417='Cost Escalators'!$B$4,'Cost Escalators'!$B$6,'Cost Escalators'!$C$6)</f>
        <v>0</v>
      </c>
      <c r="K417" s="34">
        <f>'Input Data'!K417*IF($G417='Cost Escalators'!$B$4,'Cost Escalators'!$B$6,'Cost Escalators'!$C$6)</f>
        <v>0</v>
      </c>
      <c r="L417" s="49">
        <f>'Input Data'!L417*IF($G417='Cost Escalators'!$B$4,'Cost Escalators'!$B$6,'Cost Escalators'!$C$6)</f>
        <v>0</v>
      </c>
      <c r="M417" s="34">
        <f>'Input Data'!M417*IF($G417='Cost Escalators'!$B$4,'Cost Escalators'!$B$6,'Cost Escalators'!$C$6)</f>
        <v>0</v>
      </c>
      <c r="N417" s="34">
        <f>'Input Data'!N417*IF($G417='Cost Escalators'!$B$4,'Cost Escalators'!$B$6,'Cost Escalators'!$C$6)</f>
        <v>0</v>
      </c>
      <c r="O417" s="34">
        <f>'Input Data'!O417*IF($G417='Cost Escalators'!$B$4,'Cost Escalators'!$B$6,'Cost Escalators'!$C$6)</f>
        <v>0</v>
      </c>
      <c r="P417" s="49">
        <f>'Input Data'!P417*IF($G417='Cost Escalators'!$B$4,'Cost Escalators'!$B$6,'Cost Escalators'!$C$6)</f>
        <v>0</v>
      </c>
      <c r="R417" s="102">
        <f t="shared" si="26"/>
        <v>0</v>
      </c>
      <c r="S417" s="34">
        <f t="shared" si="27"/>
        <v>0</v>
      </c>
      <c r="T417" s="34">
        <f t="shared" si="28"/>
        <v>0</v>
      </c>
      <c r="U417" s="49">
        <f t="shared" si="29"/>
        <v>-2395.1481807274581</v>
      </c>
      <c r="W417" s="255">
        <f>IF(OR(A417='Cost Escalators'!A$68,A417='Cost Escalators'!A$69,A417='Cost Escalators'!A$70,A417='Cost Escalators'!A$71),SUM(H417:L417),0)</f>
        <v>0</v>
      </c>
    </row>
    <row r="418" spans="1:23" x14ac:dyDescent="0.2">
      <c r="A418" s="33">
        <f>'Input Data'!A418</f>
        <v>7643</v>
      </c>
      <c r="B418" s="33" t="str">
        <f>'Input Data'!B418</f>
        <v>Capacitor Bank</v>
      </c>
      <c r="C418" s="33" t="str">
        <f>'Input Data'!C418</f>
        <v>Taree No.4 &amp; No.5 Capacitors</v>
      </c>
      <c r="D418" s="35" t="str">
        <f>'Input Data'!D418</f>
        <v>PS Replacement</v>
      </c>
      <c r="E418" s="63" t="str">
        <f>'Input Data'!E418</f>
        <v>Input_Proj_Commit</v>
      </c>
      <c r="F418" s="68">
        <f>'Input Data'!F418</f>
        <v>2018</v>
      </c>
      <c r="G418" s="52">
        <f>'Input Data'!G418</f>
        <v>2013</v>
      </c>
      <c r="H418" s="34">
        <f>'Input Data'!H418*IF($G418='Cost Escalators'!$B$4,'Cost Escalators'!$B$6,'Cost Escalators'!$C$6)</f>
        <v>0</v>
      </c>
      <c r="I418" s="34">
        <f>'Input Data'!I418*IF($G418='Cost Escalators'!$B$4,'Cost Escalators'!$B$6,'Cost Escalators'!$C$6)</f>
        <v>0</v>
      </c>
      <c r="J418" s="34">
        <f>'Input Data'!J418*IF($G418='Cost Escalators'!$B$4,'Cost Escalators'!$B$6,'Cost Escalators'!$C$6)</f>
        <v>7311.6087460772769</v>
      </c>
      <c r="K418" s="34">
        <f>'Input Data'!K418*IF($G418='Cost Escalators'!$B$4,'Cost Escalators'!$B$6,'Cost Escalators'!$C$6)</f>
        <v>0</v>
      </c>
      <c r="L418" s="49">
        <f>'Input Data'!L418*IF($G418='Cost Escalators'!$B$4,'Cost Escalators'!$B$6,'Cost Escalators'!$C$6)</f>
        <v>0</v>
      </c>
      <c r="M418" s="34">
        <f>'Input Data'!M418*IF($G418='Cost Escalators'!$B$4,'Cost Escalators'!$B$6,'Cost Escalators'!$C$6)</f>
        <v>0</v>
      </c>
      <c r="N418" s="34">
        <f>'Input Data'!N418*IF($G418='Cost Escalators'!$B$4,'Cost Escalators'!$B$6,'Cost Escalators'!$C$6)</f>
        <v>0</v>
      </c>
      <c r="O418" s="34">
        <f>'Input Data'!O418*IF($G418='Cost Escalators'!$B$4,'Cost Escalators'!$B$6,'Cost Escalators'!$C$6)</f>
        <v>0</v>
      </c>
      <c r="P418" s="49">
        <f>'Input Data'!P418*IF($G418='Cost Escalators'!$B$4,'Cost Escalators'!$B$6,'Cost Escalators'!$C$6)</f>
        <v>0</v>
      </c>
      <c r="R418" s="102">
        <f t="shared" si="26"/>
        <v>0</v>
      </c>
      <c r="S418" s="34">
        <f t="shared" si="27"/>
        <v>0</v>
      </c>
      <c r="T418" s="34">
        <f t="shared" si="28"/>
        <v>0</v>
      </c>
      <c r="U418" s="49">
        <f t="shared" si="29"/>
        <v>7311.6087460772769</v>
      </c>
      <c r="W418" s="255">
        <f>IF(OR(A418='Cost Escalators'!A$68,A418='Cost Escalators'!A$69,A418='Cost Escalators'!A$70,A418='Cost Escalators'!A$71),SUM(H418:L418),0)</f>
        <v>0</v>
      </c>
    </row>
    <row r="419" spans="1:23" x14ac:dyDescent="0.2">
      <c r="A419" s="33">
        <f>'Input Data'!A419</f>
        <v>7757</v>
      </c>
      <c r="B419" s="33" t="str">
        <f>'Input Data'!B419</f>
        <v>Capacitor Bank</v>
      </c>
      <c r="C419" s="33" t="str">
        <f>'Input Data'!C419</f>
        <v>Taree No.3 132kV Capacitor</v>
      </c>
      <c r="D419" s="35" t="str">
        <f>'Input Data'!D419</f>
        <v>PS Replacement</v>
      </c>
      <c r="E419" s="63" t="str">
        <f>'Input Data'!E419</f>
        <v>Input_Proj_Commit</v>
      </c>
      <c r="F419" s="68">
        <f>'Input Data'!F419</f>
        <v>2018</v>
      </c>
      <c r="G419" s="52">
        <f>'Input Data'!G419</f>
        <v>2013</v>
      </c>
      <c r="H419" s="34">
        <f>'Input Data'!H419*IF($G419='Cost Escalators'!$B$4,'Cost Escalators'!$B$6,'Cost Escalators'!$C$6)</f>
        <v>0</v>
      </c>
      <c r="I419" s="34">
        <f>'Input Data'!I419*IF($G419='Cost Escalators'!$B$4,'Cost Escalators'!$B$6,'Cost Escalators'!$C$6)</f>
        <v>0</v>
      </c>
      <c r="J419" s="34">
        <f>'Input Data'!J419*IF($G419='Cost Escalators'!$B$4,'Cost Escalators'!$B$6,'Cost Escalators'!$C$6)</f>
        <v>1826.3572786317623</v>
      </c>
      <c r="K419" s="34">
        <f>'Input Data'!K419*IF($G419='Cost Escalators'!$B$4,'Cost Escalators'!$B$6,'Cost Escalators'!$C$6)</f>
        <v>0</v>
      </c>
      <c r="L419" s="49">
        <f>'Input Data'!L419*IF($G419='Cost Escalators'!$B$4,'Cost Escalators'!$B$6,'Cost Escalators'!$C$6)</f>
        <v>0</v>
      </c>
      <c r="M419" s="34">
        <f>'Input Data'!M419*IF($G419='Cost Escalators'!$B$4,'Cost Escalators'!$B$6,'Cost Escalators'!$C$6)</f>
        <v>0</v>
      </c>
      <c r="N419" s="34">
        <f>'Input Data'!N419*IF($G419='Cost Escalators'!$B$4,'Cost Escalators'!$B$6,'Cost Escalators'!$C$6)</f>
        <v>0</v>
      </c>
      <c r="O419" s="34">
        <f>'Input Data'!O419*IF($G419='Cost Escalators'!$B$4,'Cost Escalators'!$B$6,'Cost Escalators'!$C$6)</f>
        <v>0</v>
      </c>
      <c r="P419" s="49">
        <f>'Input Data'!P419*IF($G419='Cost Escalators'!$B$4,'Cost Escalators'!$B$6,'Cost Escalators'!$C$6)</f>
        <v>0</v>
      </c>
      <c r="R419" s="102">
        <f t="shared" si="26"/>
        <v>0</v>
      </c>
      <c r="S419" s="34">
        <f t="shared" si="27"/>
        <v>0</v>
      </c>
      <c r="T419" s="34">
        <f t="shared" si="28"/>
        <v>0</v>
      </c>
      <c r="U419" s="49">
        <f t="shared" si="29"/>
        <v>1826.3572786317623</v>
      </c>
      <c r="W419" s="255">
        <f>IF(OR(A419='Cost Escalators'!A$68,A419='Cost Escalators'!A$69,A419='Cost Escalators'!A$70,A419='Cost Escalators'!A$71),SUM(H419:L419),0)</f>
        <v>0</v>
      </c>
    </row>
    <row r="420" spans="1:23" x14ac:dyDescent="0.2">
      <c r="A420" s="33">
        <f>'Input Data'!A420</f>
        <v>6152</v>
      </c>
      <c r="B420" s="33" t="str">
        <f>'Input Data'!B420</f>
        <v>Capacitor Bank</v>
      </c>
      <c r="C420" s="33" t="str">
        <f>'Input Data'!C420</f>
        <v>Canberra No.1 132kV 80MVAr Capacitor</v>
      </c>
      <c r="D420" s="35" t="str">
        <f>'Input Data'!D420</f>
        <v>PS Replacement</v>
      </c>
      <c r="E420" s="63" t="str">
        <f>'Input Data'!E420</f>
        <v>Input_Proj_Commit</v>
      </c>
      <c r="F420" s="68">
        <f>'Input Data'!F420</f>
        <v>2019</v>
      </c>
      <c r="G420" s="52">
        <f>'Input Data'!G420</f>
        <v>2013</v>
      </c>
      <c r="H420" s="34">
        <f>'Input Data'!H420*IF($G420='Cost Escalators'!$B$4,'Cost Escalators'!$B$6,'Cost Escalators'!$C$6)</f>
        <v>50.214593780071517</v>
      </c>
      <c r="I420" s="34">
        <f>'Input Data'!I420*IF($G420='Cost Escalators'!$B$4,'Cost Escalators'!$B$6,'Cost Escalators'!$C$6)</f>
        <v>-3681.7668136059719</v>
      </c>
      <c r="J420" s="34">
        <f>'Input Data'!J420*IF($G420='Cost Escalators'!$B$4,'Cost Escalators'!$B$6,'Cost Escalators'!$C$6)</f>
        <v>0</v>
      </c>
      <c r="K420" s="34">
        <f>'Input Data'!K420*IF($G420='Cost Escalators'!$B$4,'Cost Escalators'!$B$6,'Cost Escalators'!$C$6)</f>
        <v>0</v>
      </c>
      <c r="L420" s="49">
        <f>'Input Data'!L420*IF($G420='Cost Escalators'!$B$4,'Cost Escalators'!$B$6,'Cost Escalators'!$C$6)</f>
        <v>0</v>
      </c>
      <c r="M420" s="34">
        <f>'Input Data'!M420*IF($G420='Cost Escalators'!$B$4,'Cost Escalators'!$B$6,'Cost Escalators'!$C$6)</f>
        <v>0</v>
      </c>
      <c r="N420" s="34">
        <f>'Input Data'!N420*IF($G420='Cost Escalators'!$B$4,'Cost Escalators'!$B$6,'Cost Escalators'!$C$6)</f>
        <v>0</v>
      </c>
      <c r="O420" s="34">
        <f>'Input Data'!O420*IF($G420='Cost Escalators'!$B$4,'Cost Escalators'!$B$6,'Cost Escalators'!$C$6)</f>
        <v>0</v>
      </c>
      <c r="P420" s="49">
        <f>'Input Data'!P420*IF($G420='Cost Escalators'!$B$4,'Cost Escalators'!$B$6,'Cost Escalators'!$C$6)</f>
        <v>0</v>
      </c>
      <c r="R420" s="102">
        <f t="shared" si="26"/>
        <v>0</v>
      </c>
      <c r="S420" s="34">
        <f t="shared" si="27"/>
        <v>0</v>
      </c>
      <c r="T420" s="34">
        <f t="shared" si="28"/>
        <v>0</v>
      </c>
      <c r="U420" s="49">
        <f t="shared" si="29"/>
        <v>0</v>
      </c>
      <c r="W420" s="255">
        <f>IF(OR(A420='Cost Escalators'!A$68,A420='Cost Escalators'!A$69,A420='Cost Escalators'!A$70,A420='Cost Escalators'!A$71),SUM(H420:L420),0)</f>
        <v>0</v>
      </c>
    </row>
    <row r="421" spans="1:23" x14ac:dyDescent="0.2">
      <c r="A421" s="33">
        <f>'Input Data'!A421</f>
        <v>7344</v>
      </c>
      <c r="B421" s="33" t="str">
        <f>'Input Data'!B421</f>
        <v>Capacitor Bank</v>
      </c>
      <c r="C421" s="33" t="str">
        <f>'Input Data'!C421</f>
        <v>Broken Hill No.3 and No.4 Capacitors</v>
      </c>
      <c r="D421" s="35" t="str">
        <f>'Input Data'!D421</f>
        <v>PS Replacement</v>
      </c>
      <c r="E421" s="63" t="str">
        <f>'Input Data'!E421</f>
        <v>Input_Proj_Commit</v>
      </c>
      <c r="F421" s="68">
        <f>'Input Data'!F421</f>
        <v>2020</v>
      </c>
      <c r="G421" s="52">
        <f>'Input Data'!G421</f>
        <v>2013</v>
      </c>
      <c r="H421" s="34">
        <f>'Input Data'!H421*IF($G421='Cost Escalators'!$B$4,'Cost Escalators'!$B$6,'Cost Escalators'!$C$6)</f>
        <v>0</v>
      </c>
      <c r="I421" s="34">
        <f>'Input Data'!I421*IF($G421='Cost Escalators'!$B$4,'Cost Escalators'!$B$6,'Cost Escalators'!$C$6)</f>
        <v>0</v>
      </c>
      <c r="J421" s="34">
        <f>'Input Data'!J421*IF($G421='Cost Escalators'!$B$4,'Cost Escalators'!$B$6,'Cost Escalators'!$C$6)</f>
        <v>0</v>
      </c>
      <c r="K421" s="34">
        <f>'Input Data'!K421*IF($G421='Cost Escalators'!$B$4,'Cost Escalators'!$B$6,'Cost Escalators'!$C$6)</f>
        <v>5984.2191994254208</v>
      </c>
      <c r="L421" s="49">
        <f>'Input Data'!L421*IF($G421='Cost Escalators'!$B$4,'Cost Escalators'!$B$6,'Cost Escalators'!$C$6)</f>
        <v>0</v>
      </c>
      <c r="M421" s="34">
        <f>'Input Data'!M421*IF($G421='Cost Escalators'!$B$4,'Cost Escalators'!$B$6,'Cost Escalators'!$C$6)</f>
        <v>0</v>
      </c>
      <c r="N421" s="34">
        <f>'Input Data'!N421*IF($G421='Cost Escalators'!$B$4,'Cost Escalators'!$B$6,'Cost Escalators'!$C$6)</f>
        <v>0</v>
      </c>
      <c r="O421" s="34">
        <f>'Input Data'!O421*IF($G421='Cost Escalators'!$B$4,'Cost Escalators'!$B$6,'Cost Escalators'!$C$6)</f>
        <v>0</v>
      </c>
      <c r="P421" s="49">
        <f>'Input Data'!P421*IF($G421='Cost Escalators'!$B$4,'Cost Escalators'!$B$6,'Cost Escalators'!$C$6)</f>
        <v>0</v>
      </c>
      <c r="R421" s="102">
        <f t="shared" si="26"/>
        <v>0</v>
      </c>
      <c r="S421" s="34">
        <f t="shared" si="27"/>
        <v>0</v>
      </c>
      <c r="T421" s="34">
        <f t="shared" si="28"/>
        <v>0</v>
      </c>
      <c r="U421" s="49">
        <f t="shared" si="29"/>
        <v>0</v>
      </c>
      <c r="W421" s="255">
        <f>IF(OR(A421='Cost Escalators'!A$68,A421='Cost Escalators'!A$69,A421='Cost Escalators'!A$70,A421='Cost Escalators'!A$71),SUM(H421:L421),0)</f>
        <v>0</v>
      </c>
    </row>
    <row r="422" spans="1:23" x14ac:dyDescent="0.2">
      <c r="A422" s="33">
        <f>'Input Data'!A422</f>
        <v>7333</v>
      </c>
      <c r="B422" s="33" t="str">
        <f>'Input Data'!B422</f>
        <v>Capacitor Bank</v>
      </c>
      <c r="C422" s="33" t="str">
        <f>'Input Data'!C422</f>
        <v>Newcastle No.1 Capacitor</v>
      </c>
      <c r="D422" s="35" t="str">
        <f>'Input Data'!D422</f>
        <v>PS Replacement</v>
      </c>
      <c r="E422" s="63" t="str">
        <f>'Input Data'!E422</f>
        <v>Input_Proj_Commit</v>
      </c>
      <c r="F422" s="68">
        <f>'Input Data'!F422</f>
        <v>2021</v>
      </c>
      <c r="G422" s="52">
        <f>'Input Data'!G422</f>
        <v>2013</v>
      </c>
      <c r="H422" s="34">
        <f>'Input Data'!H422*IF($G422='Cost Escalators'!$B$4,'Cost Escalators'!$B$6,'Cost Escalators'!$C$6)</f>
        <v>0</v>
      </c>
      <c r="I422" s="34">
        <f>'Input Data'!I422*IF($G422='Cost Escalators'!$B$4,'Cost Escalators'!$B$6,'Cost Escalators'!$C$6)</f>
        <v>0</v>
      </c>
      <c r="J422" s="34">
        <f>'Input Data'!J422*IF($G422='Cost Escalators'!$B$4,'Cost Escalators'!$B$6,'Cost Escalators'!$C$6)</f>
        <v>2491.6316094346448</v>
      </c>
      <c r="K422" s="34">
        <f>'Input Data'!K422*IF($G422='Cost Escalators'!$B$4,'Cost Escalators'!$B$6,'Cost Escalators'!$C$6)</f>
        <v>0</v>
      </c>
      <c r="L422" s="49">
        <f>'Input Data'!L422*IF($G422='Cost Escalators'!$B$4,'Cost Escalators'!$B$6,'Cost Escalators'!$C$6)</f>
        <v>0</v>
      </c>
      <c r="M422" s="34">
        <f>'Input Data'!M422*IF($G422='Cost Escalators'!$B$4,'Cost Escalators'!$B$6,'Cost Escalators'!$C$6)</f>
        <v>0</v>
      </c>
      <c r="N422" s="34">
        <f>'Input Data'!N422*IF($G422='Cost Escalators'!$B$4,'Cost Escalators'!$B$6,'Cost Escalators'!$C$6)</f>
        <v>0</v>
      </c>
      <c r="O422" s="34">
        <f>'Input Data'!O422*IF($G422='Cost Escalators'!$B$4,'Cost Escalators'!$B$6,'Cost Escalators'!$C$6)</f>
        <v>0</v>
      </c>
      <c r="P422" s="49">
        <f>'Input Data'!P422*IF($G422='Cost Escalators'!$B$4,'Cost Escalators'!$B$6,'Cost Escalators'!$C$6)</f>
        <v>0</v>
      </c>
      <c r="R422" s="102">
        <f t="shared" si="26"/>
        <v>0</v>
      </c>
      <c r="S422" s="34">
        <f t="shared" si="27"/>
        <v>0</v>
      </c>
      <c r="T422" s="34">
        <f t="shared" si="28"/>
        <v>0</v>
      </c>
      <c r="U422" s="49">
        <f t="shared" si="29"/>
        <v>0</v>
      </c>
      <c r="W422" s="255">
        <f>IF(OR(A422='Cost Escalators'!A$68,A422='Cost Escalators'!A$69,A422='Cost Escalators'!A$70,A422='Cost Escalators'!A$71),SUM(H422:L422),0)</f>
        <v>0</v>
      </c>
    </row>
    <row r="423" spans="1:23" x14ac:dyDescent="0.2">
      <c r="A423" s="33">
        <f>'Input Data'!A423</f>
        <v>7334</v>
      </c>
      <c r="B423" s="33" t="str">
        <f>'Input Data'!B423</f>
        <v>Capacitor Bank</v>
      </c>
      <c r="C423" s="33" t="str">
        <f>'Input Data'!C423</f>
        <v>Newcastle No.2 Capacitor</v>
      </c>
      <c r="D423" s="35" t="str">
        <f>'Input Data'!D423</f>
        <v>PS Replacement</v>
      </c>
      <c r="E423" s="63" t="str">
        <f>'Input Data'!E423</f>
        <v>Input_Proj_Commit</v>
      </c>
      <c r="F423" s="68">
        <f>'Input Data'!F423</f>
        <v>2021</v>
      </c>
      <c r="G423" s="52">
        <f>'Input Data'!G423</f>
        <v>2013</v>
      </c>
      <c r="H423" s="34">
        <f>'Input Data'!H423*IF($G423='Cost Escalators'!$B$4,'Cost Escalators'!$B$6,'Cost Escalators'!$C$6)</f>
        <v>0</v>
      </c>
      <c r="I423" s="34">
        <f>'Input Data'!I423*IF($G423='Cost Escalators'!$B$4,'Cost Escalators'!$B$6,'Cost Escalators'!$C$6)</f>
        <v>0</v>
      </c>
      <c r="J423" s="34">
        <f>'Input Data'!J423*IF($G423='Cost Escalators'!$B$4,'Cost Escalators'!$B$6,'Cost Escalators'!$C$6)</f>
        <v>470.87125058471696</v>
      </c>
      <c r="K423" s="34">
        <f>'Input Data'!K423*IF($G423='Cost Escalators'!$B$4,'Cost Escalators'!$B$6,'Cost Escalators'!$C$6)</f>
        <v>0</v>
      </c>
      <c r="L423" s="49">
        <f>'Input Data'!L423*IF($G423='Cost Escalators'!$B$4,'Cost Escalators'!$B$6,'Cost Escalators'!$C$6)</f>
        <v>0</v>
      </c>
      <c r="M423" s="34">
        <f>'Input Data'!M423*IF($G423='Cost Escalators'!$B$4,'Cost Escalators'!$B$6,'Cost Escalators'!$C$6)</f>
        <v>0</v>
      </c>
      <c r="N423" s="34">
        <f>'Input Data'!N423*IF($G423='Cost Escalators'!$B$4,'Cost Escalators'!$B$6,'Cost Escalators'!$C$6)</f>
        <v>0</v>
      </c>
      <c r="O423" s="34">
        <f>'Input Data'!O423*IF($G423='Cost Escalators'!$B$4,'Cost Escalators'!$B$6,'Cost Escalators'!$C$6)</f>
        <v>0</v>
      </c>
      <c r="P423" s="49">
        <f>'Input Data'!P423*IF($G423='Cost Escalators'!$B$4,'Cost Escalators'!$B$6,'Cost Escalators'!$C$6)</f>
        <v>0</v>
      </c>
      <c r="R423" s="102">
        <f t="shared" si="26"/>
        <v>0</v>
      </c>
      <c r="S423" s="34">
        <f t="shared" si="27"/>
        <v>0</v>
      </c>
      <c r="T423" s="34">
        <f t="shared" si="28"/>
        <v>0</v>
      </c>
      <c r="U423" s="49">
        <f t="shared" si="29"/>
        <v>0</v>
      </c>
      <c r="W423" s="255">
        <f>IF(OR(A423='Cost Escalators'!A$68,A423='Cost Escalators'!A$69,A423='Cost Escalators'!A$70,A423='Cost Escalators'!A$71),SUM(H423:L423),0)</f>
        <v>0</v>
      </c>
    </row>
    <row r="424" spans="1:23" x14ac:dyDescent="0.2">
      <c r="A424" s="33">
        <f>'Input Data'!A424</f>
        <v>5642</v>
      </c>
      <c r="B424" s="33" t="str">
        <f>'Input Data'!B424</f>
        <v>Communications</v>
      </c>
      <c r="C424" s="33" t="str">
        <f>'Input Data'!C424</f>
        <v>MMRN Modifications - Sydney - Newcastle</v>
      </c>
      <c r="D424" s="35" t="str">
        <f>'Input Data'!D424</f>
        <v>PS Replacement</v>
      </c>
      <c r="E424" s="63" t="str">
        <f>'Input Data'!E424</f>
        <v>Input_Proj_Commit</v>
      </c>
      <c r="F424" s="68">
        <f>'Input Data'!F424</f>
        <v>2009</v>
      </c>
      <c r="G424" s="52">
        <f>'Input Data'!G424</f>
        <v>2013</v>
      </c>
      <c r="H424" s="34">
        <f>'Input Data'!H424*IF($G424='Cost Escalators'!$B$4,'Cost Escalators'!$B$6,'Cost Escalators'!$C$6)</f>
        <v>-32.619330392174909</v>
      </c>
      <c r="I424" s="34">
        <f>'Input Data'!I424*IF($G424='Cost Escalators'!$B$4,'Cost Escalators'!$B$6,'Cost Escalators'!$C$6)</f>
        <v>0</v>
      </c>
      <c r="J424" s="34">
        <f>'Input Data'!J424*IF($G424='Cost Escalators'!$B$4,'Cost Escalators'!$B$6,'Cost Escalators'!$C$6)</f>
        <v>0</v>
      </c>
      <c r="K424" s="34">
        <f>'Input Data'!K424*IF($G424='Cost Escalators'!$B$4,'Cost Escalators'!$B$6,'Cost Escalators'!$C$6)</f>
        <v>0</v>
      </c>
      <c r="L424" s="49">
        <f>'Input Data'!L424*IF($G424='Cost Escalators'!$B$4,'Cost Escalators'!$B$6,'Cost Escalators'!$C$6)</f>
        <v>0</v>
      </c>
      <c r="M424" s="34">
        <f>'Input Data'!M424*IF($G424='Cost Escalators'!$B$4,'Cost Escalators'!$B$6,'Cost Escalators'!$C$6)</f>
        <v>0</v>
      </c>
      <c r="N424" s="34">
        <f>'Input Data'!N424*IF($G424='Cost Escalators'!$B$4,'Cost Escalators'!$B$6,'Cost Escalators'!$C$6)</f>
        <v>0</v>
      </c>
      <c r="O424" s="34">
        <f>'Input Data'!O424*IF($G424='Cost Escalators'!$B$4,'Cost Escalators'!$B$6,'Cost Escalators'!$C$6)</f>
        <v>0</v>
      </c>
      <c r="P424" s="49">
        <f>'Input Data'!P424*IF($G424='Cost Escalators'!$B$4,'Cost Escalators'!$B$6,'Cost Escalators'!$C$6)</f>
        <v>0</v>
      </c>
      <c r="R424" s="102">
        <f t="shared" si="26"/>
        <v>0</v>
      </c>
      <c r="S424" s="34">
        <f t="shared" si="27"/>
        <v>0</v>
      </c>
      <c r="T424" s="34">
        <f t="shared" si="28"/>
        <v>0</v>
      </c>
      <c r="U424" s="49">
        <f t="shared" si="29"/>
        <v>0</v>
      </c>
      <c r="W424" s="255">
        <f>IF(OR(A424='Cost Escalators'!A$68,A424='Cost Escalators'!A$69,A424='Cost Escalators'!A$70,A424='Cost Escalators'!A$71),SUM(H424:L424),0)</f>
        <v>0</v>
      </c>
    </row>
    <row r="425" spans="1:23" x14ac:dyDescent="0.2">
      <c r="A425" s="33">
        <f>'Input Data'!A425</f>
        <v>5946</v>
      </c>
      <c r="B425" s="33" t="str">
        <f>'Input Data'!B425</f>
        <v>Communications</v>
      </c>
      <c r="C425" s="33" t="str">
        <f>'Input Data'!C425</f>
        <v>Port Macquarie &amp; Taree Radio Network Modification</v>
      </c>
      <c r="D425" s="35" t="str">
        <f>'Input Data'!D425</f>
        <v>PS Replacement</v>
      </c>
      <c r="E425" s="63" t="str">
        <f>'Input Data'!E425</f>
        <v>Input_Proj_Commit</v>
      </c>
      <c r="F425" s="68">
        <f>'Input Data'!F425</f>
        <v>2009</v>
      </c>
      <c r="G425" s="52">
        <f>'Input Data'!G425</f>
        <v>2013</v>
      </c>
      <c r="H425" s="34">
        <f>'Input Data'!H425*IF($G425='Cost Escalators'!$B$4,'Cost Escalators'!$B$6,'Cost Escalators'!$C$6)</f>
        <v>-30.60377390501651</v>
      </c>
      <c r="I425" s="34">
        <f>'Input Data'!I425*IF($G425='Cost Escalators'!$B$4,'Cost Escalators'!$B$6,'Cost Escalators'!$C$6)</f>
        <v>0</v>
      </c>
      <c r="J425" s="34">
        <f>'Input Data'!J425*IF($G425='Cost Escalators'!$B$4,'Cost Escalators'!$B$6,'Cost Escalators'!$C$6)</f>
        <v>0</v>
      </c>
      <c r="K425" s="34">
        <f>'Input Data'!K425*IF($G425='Cost Escalators'!$B$4,'Cost Escalators'!$B$6,'Cost Escalators'!$C$6)</f>
        <v>0</v>
      </c>
      <c r="L425" s="49">
        <f>'Input Data'!L425*IF($G425='Cost Escalators'!$B$4,'Cost Escalators'!$B$6,'Cost Escalators'!$C$6)</f>
        <v>0</v>
      </c>
      <c r="M425" s="34">
        <f>'Input Data'!M425*IF($G425='Cost Escalators'!$B$4,'Cost Escalators'!$B$6,'Cost Escalators'!$C$6)</f>
        <v>0</v>
      </c>
      <c r="N425" s="34">
        <f>'Input Data'!N425*IF($G425='Cost Escalators'!$B$4,'Cost Escalators'!$B$6,'Cost Escalators'!$C$6)</f>
        <v>0</v>
      </c>
      <c r="O425" s="34">
        <f>'Input Data'!O425*IF($G425='Cost Escalators'!$B$4,'Cost Escalators'!$B$6,'Cost Escalators'!$C$6)</f>
        <v>0</v>
      </c>
      <c r="P425" s="49">
        <f>'Input Data'!P425*IF($G425='Cost Escalators'!$B$4,'Cost Escalators'!$B$6,'Cost Escalators'!$C$6)</f>
        <v>0</v>
      </c>
      <c r="R425" s="102">
        <f t="shared" si="26"/>
        <v>0</v>
      </c>
      <c r="S425" s="34">
        <f t="shared" si="27"/>
        <v>0</v>
      </c>
      <c r="T425" s="34">
        <f t="shared" si="28"/>
        <v>0</v>
      </c>
      <c r="U425" s="49">
        <f t="shared" si="29"/>
        <v>0</v>
      </c>
      <c r="W425" s="255">
        <f>IF(OR(A425='Cost Escalators'!A$68,A425='Cost Escalators'!A$69,A425='Cost Escalators'!A$70,A425='Cost Escalators'!A$71),SUM(H425:L425),0)</f>
        <v>0</v>
      </c>
    </row>
    <row r="426" spans="1:23" x14ac:dyDescent="0.2">
      <c r="A426" s="33">
        <f>'Input Data'!A426</f>
        <v>5947</v>
      </c>
      <c r="B426" s="33" t="str">
        <f>'Input Data'!B426</f>
        <v>Communications</v>
      </c>
      <c r="C426" s="33" t="str">
        <f>'Input Data'!C426</f>
        <v>Kempsey &amp; Nambucca Microwave Radio Modification</v>
      </c>
      <c r="D426" s="35" t="str">
        <f>'Input Data'!D426</f>
        <v>PS Replacement</v>
      </c>
      <c r="E426" s="63" t="str">
        <f>'Input Data'!E426</f>
        <v>Input_Proj_Commit</v>
      </c>
      <c r="F426" s="68">
        <f>'Input Data'!F426</f>
        <v>2009</v>
      </c>
      <c r="G426" s="52">
        <f>'Input Data'!G426</f>
        <v>2013</v>
      </c>
      <c r="H426" s="34">
        <f>'Input Data'!H426*IF($G426='Cost Escalators'!$B$4,'Cost Escalators'!$B$6,'Cost Escalators'!$C$6)</f>
        <v>-1.0459103933362706</v>
      </c>
      <c r="I426" s="34">
        <f>'Input Data'!I426*IF($G426='Cost Escalators'!$B$4,'Cost Escalators'!$B$6,'Cost Escalators'!$C$6)</f>
        <v>0</v>
      </c>
      <c r="J426" s="34">
        <f>'Input Data'!J426*IF($G426='Cost Escalators'!$B$4,'Cost Escalators'!$B$6,'Cost Escalators'!$C$6)</f>
        <v>0</v>
      </c>
      <c r="K426" s="34">
        <f>'Input Data'!K426*IF($G426='Cost Escalators'!$B$4,'Cost Escalators'!$B$6,'Cost Escalators'!$C$6)</f>
        <v>0</v>
      </c>
      <c r="L426" s="49">
        <f>'Input Data'!L426*IF($G426='Cost Escalators'!$B$4,'Cost Escalators'!$B$6,'Cost Escalators'!$C$6)</f>
        <v>0</v>
      </c>
      <c r="M426" s="34">
        <f>'Input Data'!M426*IF($G426='Cost Escalators'!$B$4,'Cost Escalators'!$B$6,'Cost Escalators'!$C$6)</f>
        <v>0</v>
      </c>
      <c r="N426" s="34">
        <f>'Input Data'!N426*IF($G426='Cost Escalators'!$B$4,'Cost Escalators'!$B$6,'Cost Escalators'!$C$6)</f>
        <v>0</v>
      </c>
      <c r="O426" s="34">
        <f>'Input Data'!O426*IF($G426='Cost Escalators'!$B$4,'Cost Escalators'!$B$6,'Cost Escalators'!$C$6)</f>
        <v>0</v>
      </c>
      <c r="P426" s="49">
        <f>'Input Data'!P426*IF($G426='Cost Escalators'!$B$4,'Cost Escalators'!$B$6,'Cost Escalators'!$C$6)</f>
        <v>0</v>
      </c>
      <c r="R426" s="102">
        <f t="shared" si="26"/>
        <v>0</v>
      </c>
      <c r="S426" s="34">
        <f t="shared" si="27"/>
        <v>0</v>
      </c>
      <c r="T426" s="34">
        <f t="shared" si="28"/>
        <v>0</v>
      </c>
      <c r="U426" s="49">
        <f t="shared" si="29"/>
        <v>0</v>
      </c>
      <c r="W426" s="255">
        <f>IF(OR(A426='Cost Escalators'!A$68,A426='Cost Escalators'!A$69,A426='Cost Escalators'!A$70,A426='Cost Escalators'!A$71),SUM(H426:L426),0)</f>
        <v>0</v>
      </c>
    </row>
    <row r="427" spans="1:23" x14ac:dyDescent="0.2">
      <c r="A427" s="33">
        <f>'Input Data'!A427</f>
        <v>5948</v>
      </c>
      <c r="B427" s="33" t="str">
        <f>'Input Data'!B427</f>
        <v>Communications</v>
      </c>
      <c r="C427" s="33" t="str">
        <f>'Input Data'!C427</f>
        <v>Koolkhan Microwave Radio Network Modification</v>
      </c>
      <c r="D427" s="35" t="str">
        <f>'Input Data'!D427</f>
        <v>PS Replacement</v>
      </c>
      <c r="E427" s="63" t="str">
        <f>'Input Data'!E427</f>
        <v>Input_Proj_Commit</v>
      </c>
      <c r="F427" s="68">
        <f>'Input Data'!F427</f>
        <v>2009</v>
      </c>
      <c r="G427" s="52">
        <f>'Input Data'!G427</f>
        <v>2013</v>
      </c>
      <c r="H427" s="34">
        <f>'Input Data'!H427*IF($G427='Cost Escalators'!$B$4,'Cost Escalators'!$B$6,'Cost Escalators'!$C$6)</f>
        <v>-0.37042659763992958</v>
      </c>
      <c r="I427" s="34">
        <f>'Input Data'!I427*IF($G427='Cost Escalators'!$B$4,'Cost Escalators'!$B$6,'Cost Escalators'!$C$6)</f>
        <v>0</v>
      </c>
      <c r="J427" s="34">
        <f>'Input Data'!J427*IF($G427='Cost Escalators'!$B$4,'Cost Escalators'!$B$6,'Cost Escalators'!$C$6)</f>
        <v>0</v>
      </c>
      <c r="K427" s="34">
        <f>'Input Data'!K427*IF($G427='Cost Escalators'!$B$4,'Cost Escalators'!$B$6,'Cost Escalators'!$C$6)</f>
        <v>0</v>
      </c>
      <c r="L427" s="49">
        <f>'Input Data'!L427*IF($G427='Cost Escalators'!$B$4,'Cost Escalators'!$B$6,'Cost Escalators'!$C$6)</f>
        <v>0</v>
      </c>
      <c r="M427" s="34">
        <f>'Input Data'!M427*IF($G427='Cost Escalators'!$B$4,'Cost Escalators'!$B$6,'Cost Escalators'!$C$6)</f>
        <v>0</v>
      </c>
      <c r="N427" s="34">
        <f>'Input Data'!N427*IF($G427='Cost Escalators'!$B$4,'Cost Escalators'!$B$6,'Cost Escalators'!$C$6)</f>
        <v>0</v>
      </c>
      <c r="O427" s="34">
        <f>'Input Data'!O427*IF($G427='Cost Escalators'!$B$4,'Cost Escalators'!$B$6,'Cost Escalators'!$C$6)</f>
        <v>0</v>
      </c>
      <c r="P427" s="49">
        <f>'Input Data'!P427*IF($G427='Cost Escalators'!$B$4,'Cost Escalators'!$B$6,'Cost Escalators'!$C$6)</f>
        <v>0</v>
      </c>
      <c r="R427" s="102">
        <f t="shared" si="26"/>
        <v>0</v>
      </c>
      <c r="S427" s="34">
        <f t="shared" si="27"/>
        <v>0</v>
      </c>
      <c r="T427" s="34">
        <f t="shared" si="28"/>
        <v>0</v>
      </c>
      <c r="U427" s="49">
        <f t="shared" si="29"/>
        <v>0</v>
      </c>
      <c r="W427" s="255">
        <f>IF(OR(A427='Cost Escalators'!A$68,A427='Cost Escalators'!A$69,A427='Cost Escalators'!A$70,A427='Cost Escalators'!A$71),SUM(H427:L427),0)</f>
        <v>0</v>
      </c>
    </row>
    <row r="428" spans="1:23" x14ac:dyDescent="0.2">
      <c r="A428" s="33">
        <f>'Input Data'!A428</f>
        <v>4167</v>
      </c>
      <c r="B428" s="33" t="str">
        <f>'Input Data'!B428</f>
        <v>Communications</v>
      </c>
      <c r="C428" s="33" t="str">
        <f>'Input Data'!C428</f>
        <v>OPGW Backup North &amp; West NSW</v>
      </c>
      <c r="D428" s="35" t="str">
        <f>'Input Data'!D428</f>
        <v>PS Replacement</v>
      </c>
      <c r="E428" s="63" t="str">
        <f>'Input Data'!E428</f>
        <v>Input_Proj_Commit</v>
      </c>
      <c r="F428" s="68">
        <f>'Input Data'!F428</f>
        <v>2011</v>
      </c>
      <c r="G428" s="52">
        <f>'Input Data'!G428</f>
        <v>2013</v>
      </c>
      <c r="H428" s="34">
        <f>'Input Data'!H428*IF($G428='Cost Escalators'!$B$4,'Cost Escalators'!$B$6,'Cost Escalators'!$C$6)</f>
        <v>-79331.508006861128</v>
      </c>
      <c r="I428" s="34">
        <f>'Input Data'!I428*IF($G428='Cost Escalators'!$B$4,'Cost Escalators'!$B$6,'Cost Escalators'!$C$6)</f>
        <v>0</v>
      </c>
      <c r="J428" s="34">
        <f>'Input Data'!J428*IF($G428='Cost Escalators'!$B$4,'Cost Escalators'!$B$6,'Cost Escalators'!$C$6)</f>
        <v>0</v>
      </c>
      <c r="K428" s="34">
        <f>'Input Data'!K428*IF($G428='Cost Escalators'!$B$4,'Cost Escalators'!$B$6,'Cost Escalators'!$C$6)</f>
        <v>0</v>
      </c>
      <c r="L428" s="49">
        <f>'Input Data'!L428*IF($G428='Cost Escalators'!$B$4,'Cost Escalators'!$B$6,'Cost Escalators'!$C$6)</f>
        <v>0</v>
      </c>
      <c r="M428" s="34">
        <f>'Input Data'!M428*IF($G428='Cost Escalators'!$B$4,'Cost Escalators'!$B$6,'Cost Escalators'!$C$6)</f>
        <v>0</v>
      </c>
      <c r="N428" s="34">
        <f>'Input Data'!N428*IF($G428='Cost Escalators'!$B$4,'Cost Escalators'!$B$6,'Cost Escalators'!$C$6)</f>
        <v>0</v>
      </c>
      <c r="O428" s="34">
        <f>'Input Data'!O428*IF($G428='Cost Escalators'!$B$4,'Cost Escalators'!$B$6,'Cost Escalators'!$C$6)</f>
        <v>0</v>
      </c>
      <c r="P428" s="49">
        <f>'Input Data'!P428*IF($G428='Cost Escalators'!$B$4,'Cost Escalators'!$B$6,'Cost Escalators'!$C$6)</f>
        <v>0</v>
      </c>
      <c r="R428" s="102">
        <f t="shared" si="26"/>
        <v>0</v>
      </c>
      <c r="S428" s="34">
        <f t="shared" si="27"/>
        <v>0</v>
      </c>
      <c r="T428" s="34">
        <f t="shared" si="28"/>
        <v>0</v>
      </c>
      <c r="U428" s="49">
        <f t="shared" si="29"/>
        <v>0</v>
      </c>
      <c r="W428" s="255">
        <f>IF(OR(A428='Cost Escalators'!A$68,A428='Cost Escalators'!A$69,A428='Cost Escalators'!A$70,A428='Cost Escalators'!A$71),SUM(H428:L428),0)</f>
        <v>0</v>
      </c>
    </row>
    <row r="429" spans="1:23" x14ac:dyDescent="0.2">
      <c r="A429" s="33">
        <f>'Input Data'!A429</f>
        <v>4339</v>
      </c>
      <c r="B429" s="33" t="str">
        <f>'Input Data'!B429</f>
        <v>Communications</v>
      </c>
      <c r="C429" s="33" t="str">
        <f>'Input Data'!C429</f>
        <v>OPGW Backup - Southern Region</v>
      </c>
      <c r="D429" s="35" t="str">
        <f>'Input Data'!D429</f>
        <v>PS Replacement</v>
      </c>
      <c r="E429" s="63" t="str">
        <f>'Input Data'!E429</f>
        <v>Input_Proj_Commit</v>
      </c>
      <c r="F429" s="68">
        <f>'Input Data'!F429</f>
        <v>2011</v>
      </c>
      <c r="G429" s="52">
        <f>'Input Data'!G429</f>
        <v>2013</v>
      </c>
      <c r="H429" s="34">
        <f>'Input Data'!H429*IF($G429='Cost Escalators'!$B$4,'Cost Escalators'!$B$6,'Cost Escalators'!$C$6)</f>
        <v>-80639.320899628743</v>
      </c>
      <c r="I429" s="34">
        <f>'Input Data'!I429*IF($G429='Cost Escalators'!$B$4,'Cost Escalators'!$B$6,'Cost Escalators'!$C$6)</f>
        <v>926.81135820333213</v>
      </c>
      <c r="J429" s="34">
        <f>'Input Data'!J429*IF($G429='Cost Escalators'!$B$4,'Cost Escalators'!$B$6,'Cost Escalators'!$C$6)</f>
        <v>0</v>
      </c>
      <c r="K429" s="34">
        <f>'Input Data'!K429*IF($G429='Cost Escalators'!$B$4,'Cost Escalators'!$B$6,'Cost Escalators'!$C$6)</f>
        <v>0</v>
      </c>
      <c r="L429" s="49">
        <f>'Input Data'!L429*IF($G429='Cost Escalators'!$B$4,'Cost Escalators'!$B$6,'Cost Escalators'!$C$6)</f>
        <v>0</v>
      </c>
      <c r="M429" s="34">
        <f>'Input Data'!M429*IF($G429='Cost Escalators'!$B$4,'Cost Escalators'!$B$6,'Cost Escalators'!$C$6)</f>
        <v>0</v>
      </c>
      <c r="N429" s="34">
        <f>'Input Data'!N429*IF($G429='Cost Escalators'!$B$4,'Cost Escalators'!$B$6,'Cost Escalators'!$C$6)</f>
        <v>0</v>
      </c>
      <c r="O429" s="34">
        <f>'Input Data'!O429*IF($G429='Cost Escalators'!$B$4,'Cost Escalators'!$B$6,'Cost Escalators'!$C$6)</f>
        <v>0</v>
      </c>
      <c r="P429" s="49">
        <f>'Input Data'!P429*IF($G429='Cost Escalators'!$B$4,'Cost Escalators'!$B$6,'Cost Escalators'!$C$6)</f>
        <v>0</v>
      </c>
      <c r="R429" s="102">
        <f t="shared" si="26"/>
        <v>0</v>
      </c>
      <c r="S429" s="34">
        <f t="shared" si="27"/>
        <v>0</v>
      </c>
      <c r="T429" s="34">
        <f t="shared" si="28"/>
        <v>0</v>
      </c>
      <c r="U429" s="49">
        <f t="shared" si="29"/>
        <v>0</v>
      </c>
      <c r="W429" s="255">
        <f>IF(OR(A429='Cost Escalators'!A$68,A429='Cost Escalators'!A$69,A429='Cost Escalators'!A$70,A429='Cost Escalators'!A$71),SUM(H429:L429),0)</f>
        <v>0</v>
      </c>
    </row>
    <row r="430" spans="1:23" x14ac:dyDescent="0.2">
      <c r="A430" s="33">
        <f>'Input Data'!A430</f>
        <v>5488</v>
      </c>
      <c r="B430" s="33" t="str">
        <f>'Input Data'!B430</f>
        <v>Communications</v>
      </c>
      <c r="C430" s="33" t="str">
        <f>'Input Data'!C430</f>
        <v>North Coast Microwave Radio Network - Extension To Coffs Harbour 330 and Lismore 330 Substations</v>
      </c>
      <c r="D430" s="35" t="str">
        <f>'Input Data'!D430</f>
        <v>PS Replacement</v>
      </c>
      <c r="E430" s="63" t="str">
        <f>'Input Data'!E430</f>
        <v>Input_Proj_Commit</v>
      </c>
      <c r="F430" s="68">
        <f>'Input Data'!F430</f>
        <v>2011</v>
      </c>
      <c r="G430" s="52">
        <f>'Input Data'!G430</f>
        <v>2013</v>
      </c>
      <c r="H430" s="34">
        <f>'Input Data'!H430*IF($G430='Cost Escalators'!$B$4,'Cost Escalators'!$B$6,'Cost Escalators'!$C$6)</f>
        <v>1140.5652839332004</v>
      </c>
      <c r="I430" s="34">
        <f>'Input Data'!I430*IF($G430='Cost Escalators'!$B$4,'Cost Escalators'!$B$6,'Cost Escalators'!$C$6)</f>
        <v>104358.4144824</v>
      </c>
      <c r="J430" s="34">
        <f>'Input Data'!J430*IF($G430='Cost Escalators'!$B$4,'Cost Escalators'!$B$6,'Cost Escalators'!$C$6)</f>
        <v>73415.304595176625</v>
      </c>
      <c r="K430" s="34">
        <f>'Input Data'!K430*IF($G430='Cost Escalators'!$B$4,'Cost Escalators'!$B$6,'Cost Escalators'!$C$6)</f>
        <v>0</v>
      </c>
      <c r="L430" s="49">
        <f>'Input Data'!L430*IF($G430='Cost Escalators'!$B$4,'Cost Escalators'!$B$6,'Cost Escalators'!$C$6)</f>
        <v>0</v>
      </c>
      <c r="M430" s="34">
        <f>'Input Data'!M430*IF($G430='Cost Escalators'!$B$4,'Cost Escalators'!$B$6,'Cost Escalators'!$C$6)</f>
        <v>0</v>
      </c>
      <c r="N430" s="34">
        <f>'Input Data'!N430*IF($G430='Cost Escalators'!$B$4,'Cost Escalators'!$B$6,'Cost Escalators'!$C$6)</f>
        <v>0</v>
      </c>
      <c r="O430" s="34">
        <f>'Input Data'!O430*IF($G430='Cost Escalators'!$B$4,'Cost Escalators'!$B$6,'Cost Escalators'!$C$6)</f>
        <v>0</v>
      </c>
      <c r="P430" s="49">
        <f>'Input Data'!P430*IF($G430='Cost Escalators'!$B$4,'Cost Escalators'!$B$6,'Cost Escalators'!$C$6)</f>
        <v>0</v>
      </c>
      <c r="R430" s="102">
        <f t="shared" si="26"/>
        <v>0</v>
      </c>
      <c r="S430" s="34">
        <f t="shared" si="27"/>
        <v>0</v>
      </c>
      <c r="T430" s="34">
        <f t="shared" si="28"/>
        <v>0</v>
      </c>
      <c r="U430" s="49">
        <f t="shared" si="29"/>
        <v>0</v>
      </c>
      <c r="W430" s="255">
        <f>IF(OR(A430='Cost Escalators'!A$68,A430='Cost Escalators'!A$69,A430='Cost Escalators'!A$70,A430='Cost Escalators'!A$71),SUM(H430:L430),0)</f>
        <v>0</v>
      </c>
    </row>
    <row r="431" spans="1:23" x14ac:dyDescent="0.2">
      <c r="A431" s="33">
        <f>'Input Data'!A431</f>
        <v>5607</v>
      </c>
      <c r="B431" s="33" t="str">
        <f>'Input Data'!B431</f>
        <v>Communications</v>
      </c>
      <c r="C431" s="33" t="str">
        <f>'Input Data'!C431</f>
        <v>South Western NSW Replacement</v>
      </c>
      <c r="D431" s="35" t="str">
        <f>'Input Data'!D431</f>
        <v>PS Replacement</v>
      </c>
      <c r="E431" s="63" t="str">
        <f>'Input Data'!E431</f>
        <v>Input_Proj_Commit</v>
      </c>
      <c r="F431" s="68">
        <f>'Input Data'!F431</f>
        <v>2011</v>
      </c>
      <c r="G431" s="52">
        <f>'Input Data'!G431</f>
        <v>2013</v>
      </c>
      <c r="H431" s="34">
        <f>'Input Data'!H431*IF($G431='Cost Escalators'!$B$4,'Cost Escalators'!$B$6,'Cost Escalators'!$C$6)</f>
        <v>-20.972682366378365</v>
      </c>
      <c r="I431" s="34">
        <f>'Input Data'!I431*IF($G431='Cost Escalators'!$B$4,'Cost Escalators'!$B$6,'Cost Escalators'!$C$6)</f>
        <v>-119473.09490407245</v>
      </c>
      <c r="J431" s="34">
        <f>'Input Data'!J431*IF($G431='Cost Escalators'!$B$4,'Cost Escalators'!$B$6,'Cost Escalators'!$C$6)</f>
        <v>0</v>
      </c>
      <c r="K431" s="34">
        <f>'Input Data'!K431*IF($G431='Cost Escalators'!$B$4,'Cost Escalators'!$B$6,'Cost Escalators'!$C$6)</f>
        <v>0</v>
      </c>
      <c r="L431" s="49">
        <f>'Input Data'!L431*IF($G431='Cost Escalators'!$B$4,'Cost Escalators'!$B$6,'Cost Escalators'!$C$6)</f>
        <v>0</v>
      </c>
      <c r="M431" s="34">
        <f>'Input Data'!M431*IF($G431='Cost Escalators'!$B$4,'Cost Escalators'!$B$6,'Cost Escalators'!$C$6)</f>
        <v>0</v>
      </c>
      <c r="N431" s="34">
        <f>'Input Data'!N431*IF($G431='Cost Escalators'!$B$4,'Cost Escalators'!$B$6,'Cost Escalators'!$C$6)</f>
        <v>0</v>
      </c>
      <c r="O431" s="34">
        <f>'Input Data'!O431*IF($G431='Cost Escalators'!$B$4,'Cost Escalators'!$B$6,'Cost Escalators'!$C$6)</f>
        <v>0</v>
      </c>
      <c r="P431" s="49">
        <f>'Input Data'!P431*IF($G431='Cost Escalators'!$B$4,'Cost Escalators'!$B$6,'Cost Escalators'!$C$6)</f>
        <v>0</v>
      </c>
      <c r="R431" s="102">
        <f t="shared" si="26"/>
        <v>0</v>
      </c>
      <c r="S431" s="34">
        <f t="shared" si="27"/>
        <v>0</v>
      </c>
      <c r="T431" s="34">
        <f t="shared" si="28"/>
        <v>0</v>
      </c>
      <c r="U431" s="49">
        <f t="shared" si="29"/>
        <v>0</v>
      </c>
      <c r="W431" s="255">
        <f>IF(OR(A431='Cost Escalators'!A$68,A431='Cost Escalators'!A$69,A431='Cost Escalators'!A$70,A431='Cost Escalators'!A$71),SUM(H431:L431),0)</f>
        <v>0</v>
      </c>
    </row>
    <row r="432" spans="1:23" x14ac:dyDescent="0.2">
      <c r="A432" s="33">
        <f>'Input Data'!A432</f>
        <v>5731</v>
      </c>
      <c r="B432" s="33" t="str">
        <f>'Input Data'!B432</f>
        <v>Communications</v>
      </c>
      <c r="C432" s="33" t="str">
        <f>'Input Data'!C432</f>
        <v>Augmentation of Fault Clearing Times on Selected Transmission Line</v>
      </c>
      <c r="D432" s="35" t="str">
        <f>'Input Data'!D432</f>
        <v>PS Replacement</v>
      </c>
      <c r="E432" s="63" t="str">
        <f>'Input Data'!E432</f>
        <v>Input_Proj_Commit</v>
      </c>
      <c r="F432" s="68">
        <f>'Input Data'!F432</f>
        <v>2011</v>
      </c>
      <c r="G432" s="52">
        <f>'Input Data'!G432</f>
        <v>2013</v>
      </c>
      <c r="H432" s="34">
        <f>'Input Data'!H432*IF($G432='Cost Escalators'!$B$4,'Cost Escalators'!$B$6,'Cost Escalators'!$C$6)</f>
        <v>-41664.864639143787</v>
      </c>
      <c r="I432" s="34">
        <f>'Input Data'!I432*IF($G432='Cost Escalators'!$B$4,'Cost Escalators'!$B$6,'Cost Escalators'!$C$6)</f>
        <v>0</v>
      </c>
      <c r="J432" s="34">
        <f>'Input Data'!J432*IF($G432='Cost Escalators'!$B$4,'Cost Escalators'!$B$6,'Cost Escalators'!$C$6)</f>
        <v>0</v>
      </c>
      <c r="K432" s="34">
        <f>'Input Data'!K432*IF($G432='Cost Escalators'!$B$4,'Cost Escalators'!$B$6,'Cost Escalators'!$C$6)</f>
        <v>0</v>
      </c>
      <c r="L432" s="49">
        <f>'Input Data'!L432*IF($G432='Cost Escalators'!$B$4,'Cost Escalators'!$B$6,'Cost Escalators'!$C$6)</f>
        <v>0</v>
      </c>
      <c r="M432" s="34">
        <f>'Input Data'!M432*IF($G432='Cost Escalators'!$B$4,'Cost Escalators'!$B$6,'Cost Escalators'!$C$6)</f>
        <v>0</v>
      </c>
      <c r="N432" s="34">
        <f>'Input Data'!N432*IF($G432='Cost Escalators'!$B$4,'Cost Escalators'!$B$6,'Cost Escalators'!$C$6)</f>
        <v>0</v>
      </c>
      <c r="O432" s="34">
        <f>'Input Data'!O432*IF($G432='Cost Escalators'!$B$4,'Cost Escalators'!$B$6,'Cost Escalators'!$C$6)</f>
        <v>0</v>
      </c>
      <c r="P432" s="49">
        <f>'Input Data'!P432*IF($G432='Cost Escalators'!$B$4,'Cost Escalators'!$B$6,'Cost Escalators'!$C$6)</f>
        <v>0</v>
      </c>
      <c r="R432" s="102">
        <f t="shared" si="26"/>
        <v>0</v>
      </c>
      <c r="S432" s="34">
        <f t="shared" si="27"/>
        <v>0</v>
      </c>
      <c r="T432" s="34">
        <f t="shared" si="28"/>
        <v>0</v>
      </c>
      <c r="U432" s="49">
        <f t="shared" si="29"/>
        <v>0</v>
      </c>
      <c r="W432" s="255">
        <f>IF(OR(A432='Cost Escalators'!A$68,A432='Cost Escalators'!A$69,A432='Cost Escalators'!A$70,A432='Cost Escalators'!A$71),SUM(H432:L432),0)</f>
        <v>0</v>
      </c>
    </row>
    <row r="433" spans="1:23" x14ac:dyDescent="0.2">
      <c r="A433" s="33">
        <f>'Input Data'!A433</f>
        <v>6037</v>
      </c>
      <c r="B433" s="33" t="str">
        <f>'Input Data'!B433</f>
        <v>Communications</v>
      </c>
      <c r="C433" s="33" t="str">
        <f>'Input Data'!C433</f>
        <v>Mount Piper 132kV - 330kV Substation No.2 Intertrip On 94Y Line</v>
      </c>
      <c r="D433" s="35" t="str">
        <f>'Input Data'!D433</f>
        <v>PS Replacement</v>
      </c>
      <c r="E433" s="63" t="str">
        <f>'Input Data'!E433</f>
        <v>Input_Proj_Commit</v>
      </c>
      <c r="F433" s="68">
        <f>'Input Data'!F433</f>
        <v>2011</v>
      </c>
      <c r="G433" s="52">
        <f>'Input Data'!G433</f>
        <v>2013</v>
      </c>
      <c r="H433" s="34">
        <f>'Input Data'!H433*IF($G433='Cost Escalators'!$B$4,'Cost Escalators'!$B$6,'Cost Escalators'!$C$6)</f>
        <v>-0.71906339541868536</v>
      </c>
      <c r="I433" s="34">
        <f>'Input Data'!I433*IF($G433='Cost Escalators'!$B$4,'Cost Escalators'!$B$6,'Cost Escalators'!$C$6)</f>
        <v>0</v>
      </c>
      <c r="J433" s="34">
        <f>'Input Data'!J433*IF($G433='Cost Escalators'!$B$4,'Cost Escalators'!$B$6,'Cost Escalators'!$C$6)</f>
        <v>-10320.484895132906</v>
      </c>
      <c r="K433" s="34">
        <f>'Input Data'!K433*IF($G433='Cost Escalators'!$B$4,'Cost Escalators'!$B$6,'Cost Escalators'!$C$6)</f>
        <v>-4294.985325481246</v>
      </c>
      <c r="L433" s="49">
        <f>'Input Data'!L433*IF($G433='Cost Escalators'!$B$4,'Cost Escalators'!$B$6,'Cost Escalators'!$C$6)</f>
        <v>0</v>
      </c>
      <c r="M433" s="34">
        <f>'Input Data'!M433*IF($G433='Cost Escalators'!$B$4,'Cost Escalators'!$B$6,'Cost Escalators'!$C$6)</f>
        <v>0</v>
      </c>
      <c r="N433" s="34">
        <f>'Input Data'!N433*IF($G433='Cost Escalators'!$B$4,'Cost Escalators'!$B$6,'Cost Escalators'!$C$6)</f>
        <v>0</v>
      </c>
      <c r="O433" s="34">
        <f>'Input Data'!O433*IF($G433='Cost Escalators'!$B$4,'Cost Escalators'!$B$6,'Cost Escalators'!$C$6)</f>
        <v>0</v>
      </c>
      <c r="P433" s="49">
        <f>'Input Data'!P433*IF($G433='Cost Escalators'!$B$4,'Cost Escalators'!$B$6,'Cost Escalators'!$C$6)</f>
        <v>0</v>
      </c>
      <c r="R433" s="102">
        <f t="shared" si="26"/>
        <v>0</v>
      </c>
      <c r="S433" s="34">
        <f t="shared" si="27"/>
        <v>0</v>
      </c>
      <c r="T433" s="34">
        <f t="shared" si="28"/>
        <v>0</v>
      </c>
      <c r="U433" s="49">
        <f t="shared" si="29"/>
        <v>0</v>
      </c>
      <c r="W433" s="255">
        <f>IF(OR(A433='Cost Escalators'!A$68,A433='Cost Escalators'!A$69,A433='Cost Escalators'!A$70,A433='Cost Escalators'!A$71),SUM(H433:L433),0)</f>
        <v>0</v>
      </c>
    </row>
    <row r="434" spans="1:23" x14ac:dyDescent="0.2">
      <c r="A434" s="33">
        <f>'Input Data'!A434</f>
        <v>6154</v>
      </c>
      <c r="B434" s="33" t="str">
        <f>'Input Data'!B434</f>
        <v>Communications</v>
      </c>
      <c r="C434" s="33" t="str">
        <f>'Input Data'!C434</f>
        <v>SCADA Comms to Beryl Substation</v>
      </c>
      <c r="D434" s="35" t="str">
        <f>'Input Data'!D434</f>
        <v>PS Replacement</v>
      </c>
      <c r="E434" s="63" t="str">
        <f>'Input Data'!E434</f>
        <v>Input_Proj_Commit</v>
      </c>
      <c r="F434" s="68">
        <f>'Input Data'!F434</f>
        <v>2011</v>
      </c>
      <c r="G434" s="52">
        <f>'Input Data'!G434</f>
        <v>2013</v>
      </c>
      <c r="H434" s="34">
        <f>'Input Data'!H434*IF($G434='Cost Escalators'!$B$4,'Cost Escalators'!$B$6,'Cost Escalators'!$C$6)</f>
        <v>0</v>
      </c>
      <c r="I434" s="34">
        <f>'Input Data'!I434*IF($G434='Cost Escalators'!$B$4,'Cost Escalators'!$B$6,'Cost Escalators'!$C$6)</f>
        <v>-1886.1621883492801</v>
      </c>
      <c r="J434" s="34">
        <f>'Input Data'!J434*IF($G434='Cost Escalators'!$B$4,'Cost Escalators'!$B$6,'Cost Escalators'!$C$6)</f>
        <v>0</v>
      </c>
      <c r="K434" s="34">
        <f>'Input Data'!K434*IF($G434='Cost Escalators'!$B$4,'Cost Escalators'!$B$6,'Cost Escalators'!$C$6)</f>
        <v>0</v>
      </c>
      <c r="L434" s="49">
        <f>'Input Data'!L434*IF($G434='Cost Escalators'!$B$4,'Cost Escalators'!$B$6,'Cost Escalators'!$C$6)</f>
        <v>0</v>
      </c>
      <c r="M434" s="34">
        <f>'Input Data'!M434*IF($G434='Cost Escalators'!$B$4,'Cost Escalators'!$B$6,'Cost Escalators'!$C$6)</f>
        <v>0</v>
      </c>
      <c r="N434" s="34">
        <f>'Input Data'!N434*IF($G434='Cost Escalators'!$B$4,'Cost Escalators'!$B$6,'Cost Escalators'!$C$6)</f>
        <v>0</v>
      </c>
      <c r="O434" s="34">
        <f>'Input Data'!O434*IF($G434='Cost Escalators'!$B$4,'Cost Escalators'!$B$6,'Cost Escalators'!$C$6)</f>
        <v>0</v>
      </c>
      <c r="P434" s="49">
        <f>'Input Data'!P434*IF($G434='Cost Escalators'!$B$4,'Cost Escalators'!$B$6,'Cost Escalators'!$C$6)</f>
        <v>0</v>
      </c>
      <c r="R434" s="102">
        <f t="shared" si="26"/>
        <v>0</v>
      </c>
      <c r="S434" s="34">
        <f t="shared" si="27"/>
        <v>0</v>
      </c>
      <c r="T434" s="34">
        <f t="shared" si="28"/>
        <v>0</v>
      </c>
      <c r="U434" s="49">
        <f t="shared" si="29"/>
        <v>0</v>
      </c>
      <c r="W434" s="255">
        <f>IF(OR(A434='Cost Escalators'!A$68,A434='Cost Escalators'!A$69,A434='Cost Escalators'!A$70,A434='Cost Escalators'!A$71),SUM(H434:L434),0)</f>
        <v>0</v>
      </c>
    </row>
    <row r="435" spans="1:23" x14ac:dyDescent="0.2">
      <c r="A435" s="33">
        <f>'Input Data'!A435</f>
        <v>6243</v>
      </c>
      <c r="B435" s="33" t="str">
        <f>'Input Data'!B435</f>
        <v>Communications</v>
      </c>
      <c r="C435" s="33" t="str">
        <f>'Input Data'!C435</f>
        <v>North Coast Microwave Replacement</v>
      </c>
      <c r="D435" s="35" t="str">
        <f>'Input Data'!D435</f>
        <v>PS Replacement</v>
      </c>
      <c r="E435" s="63" t="str">
        <f>'Input Data'!E435</f>
        <v>Input_Proj_Commit</v>
      </c>
      <c r="F435" s="68">
        <f>'Input Data'!F435</f>
        <v>2011</v>
      </c>
      <c r="G435" s="52">
        <f>'Input Data'!G435</f>
        <v>2013</v>
      </c>
      <c r="H435" s="34">
        <f>'Input Data'!H435*IF($G435='Cost Escalators'!$B$4,'Cost Escalators'!$B$6,'Cost Escalators'!$C$6)</f>
        <v>48260.048732524396</v>
      </c>
      <c r="I435" s="34">
        <f>'Input Data'!I435*IF($G435='Cost Escalators'!$B$4,'Cost Escalators'!$B$6,'Cost Escalators'!$C$6)</f>
        <v>3396.0574893726107</v>
      </c>
      <c r="J435" s="34">
        <f>'Input Data'!J435*IF($G435='Cost Escalators'!$B$4,'Cost Escalators'!$B$6,'Cost Escalators'!$C$6)</f>
        <v>0</v>
      </c>
      <c r="K435" s="34">
        <f>'Input Data'!K435*IF($G435='Cost Escalators'!$B$4,'Cost Escalators'!$B$6,'Cost Escalators'!$C$6)</f>
        <v>-95353.195027921582</v>
      </c>
      <c r="L435" s="49">
        <f>'Input Data'!L435*IF($G435='Cost Escalators'!$B$4,'Cost Escalators'!$B$6,'Cost Escalators'!$C$6)</f>
        <v>0</v>
      </c>
      <c r="M435" s="34">
        <f>'Input Data'!M435*IF($G435='Cost Escalators'!$B$4,'Cost Escalators'!$B$6,'Cost Escalators'!$C$6)</f>
        <v>0</v>
      </c>
      <c r="N435" s="34">
        <f>'Input Data'!N435*IF($G435='Cost Escalators'!$B$4,'Cost Escalators'!$B$6,'Cost Escalators'!$C$6)</f>
        <v>0</v>
      </c>
      <c r="O435" s="34">
        <f>'Input Data'!O435*IF($G435='Cost Escalators'!$B$4,'Cost Escalators'!$B$6,'Cost Escalators'!$C$6)</f>
        <v>0</v>
      </c>
      <c r="P435" s="49">
        <f>'Input Data'!P435*IF($G435='Cost Escalators'!$B$4,'Cost Escalators'!$B$6,'Cost Escalators'!$C$6)</f>
        <v>0</v>
      </c>
      <c r="R435" s="102">
        <f t="shared" si="26"/>
        <v>0</v>
      </c>
      <c r="S435" s="34">
        <f t="shared" si="27"/>
        <v>0</v>
      </c>
      <c r="T435" s="34">
        <f t="shared" si="28"/>
        <v>0</v>
      </c>
      <c r="U435" s="49">
        <f t="shared" si="29"/>
        <v>0</v>
      </c>
      <c r="W435" s="255">
        <f>IF(OR(A435='Cost Escalators'!A$68,A435='Cost Escalators'!A$69,A435='Cost Escalators'!A$70,A435='Cost Escalators'!A$71),SUM(H435:L435),0)</f>
        <v>0</v>
      </c>
    </row>
    <row r="436" spans="1:23" x14ac:dyDescent="0.2">
      <c r="A436" s="33">
        <f>'Input Data'!A436</f>
        <v>6245</v>
      </c>
      <c r="B436" s="33" t="str">
        <f>'Input Data'!B436</f>
        <v>Communications</v>
      </c>
      <c r="C436" s="33" t="str">
        <f>'Input Data'!C436</f>
        <v>Replace PNX Telephone Network - Technical Services</v>
      </c>
      <c r="D436" s="35" t="str">
        <f>'Input Data'!D436</f>
        <v>PS Replacement</v>
      </c>
      <c r="E436" s="63" t="str">
        <f>'Input Data'!E436</f>
        <v>Input_Proj_Commit</v>
      </c>
      <c r="F436" s="68">
        <f>'Input Data'!F436</f>
        <v>2011</v>
      </c>
      <c r="G436" s="52">
        <f>'Input Data'!G436</f>
        <v>2013</v>
      </c>
      <c r="H436" s="34">
        <f>'Input Data'!H436*IF($G436='Cost Escalators'!$B$4,'Cost Escalators'!$B$6,'Cost Escalators'!$C$6)</f>
        <v>1395.3316239100332</v>
      </c>
      <c r="I436" s="34">
        <f>'Input Data'!I436*IF($G436='Cost Escalators'!$B$4,'Cost Escalators'!$B$6,'Cost Escalators'!$C$6)</f>
        <v>1446.0392457895505</v>
      </c>
      <c r="J436" s="34">
        <f>'Input Data'!J436*IF($G436='Cost Escalators'!$B$4,'Cost Escalators'!$B$6,'Cost Escalators'!$C$6)</f>
        <v>-8236.2712875320267</v>
      </c>
      <c r="K436" s="34">
        <f>'Input Data'!K436*IF($G436='Cost Escalators'!$B$4,'Cost Escalators'!$B$6,'Cost Escalators'!$C$6)</f>
        <v>0</v>
      </c>
      <c r="L436" s="49">
        <f>'Input Data'!L436*IF($G436='Cost Escalators'!$B$4,'Cost Escalators'!$B$6,'Cost Escalators'!$C$6)</f>
        <v>0</v>
      </c>
      <c r="M436" s="34">
        <f>'Input Data'!M436*IF($G436='Cost Escalators'!$B$4,'Cost Escalators'!$B$6,'Cost Escalators'!$C$6)</f>
        <v>0</v>
      </c>
      <c r="N436" s="34">
        <f>'Input Data'!N436*IF($G436='Cost Escalators'!$B$4,'Cost Escalators'!$B$6,'Cost Escalators'!$C$6)</f>
        <v>0</v>
      </c>
      <c r="O436" s="34">
        <f>'Input Data'!O436*IF($G436='Cost Escalators'!$B$4,'Cost Escalators'!$B$6,'Cost Escalators'!$C$6)</f>
        <v>0</v>
      </c>
      <c r="P436" s="49">
        <f>'Input Data'!P436*IF($G436='Cost Escalators'!$B$4,'Cost Escalators'!$B$6,'Cost Escalators'!$C$6)</f>
        <v>0</v>
      </c>
      <c r="R436" s="102">
        <f t="shared" si="26"/>
        <v>0</v>
      </c>
      <c r="S436" s="34">
        <f t="shared" si="27"/>
        <v>0</v>
      </c>
      <c r="T436" s="34">
        <f t="shared" si="28"/>
        <v>0</v>
      </c>
      <c r="U436" s="49">
        <f t="shared" si="29"/>
        <v>0</v>
      </c>
      <c r="W436" s="255">
        <f>IF(OR(A436='Cost Escalators'!A$68,A436='Cost Escalators'!A$69,A436='Cost Escalators'!A$70,A436='Cost Escalators'!A$71),SUM(H436:L436),0)</f>
        <v>0</v>
      </c>
    </row>
    <row r="437" spans="1:23" x14ac:dyDescent="0.2">
      <c r="A437" s="33">
        <f>'Input Data'!A437</f>
        <v>6281</v>
      </c>
      <c r="B437" s="33" t="str">
        <f>'Input Data'!B437</f>
        <v>Communications</v>
      </c>
      <c r="C437" s="33" t="str">
        <f>'Input Data'!C437</f>
        <v>Communications Upgrade and Replacement</v>
      </c>
      <c r="D437" s="35" t="str">
        <f>'Input Data'!D437</f>
        <v>PS Replacement</v>
      </c>
      <c r="E437" s="63" t="str">
        <f>'Input Data'!E437</f>
        <v>Input_Proj_Commit</v>
      </c>
      <c r="F437" s="68">
        <f>'Input Data'!F437</f>
        <v>2011</v>
      </c>
      <c r="G437" s="52">
        <f>'Input Data'!G437</f>
        <v>2013</v>
      </c>
      <c r="H437" s="34">
        <f>'Input Data'!H437*IF($G437='Cost Escalators'!$B$4,'Cost Escalators'!$B$6,'Cost Escalators'!$C$6)</f>
        <v>18740542.862345126</v>
      </c>
      <c r="I437" s="34">
        <f>'Input Data'!I437*IF($G437='Cost Escalators'!$B$4,'Cost Escalators'!$B$6,'Cost Escalators'!$C$6)</f>
        <v>6057219.16105696</v>
      </c>
      <c r="J437" s="34">
        <f>'Input Data'!J437*IF($G437='Cost Escalators'!$B$4,'Cost Escalators'!$B$6,'Cost Escalators'!$C$6)</f>
        <v>0</v>
      </c>
      <c r="K437" s="34">
        <f>'Input Data'!K437*IF($G437='Cost Escalators'!$B$4,'Cost Escalators'!$B$6,'Cost Escalators'!$C$6)</f>
        <v>0</v>
      </c>
      <c r="L437" s="49">
        <f>'Input Data'!L437*IF($G437='Cost Escalators'!$B$4,'Cost Escalators'!$B$6,'Cost Escalators'!$C$6)</f>
        <v>0</v>
      </c>
      <c r="M437" s="34">
        <f>'Input Data'!M437*IF($G437='Cost Escalators'!$B$4,'Cost Escalators'!$B$6,'Cost Escalators'!$C$6)</f>
        <v>0</v>
      </c>
      <c r="N437" s="34">
        <f>'Input Data'!N437*IF($G437='Cost Escalators'!$B$4,'Cost Escalators'!$B$6,'Cost Escalators'!$C$6)</f>
        <v>0</v>
      </c>
      <c r="O437" s="34">
        <f>'Input Data'!O437*IF($G437='Cost Escalators'!$B$4,'Cost Escalators'!$B$6,'Cost Escalators'!$C$6)</f>
        <v>0</v>
      </c>
      <c r="P437" s="49">
        <f>'Input Data'!P437*IF($G437='Cost Escalators'!$B$4,'Cost Escalators'!$B$6,'Cost Escalators'!$C$6)</f>
        <v>0</v>
      </c>
      <c r="R437" s="102">
        <f t="shared" si="26"/>
        <v>0</v>
      </c>
      <c r="S437" s="34">
        <f t="shared" si="27"/>
        <v>0</v>
      </c>
      <c r="T437" s="34">
        <f t="shared" si="28"/>
        <v>0</v>
      </c>
      <c r="U437" s="49">
        <f t="shared" si="29"/>
        <v>0</v>
      </c>
      <c r="W437" s="255">
        <f>IF(OR(A437='Cost Escalators'!A$68,A437='Cost Escalators'!A$69,A437='Cost Escalators'!A$70,A437='Cost Escalators'!A$71),SUM(H437:L437),0)</f>
        <v>0</v>
      </c>
    </row>
    <row r="438" spans="1:23" x14ac:dyDescent="0.2">
      <c r="A438" s="33">
        <f>'Input Data'!A438</f>
        <v>6589</v>
      </c>
      <c r="B438" s="33" t="str">
        <f>'Input Data'!B438</f>
        <v>Communications</v>
      </c>
      <c r="C438" s="33" t="str">
        <f>'Input Data'!C438</f>
        <v>Armidale to Dumaresq OPGW PSR 216</v>
      </c>
      <c r="D438" s="35" t="str">
        <f>'Input Data'!D438</f>
        <v>PS Replacement</v>
      </c>
      <c r="E438" s="63" t="str">
        <f>'Input Data'!E438</f>
        <v>Input_Proj_Commit</v>
      </c>
      <c r="F438" s="68">
        <f>'Input Data'!F438</f>
        <v>2011</v>
      </c>
      <c r="G438" s="52">
        <f>'Input Data'!G438</f>
        <v>2013</v>
      </c>
      <c r="H438" s="34">
        <f>'Input Data'!H438*IF($G438='Cost Escalators'!$B$4,'Cost Escalators'!$B$6,'Cost Escalators'!$C$6)</f>
        <v>-11.679332725588401</v>
      </c>
      <c r="I438" s="34">
        <f>'Input Data'!I438*IF($G438='Cost Escalators'!$B$4,'Cost Escalators'!$B$6,'Cost Escalators'!$C$6)</f>
        <v>-16873.704725529431</v>
      </c>
      <c r="J438" s="34">
        <f>'Input Data'!J438*IF($G438='Cost Escalators'!$B$4,'Cost Escalators'!$B$6,'Cost Escalators'!$C$6)</f>
        <v>0</v>
      </c>
      <c r="K438" s="34">
        <f>'Input Data'!K438*IF($G438='Cost Escalators'!$B$4,'Cost Escalators'!$B$6,'Cost Escalators'!$C$6)</f>
        <v>0</v>
      </c>
      <c r="L438" s="49">
        <f>'Input Data'!L438*IF($G438='Cost Escalators'!$B$4,'Cost Escalators'!$B$6,'Cost Escalators'!$C$6)</f>
        <v>0</v>
      </c>
      <c r="M438" s="34">
        <f>'Input Data'!M438*IF($G438='Cost Escalators'!$B$4,'Cost Escalators'!$B$6,'Cost Escalators'!$C$6)</f>
        <v>0</v>
      </c>
      <c r="N438" s="34">
        <f>'Input Data'!N438*IF($G438='Cost Escalators'!$B$4,'Cost Escalators'!$B$6,'Cost Escalators'!$C$6)</f>
        <v>0</v>
      </c>
      <c r="O438" s="34">
        <f>'Input Data'!O438*IF($G438='Cost Escalators'!$B$4,'Cost Escalators'!$B$6,'Cost Escalators'!$C$6)</f>
        <v>0</v>
      </c>
      <c r="P438" s="49">
        <f>'Input Data'!P438*IF($G438='Cost Escalators'!$B$4,'Cost Escalators'!$B$6,'Cost Escalators'!$C$6)</f>
        <v>0</v>
      </c>
      <c r="R438" s="102">
        <f t="shared" si="26"/>
        <v>0</v>
      </c>
      <c r="S438" s="34">
        <f t="shared" si="27"/>
        <v>0</v>
      </c>
      <c r="T438" s="34">
        <f t="shared" si="28"/>
        <v>0</v>
      </c>
      <c r="U438" s="49">
        <f t="shared" si="29"/>
        <v>0</v>
      </c>
      <c r="W438" s="255">
        <f>IF(OR(A438='Cost Escalators'!A$68,A438='Cost Escalators'!A$69,A438='Cost Escalators'!A$70,A438='Cost Escalators'!A$71),SUM(H438:L438),0)</f>
        <v>0</v>
      </c>
    </row>
    <row r="439" spans="1:23" x14ac:dyDescent="0.2">
      <c r="A439" s="33">
        <f>'Input Data'!A439</f>
        <v>6642</v>
      </c>
      <c r="B439" s="33" t="str">
        <f>'Input Data'!B439</f>
        <v>Communications</v>
      </c>
      <c r="C439" s="33" t="str">
        <f>'Input Data'!C439</f>
        <v>Augmentation of Optical Terminal Equipment Between Armidale &amp; Dumaresq</v>
      </c>
      <c r="D439" s="35" t="str">
        <f>'Input Data'!D439</f>
        <v>PS Replacement</v>
      </c>
      <c r="E439" s="63" t="str">
        <f>'Input Data'!E439</f>
        <v>Input_Proj_Commit</v>
      </c>
      <c r="F439" s="68">
        <f>'Input Data'!F439</f>
        <v>2011</v>
      </c>
      <c r="G439" s="52">
        <f>'Input Data'!G439</f>
        <v>2013</v>
      </c>
      <c r="H439" s="34">
        <f>'Input Data'!H439*IF($G439='Cost Escalators'!$B$4,'Cost Escalators'!$B$6,'Cost Escalators'!$C$6)</f>
        <v>-1.3073879916703408</v>
      </c>
      <c r="I439" s="34">
        <f>'Input Data'!I439*IF($G439='Cost Escalators'!$B$4,'Cost Escalators'!$B$6,'Cost Escalators'!$C$6)</f>
        <v>0</v>
      </c>
      <c r="J439" s="34">
        <f>'Input Data'!J439*IF($G439='Cost Escalators'!$B$4,'Cost Escalators'!$B$6,'Cost Escalators'!$C$6)</f>
        <v>0</v>
      </c>
      <c r="K439" s="34">
        <f>'Input Data'!K439*IF($G439='Cost Escalators'!$B$4,'Cost Escalators'!$B$6,'Cost Escalators'!$C$6)</f>
        <v>-1871.2326875601379</v>
      </c>
      <c r="L439" s="49">
        <f>'Input Data'!L439*IF($G439='Cost Escalators'!$B$4,'Cost Escalators'!$B$6,'Cost Escalators'!$C$6)</f>
        <v>0</v>
      </c>
      <c r="M439" s="34">
        <f>'Input Data'!M439*IF($G439='Cost Escalators'!$B$4,'Cost Escalators'!$B$6,'Cost Escalators'!$C$6)</f>
        <v>0</v>
      </c>
      <c r="N439" s="34">
        <f>'Input Data'!N439*IF($G439='Cost Escalators'!$B$4,'Cost Escalators'!$B$6,'Cost Escalators'!$C$6)</f>
        <v>0</v>
      </c>
      <c r="O439" s="34">
        <f>'Input Data'!O439*IF($G439='Cost Escalators'!$B$4,'Cost Escalators'!$B$6,'Cost Escalators'!$C$6)</f>
        <v>0</v>
      </c>
      <c r="P439" s="49">
        <f>'Input Data'!P439*IF($G439='Cost Escalators'!$B$4,'Cost Escalators'!$B$6,'Cost Escalators'!$C$6)</f>
        <v>0</v>
      </c>
      <c r="R439" s="102">
        <f t="shared" si="26"/>
        <v>0</v>
      </c>
      <c r="S439" s="34">
        <f t="shared" si="27"/>
        <v>0</v>
      </c>
      <c r="T439" s="34">
        <f t="shared" si="28"/>
        <v>0</v>
      </c>
      <c r="U439" s="49">
        <f t="shared" si="29"/>
        <v>0</v>
      </c>
      <c r="W439" s="255">
        <f>IF(OR(A439='Cost Escalators'!A$68,A439='Cost Escalators'!A$69,A439='Cost Escalators'!A$70,A439='Cost Escalators'!A$71),SUM(H439:L439),0)</f>
        <v>0</v>
      </c>
    </row>
    <row r="440" spans="1:23" x14ac:dyDescent="0.2">
      <c r="A440" s="33">
        <f>'Input Data'!A440</f>
        <v>6772</v>
      </c>
      <c r="B440" s="33" t="str">
        <f>'Input Data'!B440</f>
        <v>Communications</v>
      </c>
      <c r="C440" s="33" t="str">
        <f>'Input Data'!C440</f>
        <v>OPGW Installation For Protection at Murray and Lower Tumut Switching Station</v>
      </c>
      <c r="D440" s="35" t="str">
        <f>'Input Data'!D440</f>
        <v>PS Replacement</v>
      </c>
      <c r="E440" s="63" t="str">
        <f>'Input Data'!E440</f>
        <v>Input_Proj_Commit</v>
      </c>
      <c r="F440" s="68">
        <f>'Input Data'!F440</f>
        <v>2011</v>
      </c>
      <c r="G440" s="52">
        <f>'Input Data'!G440</f>
        <v>2013</v>
      </c>
      <c r="H440" s="34">
        <f>'Input Data'!H440*IF($G440='Cost Escalators'!$B$4,'Cost Escalators'!$B$6,'Cost Escalators'!$C$6)</f>
        <v>12614.485566230307</v>
      </c>
      <c r="I440" s="34">
        <f>'Input Data'!I440*IF($G440='Cost Escalators'!$B$4,'Cost Escalators'!$B$6,'Cost Escalators'!$C$6)</f>
        <v>-13552.264711523316</v>
      </c>
      <c r="J440" s="34">
        <f>'Input Data'!J440*IF($G440='Cost Escalators'!$B$4,'Cost Escalators'!$B$6,'Cost Escalators'!$C$6)</f>
        <v>0</v>
      </c>
      <c r="K440" s="34">
        <f>'Input Data'!K440*IF($G440='Cost Escalators'!$B$4,'Cost Escalators'!$B$6,'Cost Escalators'!$C$6)</f>
        <v>0</v>
      </c>
      <c r="L440" s="49">
        <f>'Input Data'!L440*IF($G440='Cost Escalators'!$B$4,'Cost Escalators'!$B$6,'Cost Escalators'!$C$6)</f>
        <v>0</v>
      </c>
      <c r="M440" s="34">
        <f>'Input Data'!M440*IF($G440='Cost Escalators'!$B$4,'Cost Escalators'!$B$6,'Cost Escalators'!$C$6)</f>
        <v>0</v>
      </c>
      <c r="N440" s="34">
        <f>'Input Data'!N440*IF($G440='Cost Escalators'!$B$4,'Cost Escalators'!$B$6,'Cost Escalators'!$C$6)</f>
        <v>0</v>
      </c>
      <c r="O440" s="34">
        <f>'Input Data'!O440*IF($G440='Cost Escalators'!$B$4,'Cost Escalators'!$B$6,'Cost Escalators'!$C$6)</f>
        <v>0</v>
      </c>
      <c r="P440" s="49">
        <f>'Input Data'!P440*IF($G440='Cost Escalators'!$B$4,'Cost Escalators'!$B$6,'Cost Escalators'!$C$6)</f>
        <v>0</v>
      </c>
      <c r="R440" s="102">
        <f t="shared" si="26"/>
        <v>0</v>
      </c>
      <c r="S440" s="34">
        <f t="shared" si="27"/>
        <v>0</v>
      </c>
      <c r="T440" s="34">
        <f t="shared" si="28"/>
        <v>0</v>
      </c>
      <c r="U440" s="49">
        <f t="shared" si="29"/>
        <v>0</v>
      </c>
      <c r="W440" s="255">
        <f>IF(OR(A440='Cost Escalators'!A$68,A440='Cost Escalators'!A$69,A440='Cost Escalators'!A$70,A440='Cost Escalators'!A$71),SUM(H440:L440),0)</f>
        <v>0</v>
      </c>
    </row>
    <row r="441" spans="1:23" x14ac:dyDescent="0.2">
      <c r="A441" s="33">
        <f>'Input Data'!A441</f>
        <v>6842</v>
      </c>
      <c r="B441" s="33" t="str">
        <f>'Input Data'!B441</f>
        <v>Communications</v>
      </c>
      <c r="C441" s="33" t="str">
        <f>'Input Data'!C441</f>
        <v>Lismore 330 Substation - Augmentation of Communications Services</v>
      </c>
      <c r="D441" s="35" t="str">
        <f>'Input Data'!D441</f>
        <v>PS Replacement</v>
      </c>
      <c r="E441" s="63" t="str">
        <f>'Input Data'!E441</f>
        <v>Input_Proj_Commit</v>
      </c>
      <c r="F441" s="68">
        <f>'Input Data'!F441</f>
        <v>2011</v>
      </c>
      <c r="G441" s="52">
        <f>'Input Data'!G441</f>
        <v>2013</v>
      </c>
      <c r="H441" s="34">
        <f>'Input Data'!H441*IF($G441='Cost Escalators'!$B$4,'Cost Escalators'!$B$6,'Cost Escalators'!$C$6)</f>
        <v>720.20735991139668</v>
      </c>
      <c r="I441" s="34">
        <f>'Input Data'!I441*IF($G441='Cost Escalators'!$B$4,'Cost Escalators'!$B$6,'Cost Escalators'!$C$6)</f>
        <v>0</v>
      </c>
      <c r="J441" s="34">
        <f>'Input Data'!J441*IF($G441='Cost Escalators'!$B$4,'Cost Escalators'!$B$6,'Cost Escalators'!$C$6)</f>
        <v>0</v>
      </c>
      <c r="K441" s="34">
        <f>'Input Data'!K441*IF($G441='Cost Escalators'!$B$4,'Cost Escalators'!$B$6,'Cost Escalators'!$C$6)</f>
        <v>0</v>
      </c>
      <c r="L441" s="49">
        <f>'Input Data'!L441*IF($G441='Cost Escalators'!$B$4,'Cost Escalators'!$B$6,'Cost Escalators'!$C$6)</f>
        <v>0</v>
      </c>
      <c r="M441" s="34">
        <f>'Input Data'!M441*IF($G441='Cost Escalators'!$B$4,'Cost Escalators'!$B$6,'Cost Escalators'!$C$6)</f>
        <v>0</v>
      </c>
      <c r="N441" s="34">
        <f>'Input Data'!N441*IF($G441='Cost Escalators'!$B$4,'Cost Escalators'!$B$6,'Cost Escalators'!$C$6)</f>
        <v>0</v>
      </c>
      <c r="O441" s="34">
        <f>'Input Data'!O441*IF($G441='Cost Escalators'!$B$4,'Cost Escalators'!$B$6,'Cost Escalators'!$C$6)</f>
        <v>0</v>
      </c>
      <c r="P441" s="49">
        <f>'Input Data'!P441*IF($G441='Cost Escalators'!$B$4,'Cost Escalators'!$B$6,'Cost Escalators'!$C$6)</f>
        <v>0</v>
      </c>
      <c r="R441" s="102">
        <f t="shared" si="26"/>
        <v>0</v>
      </c>
      <c r="S441" s="34">
        <f t="shared" si="27"/>
        <v>0</v>
      </c>
      <c r="T441" s="34">
        <f t="shared" si="28"/>
        <v>0</v>
      </c>
      <c r="U441" s="49">
        <f t="shared" si="29"/>
        <v>0</v>
      </c>
      <c r="W441" s="255">
        <f>IF(OR(A441='Cost Escalators'!A$68,A441='Cost Escalators'!A$69,A441='Cost Escalators'!A$70,A441='Cost Escalators'!A$71),SUM(H441:L441),0)</f>
        <v>0</v>
      </c>
    </row>
    <row r="442" spans="1:23" x14ac:dyDescent="0.2">
      <c r="A442" s="33">
        <f>'Input Data'!A442</f>
        <v>6848</v>
      </c>
      <c r="B442" s="33" t="str">
        <f>'Input Data'!B442</f>
        <v>Communications</v>
      </c>
      <c r="C442" s="33" t="str">
        <f>'Input Data'!C442</f>
        <v>Communications Upgrade &amp; Replacement (SP9)</v>
      </c>
      <c r="D442" s="35" t="str">
        <f>'Input Data'!D442</f>
        <v>PS Replacement</v>
      </c>
      <c r="E442" s="63" t="str">
        <f>'Input Data'!E442</f>
        <v>Input_Proj_Commit</v>
      </c>
      <c r="F442" s="68">
        <f>'Input Data'!F442</f>
        <v>2011</v>
      </c>
      <c r="G442" s="52">
        <f>'Input Data'!G442</f>
        <v>2013</v>
      </c>
      <c r="H442" s="34">
        <f>'Input Data'!H442*IF($G442='Cost Escalators'!$B$4,'Cost Escalators'!$B$6,'Cost Escalators'!$C$6)</f>
        <v>2586020.9214252769</v>
      </c>
      <c r="I442" s="34">
        <f>'Input Data'!I442*IF($G442='Cost Escalators'!$B$4,'Cost Escalators'!$B$6,'Cost Escalators'!$C$6)</f>
        <v>2499654.3846716108</v>
      </c>
      <c r="J442" s="34">
        <f>'Input Data'!J442*IF($G442='Cost Escalators'!$B$4,'Cost Escalators'!$B$6,'Cost Escalators'!$C$6)</f>
        <v>1243017.6821407345</v>
      </c>
      <c r="K442" s="34">
        <f>'Input Data'!K442*IF($G442='Cost Escalators'!$B$4,'Cost Escalators'!$B$6,'Cost Escalators'!$C$6)</f>
        <v>0</v>
      </c>
      <c r="L442" s="49">
        <f>'Input Data'!L442*IF($G442='Cost Escalators'!$B$4,'Cost Escalators'!$B$6,'Cost Escalators'!$C$6)</f>
        <v>0</v>
      </c>
      <c r="M442" s="34">
        <f>'Input Data'!M442*IF($G442='Cost Escalators'!$B$4,'Cost Escalators'!$B$6,'Cost Escalators'!$C$6)</f>
        <v>0</v>
      </c>
      <c r="N442" s="34">
        <f>'Input Data'!N442*IF($G442='Cost Escalators'!$B$4,'Cost Escalators'!$B$6,'Cost Escalators'!$C$6)</f>
        <v>0</v>
      </c>
      <c r="O442" s="34">
        <f>'Input Data'!O442*IF($G442='Cost Escalators'!$B$4,'Cost Escalators'!$B$6,'Cost Escalators'!$C$6)</f>
        <v>0</v>
      </c>
      <c r="P442" s="49">
        <f>'Input Data'!P442*IF($G442='Cost Escalators'!$B$4,'Cost Escalators'!$B$6,'Cost Escalators'!$C$6)</f>
        <v>0</v>
      </c>
      <c r="R442" s="102">
        <f t="shared" si="26"/>
        <v>0</v>
      </c>
      <c r="S442" s="34">
        <f t="shared" si="27"/>
        <v>0</v>
      </c>
      <c r="T442" s="34">
        <f t="shared" si="28"/>
        <v>0</v>
      </c>
      <c r="U442" s="49">
        <f t="shared" si="29"/>
        <v>0</v>
      </c>
      <c r="W442" s="255">
        <f>IF(OR(A442='Cost Escalators'!A$68,A442='Cost Escalators'!A$69,A442='Cost Escalators'!A$70,A442='Cost Escalators'!A$71),SUM(H442:L442),0)</f>
        <v>0</v>
      </c>
    </row>
    <row r="443" spans="1:23" x14ac:dyDescent="0.2">
      <c r="A443" s="33">
        <f>'Input Data'!A443</f>
        <v>6960</v>
      </c>
      <c r="B443" s="33" t="str">
        <f>'Input Data'!B443</f>
        <v>Communications</v>
      </c>
      <c r="C443" s="33" t="str">
        <f>'Input Data'!C443</f>
        <v>Western Microwave Extension - TSP 46 &amp; 47</v>
      </c>
      <c r="D443" s="35" t="str">
        <f>'Input Data'!D443</f>
        <v>PS Replacement</v>
      </c>
      <c r="E443" s="63" t="str">
        <f>'Input Data'!E443</f>
        <v>Input_Proj_Commit</v>
      </c>
      <c r="F443" s="68">
        <f>'Input Data'!F443</f>
        <v>2011</v>
      </c>
      <c r="G443" s="52">
        <f>'Input Data'!G443</f>
        <v>2013</v>
      </c>
      <c r="H443" s="34">
        <f>'Input Data'!H443*IF($G443='Cost Escalators'!$B$4,'Cost Escalators'!$B$6,'Cost Escalators'!$C$6)</f>
        <v>3340790.6953416686</v>
      </c>
      <c r="I443" s="34">
        <f>'Input Data'!I443*IF($G443='Cost Escalators'!$B$4,'Cost Escalators'!$B$6,'Cost Escalators'!$C$6)</f>
        <v>6551585.2438378045</v>
      </c>
      <c r="J443" s="34">
        <f>'Input Data'!J443*IF($G443='Cost Escalators'!$B$4,'Cost Escalators'!$B$6,'Cost Escalators'!$C$6)</f>
        <v>1880326.6062008012</v>
      </c>
      <c r="K443" s="34">
        <f>'Input Data'!K443*IF($G443='Cost Escalators'!$B$4,'Cost Escalators'!$B$6,'Cost Escalators'!$C$6)</f>
        <v>0</v>
      </c>
      <c r="L443" s="49">
        <f>'Input Data'!L443*IF($G443='Cost Escalators'!$B$4,'Cost Escalators'!$B$6,'Cost Escalators'!$C$6)</f>
        <v>0</v>
      </c>
      <c r="M443" s="34">
        <f>'Input Data'!M443*IF($G443='Cost Escalators'!$B$4,'Cost Escalators'!$B$6,'Cost Escalators'!$C$6)</f>
        <v>0</v>
      </c>
      <c r="N443" s="34">
        <f>'Input Data'!N443*IF($G443='Cost Escalators'!$B$4,'Cost Escalators'!$B$6,'Cost Escalators'!$C$6)</f>
        <v>0</v>
      </c>
      <c r="O443" s="34">
        <f>'Input Data'!O443*IF($G443='Cost Escalators'!$B$4,'Cost Escalators'!$B$6,'Cost Escalators'!$C$6)</f>
        <v>0</v>
      </c>
      <c r="P443" s="49">
        <f>'Input Data'!P443*IF($G443='Cost Escalators'!$B$4,'Cost Escalators'!$B$6,'Cost Escalators'!$C$6)</f>
        <v>0</v>
      </c>
      <c r="R443" s="102">
        <f t="shared" si="26"/>
        <v>0</v>
      </c>
      <c r="S443" s="34">
        <f t="shared" si="27"/>
        <v>0</v>
      </c>
      <c r="T443" s="34">
        <f t="shared" si="28"/>
        <v>0</v>
      </c>
      <c r="U443" s="49">
        <f t="shared" si="29"/>
        <v>0</v>
      </c>
      <c r="W443" s="255">
        <f>IF(OR(A443='Cost Escalators'!A$68,A443='Cost Escalators'!A$69,A443='Cost Escalators'!A$70,A443='Cost Escalators'!A$71),SUM(H443:L443),0)</f>
        <v>0</v>
      </c>
    </row>
    <row r="444" spans="1:23" x14ac:dyDescent="0.2">
      <c r="A444" s="33">
        <f>'Input Data'!A444</f>
        <v>7287</v>
      </c>
      <c r="B444" s="33" t="str">
        <f>'Input Data'!B444</f>
        <v>Communications</v>
      </c>
      <c r="C444" s="33" t="str">
        <f>'Input Data'!C444</f>
        <v>Southern NSW Microwave Radio</v>
      </c>
      <c r="D444" s="35" t="str">
        <f>'Input Data'!D444</f>
        <v>PS Replacement</v>
      </c>
      <c r="E444" s="63" t="str">
        <f>'Input Data'!E444</f>
        <v>Input_Proj_Commit</v>
      </c>
      <c r="F444" s="68">
        <f>'Input Data'!F444</f>
        <v>2011</v>
      </c>
      <c r="G444" s="52">
        <f>'Input Data'!G444</f>
        <v>2013</v>
      </c>
      <c r="H444" s="34">
        <f>'Input Data'!H444*IF($G444='Cost Escalators'!$B$4,'Cost Escalators'!$B$6,'Cost Escalators'!$C$6)</f>
        <v>0</v>
      </c>
      <c r="I444" s="34">
        <f>'Input Data'!I444*IF($G444='Cost Escalators'!$B$4,'Cost Escalators'!$B$6,'Cost Escalators'!$C$6)</f>
        <v>2816.2593951899457</v>
      </c>
      <c r="J444" s="34">
        <f>'Input Data'!J444*IF($G444='Cost Escalators'!$B$4,'Cost Escalators'!$B$6,'Cost Escalators'!$C$6)</f>
        <v>-3255.5403628730187</v>
      </c>
      <c r="K444" s="34">
        <f>'Input Data'!K444*IF($G444='Cost Escalators'!$B$4,'Cost Escalators'!$B$6,'Cost Escalators'!$C$6)</f>
        <v>0</v>
      </c>
      <c r="L444" s="49">
        <f>'Input Data'!L444*IF($G444='Cost Escalators'!$B$4,'Cost Escalators'!$B$6,'Cost Escalators'!$C$6)</f>
        <v>0</v>
      </c>
      <c r="M444" s="34">
        <f>'Input Data'!M444*IF($G444='Cost Escalators'!$B$4,'Cost Escalators'!$B$6,'Cost Escalators'!$C$6)</f>
        <v>0</v>
      </c>
      <c r="N444" s="34">
        <f>'Input Data'!N444*IF($G444='Cost Escalators'!$B$4,'Cost Escalators'!$B$6,'Cost Escalators'!$C$6)</f>
        <v>0</v>
      </c>
      <c r="O444" s="34">
        <f>'Input Data'!O444*IF($G444='Cost Escalators'!$B$4,'Cost Escalators'!$B$6,'Cost Escalators'!$C$6)</f>
        <v>0</v>
      </c>
      <c r="P444" s="49">
        <f>'Input Data'!P444*IF($G444='Cost Escalators'!$B$4,'Cost Escalators'!$B$6,'Cost Escalators'!$C$6)</f>
        <v>0</v>
      </c>
      <c r="R444" s="102">
        <f t="shared" si="26"/>
        <v>0</v>
      </c>
      <c r="S444" s="34">
        <f t="shared" si="27"/>
        <v>0</v>
      </c>
      <c r="T444" s="34">
        <f t="shared" si="28"/>
        <v>0</v>
      </c>
      <c r="U444" s="49">
        <f t="shared" si="29"/>
        <v>0</v>
      </c>
      <c r="W444" s="255">
        <f>IF(OR(A444='Cost Escalators'!A$68,A444='Cost Escalators'!A$69,A444='Cost Escalators'!A$70,A444='Cost Escalators'!A$71),SUM(H444:L444),0)</f>
        <v>0</v>
      </c>
    </row>
    <row r="445" spans="1:23" x14ac:dyDescent="0.2">
      <c r="A445" s="33">
        <f>'Input Data'!A445</f>
        <v>7288</v>
      </c>
      <c r="B445" s="33" t="str">
        <f>'Input Data'!B445</f>
        <v>Communications</v>
      </c>
      <c r="C445" s="33" t="str">
        <f>'Input Data'!C445</f>
        <v>Beryl SCADA Microwave Radio</v>
      </c>
      <c r="D445" s="35" t="str">
        <f>'Input Data'!D445</f>
        <v>PS Replacement</v>
      </c>
      <c r="E445" s="63" t="str">
        <f>'Input Data'!E445</f>
        <v>Input_Proj_Commit</v>
      </c>
      <c r="F445" s="68">
        <f>'Input Data'!F445</f>
        <v>2011</v>
      </c>
      <c r="G445" s="52">
        <f>'Input Data'!G445</f>
        <v>2013</v>
      </c>
      <c r="H445" s="34">
        <f>'Input Data'!H445*IF($G445='Cost Escalators'!$B$4,'Cost Escalators'!$B$6,'Cost Escalators'!$C$6)</f>
        <v>0</v>
      </c>
      <c r="I445" s="34">
        <f>'Input Data'!I445*IF($G445='Cost Escalators'!$B$4,'Cost Escalators'!$B$6,'Cost Escalators'!$C$6)</f>
        <v>1888.0550073054169</v>
      </c>
      <c r="J445" s="34">
        <f>'Input Data'!J445*IF($G445='Cost Escalators'!$B$4,'Cost Escalators'!$B$6,'Cost Escalators'!$C$6)</f>
        <v>0</v>
      </c>
      <c r="K445" s="34">
        <f>'Input Data'!K445*IF($G445='Cost Escalators'!$B$4,'Cost Escalators'!$B$6,'Cost Escalators'!$C$6)</f>
        <v>0</v>
      </c>
      <c r="L445" s="49">
        <f>'Input Data'!L445*IF($G445='Cost Escalators'!$B$4,'Cost Escalators'!$B$6,'Cost Escalators'!$C$6)</f>
        <v>0</v>
      </c>
      <c r="M445" s="34">
        <f>'Input Data'!M445*IF($G445='Cost Escalators'!$B$4,'Cost Escalators'!$B$6,'Cost Escalators'!$C$6)</f>
        <v>0</v>
      </c>
      <c r="N445" s="34">
        <f>'Input Data'!N445*IF($G445='Cost Escalators'!$B$4,'Cost Escalators'!$B$6,'Cost Escalators'!$C$6)</f>
        <v>0</v>
      </c>
      <c r="O445" s="34">
        <f>'Input Data'!O445*IF($G445='Cost Escalators'!$B$4,'Cost Escalators'!$B$6,'Cost Escalators'!$C$6)</f>
        <v>0</v>
      </c>
      <c r="P445" s="49">
        <f>'Input Data'!P445*IF($G445='Cost Escalators'!$B$4,'Cost Escalators'!$B$6,'Cost Escalators'!$C$6)</f>
        <v>0</v>
      </c>
      <c r="R445" s="102">
        <f t="shared" si="26"/>
        <v>0</v>
      </c>
      <c r="S445" s="34">
        <f t="shared" si="27"/>
        <v>0</v>
      </c>
      <c r="T445" s="34">
        <f t="shared" si="28"/>
        <v>0</v>
      </c>
      <c r="U445" s="49">
        <f t="shared" si="29"/>
        <v>0</v>
      </c>
      <c r="W445" s="255">
        <f>IF(OR(A445='Cost Escalators'!A$68,A445='Cost Escalators'!A$69,A445='Cost Escalators'!A$70,A445='Cost Escalators'!A$71),SUM(H445:L445),0)</f>
        <v>0</v>
      </c>
    </row>
    <row r="446" spans="1:23" x14ac:dyDescent="0.2">
      <c r="A446" s="33">
        <f>'Input Data'!A446</f>
        <v>8022</v>
      </c>
      <c r="B446" s="33" t="str">
        <f>'Input Data'!B446</f>
        <v>Communications</v>
      </c>
      <c r="C446" s="33" t="str">
        <f>'Input Data'!C446</f>
        <v>Dumaresq Protection &amp; Communication Replacement</v>
      </c>
      <c r="D446" s="35" t="str">
        <f>'Input Data'!D446</f>
        <v>PS Replacement</v>
      </c>
      <c r="E446" s="63" t="str">
        <f>'Input Data'!E446</f>
        <v>Input_Proj_Commit</v>
      </c>
      <c r="F446" s="68">
        <f>'Input Data'!F446</f>
        <v>2014</v>
      </c>
      <c r="G446" s="52">
        <f>'Input Data'!G446</f>
        <v>2013</v>
      </c>
      <c r="H446" s="34">
        <f>'Input Data'!H446*IF($G446='Cost Escalators'!$B$4,'Cost Escalators'!$B$6,'Cost Escalators'!$C$6)</f>
        <v>0</v>
      </c>
      <c r="I446" s="34">
        <f>'Input Data'!I446*IF($G446='Cost Escalators'!$B$4,'Cost Escalators'!$B$6,'Cost Escalators'!$C$6)</f>
        <v>0</v>
      </c>
      <c r="J446" s="34">
        <f>'Input Data'!J446*IF($G446='Cost Escalators'!$B$4,'Cost Escalators'!$B$6,'Cost Escalators'!$C$6)</f>
        <v>0</v>
      </c>
      <c r="K446" s="34">
        <f>'Input Data'!K446*IF($G446='Cost Escalators'!$B$4,'Cost Escalators'!$B$6,'Cost Escalators'!$C$6)</f>
        <v>8978.043376288535</v>
      </c>
      <c r="L446" s="49">
        <f>'Input Data'!L446*IF($G446='Cost Escalators'!$B$4,'Cost Escalators'!$B$6,'Cost Escalators'!$C$6)</f>
        <v>0</v>
      </c>
      <c r="M446" s="34">
        <f>'Input Data'!M446*IF($G446='Cost Escalators'!$B$4,'Cost Escalators'!$B$6,'Cost Escalators'!$C$6)</f>
        <v>0</v>
      </c>
      <c r="N446" s="34">
        <f>'Input Data'!N446*IF($G446='Cost Escalators'!$B$4,'Cost Escalators'!$B$6,'Cost Escalators'!$C$6)</f>
        <v>0</v>
      </c>
      <c r="O446" s="34">
        <f>'Input Data'!O446*IF($G446='Cost Escalators'!$B$4,'Cost Escalators'!$B$6,'Cost Escalators'!$C$6)</f>
        <v>0</v>
      </c>
      <c r="P446" s="49">
        <f>'Input Data'!P446*IF($G446='Cost Escalators'!$B$4,'Cost Escalators'!$B$6,'Cost Escalators'!$C$6)</f>
        <v>0</v>
      </c>
      <c r="R446" s="102">
        <f t="shared" si="26"/>
        <v>0</v>
      </c>
      <c r="S446" s="34">
        <f t="shared" si="27"/>
        <v>0</v>
      </c>
      <c r="T446" s="34">
        <f t="shared" si="28"/>
        <v>0</v>
      </c>
      <c r="U446" s="49">
        <f t="shared" si="29"/>
        <v>0</v>
      </c>
      <c r="W446" s="255">
        <f>IF(OR(A446='Cost Escalators'!A$68,A446='Cost Escalators'!A$69,A446='Cost Escalators'!A$70,A446='Cost Escalators'!A$71),SUM(H446:L446),0)</f>
        <v>0</v>
      </c>
    </row>
    <row r="447" spans="1:23" x14ac:dyDescent="0.2">
      <c r="A447" s="33">
        <f>'Input Data'!A447</f>
        <v>7462</v>
      </c>
      <c r="B447" s="33" t="str">
        <f>'Input Data'!B447</f>
        <v>Communications</v>
      </c>
      <c r="C447" s="33" t="str">
        <f>'Input Data'!C447</f>
        <v>Spur Microwave System Replacement</v>
      </c>
      <c r="D447" s="35" t="str">
        <f>'Input Data'!D447</f>
        <v>PS Replacement</v>
      </c>
      <c r="E447" s="63" t="str">
        <f>'Input Data'!E447</f>
        <v>Input_Proj_Commit</v>
      </c>
      <c r="F447" s="68">
        <f>'Input Data'!F447</f>
        <v>2015</v>
      </c>
      <c r="G447" s="52">
        <f>'Input Data'!G447</f>
        <v>2013</v>
      </c>
      <c r="H447" s="34">
        <f>'Input Data'!H447*IF($G447='Cost Escalators'!$B$4,'Cost Escalators'!$B$6,'Cost Escalators'!$C$6)</f>
        <v>13754.124783669373</v>
      </c>
      <c r="I447" s="34">
        <f>'Input Data'!I447*IF($G447='Cost Escalators'!$B$4,'Cost Escalators'!$B$6,'Cost Escalators'!$C$6)</f>
        <v>-1890.8942357396222</v>
      </c>
      <c r="J447" s="34">
        <f>'Input Data'!J447*IF($G447='Cost Escalators'!$B$4,'Cost Escalators'!$B$6,'Cost Escalators'!$C$6)</f>
        <v>30215.542936491871</v>
      </c>
      <c r="K447" s="34">
        <f>'Input Data'!K447*IF($G447='Cost Escalators'!$B$4,'Cost Escalators'!$B$6,'Cost Escalators'!$C$6)</f>
        <v>434245.60824283125</v>
      </c>
      <c r="L447" s="49">
        <f>'Input Data'!L447*IF($G447='Cost Escalators'!$B$4,'Cost Escalators'!$B$6,'Cost Escalators'!$C$6)</f>
        <v>0</v>
      </c>
      <c r="M447" s="34">
        <f>'Input Data'!M447*IF($G447='Cost Escalators'!$B$4,'Cost Escalators'!$B$6,'Cost Escalators'!$C$6)</f>
        <v>0</v>
      </c>
      <c r="N447" s="34">
        <f>'Input Data'!N447*IF($G447='Cost Escalators'!$B$4,'Cost Escalators'!$B$6,'Cost Escalators'!$C$6)</f>
        <v>0</v>
      </c>
      <c r="O447" s="34">
        <f>'Input Data'!O447*IF($G447='Cost Escalators'!$B$4,'Cost Escalators'!$B$6,'Cost Escalators'!$C$6)</f>
        <v>0</v>
      </c>
      <c r="P447" s="49">
        <f>'Input Data'!P447*IF($G447='Cost Escalators'!$B$4,'Cost Escalators'!$B$6,'Cost Escalators'!$C$6)</f>
        <v>0</v>
      </c>
      <c r="R447" s="102">
        <f t="shared" si="26"/>
        <v>476324.38172725285</v>
      </c>
      <c r="S447" s="34">
        <f t="shared" si="27"/>
        <v>0</v>
      </c>
      <c r="T447" s="34">
        <f t="shared" si="28"/>
        <v>0</v>
      </c>
      <c r="U447" s="49">
        <f t="shared" si="29"/>
        <v>0</v>
      </c>
      <c r="W447" s="255">
        <f>IF(OR(A447='Cost Escalators'!A$68,A447='Cost Escalators'!A$69,A447='Cost Escalators'!A$70,A447='Cost Escalators'!A$71),SUM(H447:L447),0)</f>
        <v>0</v>
      </c>
    </row>
    <row r="448" spans="1:23" x14ac:dyDescent="0.2">
      <c r="A448" s="33">
        <f>'Input Data'!A448</f>
        <v>7466</v>
      </c>
      <c r="B448" s="33" t="str">
        <f>'Input Data'!B448</f>
        <v>Communications</v>
      </c>
      <c r="C448" s="33" t="str">
        <f>'Input Data'!C448</f>
        <v>Albury to Hume District Communications Augmentation</v>
      </c>
      <c r="D448" s="35" t="str">
        <f>'Input Data'!D448</f>
        <v>PS Replacement</v>
      </c>
      <c r="E448" s="63" t="str">
        <f>'Input Data'!E448</f>
        <v>Input_Proj_Commit</v>
      </c>
      <c r="F448" s="68">
        <f>'Input Data'!F448</f>
        <v>2017</v>
      </c>
      <c r="G448" s="52">
        <f>'Input Data'!G448</f>
        <v>2013</v>
      </c>
      <c r="H448" s="34">
        <f>'Input Data'!H448*IF($G448='Cost Escalators'!$B$4,'Cost Escalators'!$B$6,'Cost Escalators'!$C$6)</f>
        <v>0</v>
      </c>
      <c r="I448" s="34">
        <f>'Input Data'!I448*IF($G448='Cost Escalators'!$B$4,'Cost Escalators'!$B$6,'Cost Escalators'!$C$6)</f>
        <v>0</v>
      </c>
      <c r="J448" s="34">
        <f>'Input Data'!J448*IF($G448='Cost Escalators'!$B$4,'Cost Escalators'!$B$6,'Cost Escalators'!$C$6)</f>
        <v>0</v>
      </c>
      <c r="K448" s="34">
        <f>'Input Data'!K448*IF($G448='Cost Escalators'!$B$4,'Cost Escalators'!$B$6,'Cost Escalators'!$C$6)</f>
        <v>71865.902678995</v>
      </c>
      <c r="L448" s="49">
        <f>'Input Data'!L448*IF($G448='Cost Escalators'!$B$4,'Cost Escalators'!$B$6,'Cost Escalators'!$C$6)</f>
        <v>0</v>
      </c>
      <c r="M448" s="34">
        <f>'Input Data'!M448*IF($G448='Cost Escalators'!$B$4,'Cost Escalators'!$B$6,'Cost Escalators'!$C$6)</f>
        <v>0</v>
      </c>
      <c r="N448" s="34">
        <f>'Input Data'!N448*IF($G448='Cost Escalators'!$B$4,'Cost Escalators'!$B$6,'Cost Escalators'!$C$6)</f>
        <v>0</v>
      </c>
      <c r="O448" s="34">
        <f>'Input Data'!O448*IF($G448='Cost Escalators'!$B$4,'Cost Escalators'!$B$6,'Cost Escalators'!$C$6)</f>
        <v>0</v>
      </c>
      <c r="P448" s="49">
        <f>'Input Data'!P448*IF($G448='Cost Escalators'!$B$4,'Cost Escalators'!$B$6,'Cost Escalators'!$C$6)</f>
        <v>0</v>
      </c>
      <c r="R448" s="102">
        <f t="shared" si="26"/>
        <v>0</v>
      </c>
      <c r="S448" s="34">
        <f t="shared" si="27"/>
        <v>0</v>
      </c>
      <c r="T448" s="34">
        <f t="shared" si="28"/>
        <v>71865.902678995</v>
      </c>
      <c r="U448" s="49">
        <f t="shared" si="29"/>
        <v>0</v>
      </c>
      <c r="W448" s="255">
        <f>IF(OR(A448='Cost Escalators'!A$68,A448='Cost Escalators'!A$69,A448='Cost Escalators'!A$70,A448='Cost Escalators'!A$71),SUM(H448:L448),0)</f>
        <v>0</v>
      </c>
    </row>
    <row r="449" spans="1:23" x14ac:dyDescent="0.2">
      <c r="A449" s="33">
        <f>'Input Data'!A449</f>
        <v>6056</v>
      </c>
      <c r="B449" s="33" t="str">
        <f>'Input Data'!B449</f>
        <v>Control System</v>
      </c>
      <c r="C449" s="33" t="str">
        <f>'Input Data'!C449</f>
        <v>Modification of Autoreclose Facilities</v>
      </c>
      <c r="D449" s="35" t="str">
        <f>'Input Data'!D449</f>
        <v>PS Replacement</v>
      </c>
      <c r="E449" s="63" t="str">
        <f>'Input Data'!E449</f>
        <v>Input_Proj_Commit</v>
      </c>
      <c r="F449" s="68">
        <f>'Input Data'!F449</f>
        <v>2009</v>
      </c>
      <c r="G449" s="52">
        <f>'Input Data'!G449</f>
        <v>2013</v>
      </c>
      <c r="H449" s="34">
        <f>'Input Data'!H449*IF($G449='Cost Escalators'!$B$4,'Cost Escalators'!$B$6,'Cost Escalators'!$C$6)</f>
        <v>-7.6264299514103087E-2</v>
      </c>
      <c r="I449" s="34">
        <f>'Input Data'!I449*IF($G449='Cost Escalators'!$B$4,'Cost Escalators'!$B$6,'Cost Escalators'!$C$6)</f>
        <v>0</v>
      </c>
      <c r="J449" s="34">
        <f>'Input Data'!J449*IF($G449='Cost Escalators'!$B$4,'Cost Escalators'!$B$6,'Cost Escalators'!$C$6)</f>
        <v>0</v>
      </c>
      <c r="K449" s="34">
        <f>'Input Data'!K449*IF($G449='Cost Escalators'!$B$4,'Cost Escalators'!$B$6,'Cost Escalators'!$C$6)</f>
        <v>-2329.9784568490018</v>
      </c>
      <c r="L449" s="49">
        <f>'Input Data'!L449*IF($G449='Cost Escalators'!$B$4,'Cost Escalators'!$B$6,'Cost Escalators'!$C$6)</f>
        <v>0</v>
      </c>
      <c r="M449" s="34">
        <f>'Input Data'!M449*IF($G449='Cost Escalators'!$B$4,'Cost Escalators'!$B$6,'Cost Escalators'!$C$6)</f>
        <v>0</v>
      </c>
      <c r="N449" s="34">
        <f>'Input Data'!N449*IF($G449='Cost Escalators'!$B$4,'Cost Escalators'!$B$6,'Cost Escalators'!$C$6)</f>
        <v>0</v>
      </c>
      <c r="O449" s="34">
        <f>'Input Data'!O449*IF($G449='Cost Escalators'!$B$4,'Cost Escalators'!$B$6,'Cost Escalators'!$C$6)</f>
        <v>0</v>
      </c>
      <c r="P449" s="49">
        <f>'Input Data'!P449*IF($G449='Cost Escalators'!$B$4,'Cost Escalators'!$B$6,'Cost Escalators'!$C$6)</f>
        <v>0</v>
      </c>
      <c r="R449" s="102">
        <f t="shared" si="26"/>
        <v>0</v>
      </c>
      <c r="S449" s="34">
        <f t="shared" si="27"/>
        <v>0</v>
      </c>
      <c r="T449" s="34">
        <f t="shared" si="28"/>
        <v>0</v>
      </c>
      <c r="U449" s="49">
        <f t="shared" si="29"/>
        <v>0</v>
      </c>
      <c r="W449" s="255">
        <f>IF(OR(A449='Cost Escalators'!A$68,A449='Cost Escalators'!A$69,A449='Cost Escalators'!A$70,A449='Cost Escalators'!A$71),SUM(H449:L449),0)</f>
        <v>0</v>
      </c>
    </row>
    <row r="450" spans="1:23" x14ac:dyDescent="0.2">
      <c r="A450" s="33">
        <f>'Input Data'!A450</f>
        <v>6380</v>
      </c>
      <c r="B450" s="33" t="str">
        <f>'Input Data'!B450</f>
        <v>Control System</v>
      </c>
      <c r="C450" s="33" t="str">
        <f>'Input Data'!C450</f>
        <v>Jindera to Albury Transmission Lines</v>
      </c>
      <c r="D450" s="35" t="str">
        <f>'Input Data'!D450</f>
        <v>PS Replacement</v>
      </c>
      <c r="E450" s="63" t="str">
        <f>'Input Data'!E450</f>
        <v>Input_Proj_Commit</v>
      </c>
      <c r="F450" s="68">
        <f>'Input Data'!F450</f>
        <v>2016</v>
      </c>
      <c r="G450" s="52">
        <f>'Input Data'!G450</f>
        <v>2013</v>
      </c>
      <c r="H450" s="34">
        <f>'Input Data'!H450*IF($G450='Cost Escalators'!$B$4,'Cost Escalators'!$B$6,'Cost Escalators'!$C$6)</f>
        <v>49391.473195415863</v>
      </c>
      <c r="I450" s="34">
        <f>'Input Data'!I450*IF($G450='Cost Escalators'!$B$4,'Cost Escalators'!$B$6,'Cost Escalators'!$C$6)</f>
        <v>-72083.841489318584</v>
      </c>
      <c r="J450" s="34">
        <f>'Input Data'!J450*IF($G450='Cost Escalators'!$B$4,'Cost Escalators'!$B$6,'Cost Escalators'!$C$6)</f>
        <v>0</v>
      </c>
      <c r="K450" s="34">
        <f>'Input Data'!K450*IF($G450='Cost Escalators'!$B$4,'Cost Escalators'!$B$6,'Cost Escalators'!$C$6)</f>
        <v>0</v>
      </c>
      <c r="L450" s="49">
        <f>'Input Data'!L450*IF($G450='Cost Escalators'!$B$4,'Cost Escalators'!$B$6,'Cost Escalators'!$C$6)</f>
        <v>0</v>
      </c>
      <c r="M450" s="34">
        <f>'Input Data'!M450*IF($G450='Cost Escalators'!$B$4,'Cost Escalators'!$B$6,'Cost Escalators'!$C$6)</f>
        <v>0</v>
      </c>
      <c r="N450" s="34">
        <f>'Input Data'!N450*IF($G450='Cost Escalators'!$B$4,'Cost Escalators'!$B$6,'Cost Escalators'!$C$6)</f>
        <v>0</v>
      </c>
      <c r="O450" s="34">
        <f>'Input Data'!O450*IF($G450='Cost Escalators'!$B$4,'Cost Escalators'!$B$6,'Cost Escalators'!$C$6)</f>
        <v>0</v>
      </c>
      <c r="P450" s="49">
        <f>'Input Data'!P450*IF($G450='Cost Escalators'!$B$4,'Cost Escalators'!$B$6,'Cost Escalators'!$C$6)</f>
        <v>0</v>
      </c>
      <c r="R450" s="102">
        <f t="shared" si="26"/>
        <v>0</v>
      </c>
      <c r="S450" s="34">
        <f t="shared" si="27"/>
        <v>-22692.36829390272</v>
      </c>
      <c r="T450" s="34">
        <f t="shared" si="28"/>
        <v>0</v>
      </c>
      <c r="U450" s="49">
        <f t="shared" si="29"/>
        <v>0</v>
      </c>
      <c r="W450" s="255">
        <f>IF(OR(A450='Cost Escalators'!A$68,A450='Cost Escalators'!A$69,A450='Cost Escalators'!A$70,A450='Cost Escalators'!A$71),SUM(H450:L450),0)</f>
        <v>0</v>
      </c>
    </row>
    <row r="451" spans="1:23" x14ac:dyDescent="0.2">
      <c r="A451" s="33">
        <f>'Input Data'!A451</f>
        <v>7670</v>
      </c>
      <c r="B451" s="33" t="str">
        <f>'Input Data'!B451</f>
        <v>Control System</v>
      </c>
      <c r="C451" s="33" t="str">
        <f>'Input Data'!C451</f>
        <v>Modification of Auto Reclose Facilities At Ingleburn and Panorama</v>
      </c>
      <c r="D451" s="35" t="str">
        <f>'Input Data'!D451</f>
        <v>PS Replacement</v>
      </c>
      <c r="E451" s="63" t="str">
        <f>'Input Data'!E451</f>
        <v>Input_Proj_Commit</v>
      </c>
      <c r="F451" s="68">
        <f>'Input Data'!F451</f>
        <v>2017</v>
      </c>
      <c r="G451" s="52">
        <f>'Input Data'!G451</f>
        <v>2013</v>
      </c>
      <c r="H451" s="34">
        <f>'Input Data'!H451*IF($G451='Cost Escalators'!$B$4,'Cost Escalators'!$B$6,'Cost Escalators'!$C$6)</f>
        <v>0</v>
      </c>
      <c r="I451" s="34">
        <f>'Input Data'!I451*IF($G451='Cost Escalators'!$B$4,'Cost Escalators'!$B$6,'Cost Escalators'!$C$6)</f>
        <v>0</v>
      </c>
      <c r="J451" s="34">
        <f>'Input Data'!J451*IF($G451='Cost Escalators'!$B$4,'Cost Escalators'!$B$6,'Cost Escalators'!$C$6)</f>
        <v>408.23083701240864</v>
      </c>
      <c r="K451" s="34">
        <f>'Input Data'!K451*IF($G451='Cost Escalators'!$B$4,'Cost Escalators'!$B$6,'Cost Escalators'!$C$6)</f>
        <v>-397.43695437826165</v>
      </c>
      <c r="L451" s="49">
        <f>'Input Data'!L451*IF($G451='Cost Escalators'!$B$4,'Cost Escalators'!$B$6,'Cost Escalators'!$C$6)</f>
        <v>0</v>
      </c>
      <c r="M451" s="34">
        <f>'Input Data'!M451*IF($G451='Cost Escalators'!$B$4,'Cost Escalators'!$B$6,'Cost Escalators'!$C$6)</f>
        <v>0</v>
      </c>
      <c r="N451" s="34">
        <f>'Input Data'!N451*IF($G451='Cost Escalators'!$B$4,'Cost Escalators'!$B$6,'Cost Escalators'!$C$6)</f>
        <v>0</v>
      </c>
      <c r="O451" s="34">
        <f>'Input Data'!O451*IF($G451='Cost Escalators'!$B$4,'Cost Escalators'!$B$6,'Cost Escalators'!$C$6)</f>
        <v>0</v>
      </c>
      <c r="P451" s="49">
        <f>'Input Data'!P451*IF($G451='Cost Escalators'!$B$4,'Cost Escalators'!$B$6,'Cost Escalators'!$C$6)</f>
        <v>0</v>
      </c>
      <c r="R451" s="102">
        <f t="shared" si="26"/>
        <v>0</v>
      </c>
      <c r="S451" s="34">
        <f t="shared" si="27"/>
        <v>0</v>
      </c>
      <c r="T451" s="34">
        <f t="shared" si="28"/>
        <v>10.793882634146996</v>
      </c>
      <c r="U451" s="49">
        <f t="shared" si="29"/>
        <v>0</v>
      </c>
      <c r="W451" s="255">
        <f>IF(OR(A451='Cost Escalators'!A$68,A451='Cost Escalators'!A$69,A451='Cost Escalators'!A$70,A451='Cost Escalators'!A$71),SUM(H451:L451),0)</f>
        <v>0</v>
      </c>
    </row>
    <row r="452" spans="1:23" x14ac:dyDescent="0.2">
      <c r="A452" s="33">
        <f>'Input Data'!A452</f>
        <v>6847</v>
      </c>
      <c r="B452" s="33" t="str">
        <f>'Input Data'!B452</f>
        <v>Fault Recorders</v>
      </c>
      <c r="C452" s="33" t="str">
        <f>'Input Data'!C452</f>
        <v>Travelling Wave Fault Locators Installation</v>
      </c>
      <c r="D452" s="35" t="str">
        <f>'Input Data'!D452</f>
        <v>PS Replacement</v>
      </c>
      <c r="E452" s="63" t="str">
        <f>'Input Data'!E452</f>
        <v>Input_Proj_Commit</v>
      </c>
      <c r="F452" s="68">
        <f>'Input Data'!F452</f>
        <v>2011</v>
      </c>
      <c r="G452" s="52">
        <f>'Input Data'!G452</f>
        <v>2013</v>
      </c>
      <c r="H452" s="34">
        <f>'Input Data'!H452*IF($G452='Cost Escalators'!$B$4,'Cost Escalators'!$B$6,'Cost Escalators'!$C$6)</f>
        <v>97023.605265340884</v>
      </c>
      <c r="I452" s="34">
        <f>'Input Data'!I452*IF($G452='Cost Escalators'!$B$4,'Cost Escalators'!$B$6,'Cost Escalators'!$C$6)</f>
        <v>56084.959403584762</v>
      </c>
      <c r="J452" s="34">
        <f>'Input Data'!J452*IF($G452='Cost Escalators'!$B$4,'Cost Escalators'!$B$6,'Cost Escalators'!$C$6)</f>
        <v>0</v>
      </c>
      <c r="K452" s="34">
        <f>'Input Data'!K452*IF($G452='Cost Escalators'!$B$4,'Cost Escalators'!$B$6,'Cost Escalators'!$C$6)</f>
        <v>0</v>
      </c>
      <c r="L452" s="49">
        <f>'Input Data'!L452*IF($G452='Cost Escalators'!$B$4,'Cost Escalators'!$B$6,'Cost Escalators'!$C$6)</f>
        <v>0</v>
      </c>
      <c r="M452" s="34">
        <f>'Input Data'!M452*IF($G452='Cost Escalators'!$B$4,'Cost Escalators'!$B$6,'Cost Escalators'!$C$6)</f>
        <v>0</v>
      </c>
      <c r="N452" s="34">
        <f>'Input Data'!N452*IF($G452='Cost Escalators'!$B$4,'Cost Escalators'!$B$6,'Cost Escalators'!$C$6)</f>
        <v>0</v>
      </c>
      <c r="O452" s="34">
        <f>'Input Data'!O452*IF($G452='Cost Escalators'!$B$4,'Cost Escalators'!$B$6,'Cost Escalators'!$C$6)</f>
        <v>0</v>
      </c>
      <c r="P452" s="49">
        <f>'Input Data'!P452*IF($G452='Cost Escalators'!$B$4,'Cost Escalators'!$B$6,'Cost Escalators'!$C$6)</f>
        <v>0</v>
      </c>
      <c r="R452" s="102">
        <f t="shared" si="26"/>
        <v>0</v>
      </c>
      <c r="S452" s="34">
        <f t="shared" si="27"/>
        <v>0</v>
      </c>
      <c r="T452" s="34">
        <f t="shared" si="28"/>
        <v>0</v>
      </c>
      <c r="U452" s="49">
        <f t="shared" si="29"/>
        <v>0</v>
      </c>
      <c r="W452" s="255">
        <f>IF(OR(A452='Cost Escalators'!A$68,A452='Cost Escalators'!A$69,A452='Cost Escalators'!A$70,A452='Cost Escalators'!A$71),SUM(H452:L452),0)</f>
        <v>0</v>
      </c>
    </row>
    <row r="453" spans="1:23" x14ac:dyDescent="0.2">
      <c r="A453" s="33">
        <f>'Input Data'!A453</f>
        <v>7788</v>
      </c>
      <c r="B453" s="33" t="str">
        <f>'Input Data'!B453</f>
        <v>Oil Containment</v>
      </c>
      <c r="C453" s="33" t="str">
        <f>'Input Data'!C453</f>
        <v>Murray Oil Containment Upgrade</v>
      </c>
      <c r="D453" s="35" t="str">
        <f>'Input Data'!D453</f>
        <v>PS Replacement</v>
      </c>
      <c r="E453" s="63" t="str">
        <f>'Input Data'!E453</f>
        <v>Input_Proj_Commit</v>
      </c>
      <c r="F453" s="68">
        <f>'Input Data'!F453</f>
        <v>2014</v>
      </c>
      <c r="G453" s="52">
        <f>'Input Data'!G453</f>
        <v>2013</v>
      </c>
      <c r="H453" s="34">
        <f>'Input Data'!H453*IF($G453='Cost Escalators'!$B$4,'Cost Escalators'!$B$6,'Cost Escalators'!$C$6)</f>
        <v>0</v>
      </c>
      <c r="I453" s="34">
        <f>'Input Data'!I453*IF($G453='Cost Escalators'!$B$4,'Cost Escalators'!$B$6,'Cost Escalators'!$C$6)</f>
        <v>0</v>
      </c>
      <c r="J453" s="34">
        <f>'Input Data'!J453*IF($G453='Cost Escalators'!$B$4,'Cost Escalators'!$B$6,'Cost Escalators'!$C$6)</f>
        <v>328.55214758072248</v>
      </c>
      <c r="K453" s="34">
        <f>'Input Data'!K453*IF($G453='Cost Escalators'!$B$4,'Cost Escalators'!$B$6,'Cost Escalators'!$C$6)</f>
        <v>85854.031797606396</v>
      </c>
      <c r="L453" s="49">
        <f>'Input Data'!L453*IF($G453='Cost Escalators'!$B$4,'Cost Escalators'!$B$6,'Cost Escalators'!$C$6)</f>
        <v>2946394.6760742189</v>
      </c>
      <c r="M453" s="34">
        <f>'Input Data'!M453*IF($G453='Cost Escalators'!$B$4,'Cost Escalators'!$B$6,'Cost Escalators'!$C$6)</f>
        <v>0</v>
      </c>
      <c r="N453" s="34">
        <f>'Input Data'!N453*IF($G453='Cost Escalators'!$B$4,'Cost Escalators'!$B$6,'Cost Escalators'!$C$6)</f>
        <v>0</v>
      </c>
      <c r="O453" s="34">
        <f>'Input Data'!O453*IF($G453='Cost Escalators'!$B$4,'Cost Escalators'!$B$6,'Cost Escalators'!$C$6)</f>
        <v>0</v>
      </c>
      <c r="P453" s="49">
        <f>'Input Data'!P453*IF($G453='Cost Escalators'!$B$4,'Cost Escalators'!$B$6,'Cost Escalators'!$C$6)</f>
        <v>0</v>
      </c>
      <c r="R453" s="102">
        <f t="shared" ref="R453:R516" si="30">IF($F453=0,M453,IF($F453=R$4,SUM($H453:$P453),0))</f>
        <v>0</v>
      </c>
      <c r="S453" s="34">
        <f t="shared" ref="S453:S516" si="31">IF($F453=0,N453,IF($F453=S$4,SUM($H453:$P453),0))</f>
        <v>0</v>
      </c>
      <c r="T453" s="34">
        <f t="shared" ref="T453:T516" si="32">IF($F453=0,O453,IF($F453=T$4,SUM($H453:$P453),0))</f>
        <v>0</v>
      </c>
      <c r="U453" s="49">
        <f t="shared" ref="U453:U516" si="33">IF($F453=0,P453,IF($F453=U$4,SUM($H453:$P453),0))</f>
        <v>0</v>
      </c>
      <c r="W453" s="255">
        <f>IF(OR(A453='Cost Escalators'!A$68,A453='Cost Escalators'!A$69,A453='Cost Escalators'!A$70,A453='Cost Escalators'!A$71),SUM(H453:L453),0)</f>
        <v>0</v>
      </c>
    </row>
    <row r="454" spans="1:23" x14ac:dyDescent="0.2">
      <c r="A454" s="33">
        <f>'Input Data'!A454</f>
        <v>8023</v>
      </c>
      <c r="B454" s="33" t="str">
        <f>'Input Data'!B454</f>
        <v>Oil Containment</v>
      </c>
      <c r="C454" s="33" t="str">
        <f>'Input Data'!C454</f>
        <v>Beryl Oil Containment Upgrade</v>
      </c>
      <c r="D454" s="35" t="str">
        <f>'Input Data'!D454</f>
        <v>PS Replacement</v>
      </c>
      <c r="E454" s="63" t="str">
        <f>'Input Data'!E454</f>
        <v>Input_Proj_Commit</v>
      </c>
      <c r="F454" s="68">
        <f>'Input Data'!F454</f>
        <v>2016</v>
      </c>
      <c r="G454" s="52">
        <f>'Input Data'!G454</f>
        <v>2013</v>
      </c>
      <c r="H454" s="34">
        <f>'Input Data'!H454*IF($G454='Cost Escalators'!$B$4,'Cost Escalators'!$B$6,'Cost Escalators'!$C$6)</f>
        <v>0</v>
      </c>
      <c r="I454" s="34">
        <f>'Input Data'!I454*IF($G454='Cost Escalators'!$B$4,'Cost Escalators'!$B$6,'Cost Escalators'!$C$6)</f>
        <v>0</v>
      </c>
      <c r="J454" s="34">
        <f>'Input Data'!J454*IF($G454='Cost Escalators'!$B$4,'Cost Escalators'!$B$6,'Cost Escalators'!$C$6)</f>
        <v>0</v>
      </c>
      <c r="K454" s="34">
        <f>'Input Data'!K454*IF($G454='Cost Escalators'!$B$4,'Cost Escalators'!$B$6,'Cost Escalators'!$C$6)</f>
        <v>2046.1398477551979</v>
      </c>
      <c r="L454" s="49">
        <f>'Input Data'!L454*IF($G454='Cost Escalators'!$B$4,'Cost Escalators'!$B$6,'Cost Escalators'!$C$6)</f>
        <v>0</v>
      </c>
      <c r="M454" s="34">
        <f>'Input Data'!M454*IF($G454='Cost Escalators'!$B$4,'Cost Escalators'!$B$6,'Cost Escalators'!$C$6)</f>
        <v>0</v>
      </c>
      <c r="N454" s="34">
        <f>'Input Data'!N454*IF($G454='Cost Escalators'!$B$4,'Cost Escalators'!$B$6,'Cost Escalators'!$C$6)</f>
        <v>0</v>
      </c>
      <c r="O454" s="34">
        <f>'Input Data'!O454*IF($G454='Cost Escalators'!$B$4,'Cost Escalators'!$B$6,'Cost Escalators'!$C$6)</f>
        <v>0</v>
      </c>
      <c r="P454" s="49">
        <f>'Input Data'!P454*IF($G454='Cost Escalators'!$B$4,'Cost Escalators'!$B$6,'Cost Escalators'!$C$6)</f>
        <v>0</v>
      </c>
      <c r="R454" s="102">
        <f t="shared" si="30"/>
        <v>0</v>
      </c>
      <c r="S454" s="34">
        <f t="shared" si="31"/>
        <v>2046.1398477551979</v>
      </c>
      <c r="T454" s="34">
        <f t="shared" si="32"/>
        <v>0</v>
      </c>
      <c r="U454" s="49">
        <f t="shared" si="33"/>
        <v>0</v>
      </c>
      <c r="W454" s="255">
        <f>IF(OR(A454='Cost Escalators'!A$68,A454='Cost Escalators'!A$69,A454='Cost Escalators'!A$70,A454='Cost Escalators'!A$71),SUM(H454:L454),0)</f>
        <v>0</v>
      </c>
    </row>
    <row r="455" spans="1:23" x14ac:dyDescent="0.2">
      <c r="A455" s="33">
        <f>'Input Data'!A455</f>
        <v>8027</v>
      </c>
      <c r="B455" s="33" t="str">
        <f>'Input Data'!B455</f>
        <v>Oil Containment</v>
      </c>
      <c r="C455" s="33" t="str">
        <f>'Input Data'!C455</f>
        <v>Muswellbrook Oil Containment Upgrade</v>
      </c>
      <c r="D455" s="35" t="str">
        <f>'Input Data'!D455</f>
        <v>PS Replacement</v>
      </c>
      <c r="E455" s="63" t="str">
        <f>'Input Data'!E455</f>
        <v>Input_Proj_Commit</v>
      </c>
      <c r="F455" s="68">
        <f>'Input Data'!F455</f>
        <v>2016</v>
      </c>
      <c r="G455" s="52">
        <f>'Input Data'!G455</f>
        <v>2013</v>
      </c>
      <c r="H455" s="34">
        <f>'Input Data'!H455*IF($G455='Cost Escalators'!$B$4,'Cost Escalators'!$B$6,'Cost Escalators'!$C$6)</f>
        <v>0</v>
      </c>
      <c r="I455" s="34">
        <f>'Input Data'!I455*IF($G455='Cost Escalators'!$B$4,'Cost Escalators'!$B$6,'Cost Escalators'!$C$6)</f>
        <v>0</v>
      </c>
      <c r="J455" s="34">
        <f>'Input Data'!J455*IF($G455='Cost Escalators'!$B$4,'Cost Escalators'!$B$6,'Cost Escalators'!$C$6)</f>
        <v>0</v>
      </c>
      <c r="K455" s="34">
        <f>'Input Data'!K455*IF($G455='Cost Escalators'!$B$4,'Cost Escalators'!$B$6,'Cost Escalators'!$C$6)</f>
        <v>10029.140042047749</v>
      </c>
      <c r="L455" s="49">
        <f>'Input Data'!L455*IF($G455='Cost Escalators'!$B$4,'Cost Escalators'!$B$6,'Cost Escalators'!$C$6)</f>
        <v>0</v>
      </c>
      <c r="M455" s="34">
        <f>'Input Data'!M455*IF($G455='Cost Escalators'!$B$4,'Cost Escalators'!$B$6,'Cost Escalators'!$C$6)</f>
        <v>0</v>
      </c>
      <c r="N455" s="34">
        <f>'Input Data'!N455*IF($G455='Cost Escalators'!$B$4,'Cost Escalators'!$B$6,'Cost Escalators'!$C$6)</f>
        <v>0</v>
      </c>
      <c r="O455" s="34">
        <f>'Input Data'!O455*IF($G455='Cost Escalators'!$B$4,'Cost Escalators'!$B$6,'Cost Escalators'!$C$6)</f>
        <v>0</v>
      </c>
      <c r="P455" s="49">
        <f>'Input Data'!P455*IF($G455='Cost Escalators'!$B$4,'Cost Escalators'!$B$6,'Cost Escalators'!$C$6)</f>
        <v>0</v>
      </c>
      <c r="R455" s="102">
        <f t="shared" si="30"/>
        <v>0</v>
      </c>
      <c r="S455" s="34">
        <f t="shared" si="31"/>
        <v>10029.140042047749</v>
      </c>
      <c r="T455" s="34">
        <f t="shared" si="32"/>
        <v>0</v>
      </c>
      <c r="U455" s="49">
        <f t="shared" si="33"/>
        <v>0</v>
      </c>
      <c r="W455" s="255">
        <f>IF(OR(A455='Cost Escalators'!A$68,A455='Cost Escalators'!A$69,A455='Cost Escalators'!A$70,A455='Cost Escalators'!A$71),SUM(H455:L455),0)</f>
        <v>0</v>
      </c>
    </row>
    <row r="456" spans="1:23" x14ac:dyDescent="0.2">
      <c r="A456" s="33">
        <f>'Input Data'!A456</f>
        <v>8078</v>
      </c>
      <c r="B456" s="33" t="str">
        <f>'Input Data'!B456</f>
        <v>Oil Containment</v>
      </c>
      <c r="C456" s="33" t="str">
        <f>'Input Data'!C456</f>
        <v>Inverell Oil Containment Upgrade</v>
      </c>
      <c r="D456" s="35" t="str">
        <f>'Input Data'!D456</f>
        <v>PS Replacement</v>
      </c>
      <c r="E456" s="63" t="str">
        <f>'Input Data'!E456</f>
        <v>Input_Proj_Commit</v>
      </c>
      <c r="F456" s="68">
        <f>'Input Data'!F456</f>
        <v>2016</v>
      </c>
      <c r="G456" s="52">
        <f>'Input Data'!G456</f>
        <v>2013</v>
      </c>
      <c r="H456" s="34">
        <f>'Input Data'!H456*IF($G456='Cost Escalators'!$B$4,'Cost Escalators'!$B$6,'Cost Escalators'!$C$6)</f>
        <v>0</v>
      </c>
      <c r="I456" s="34">
        <f>'Input Data'!I456*IF($G456='Cost Escalators'!$B$4,'Cost Escalators'!$B$6,'Cost Escalators'!$C$6)</f>
        <v>0</v>
      </c>
      <c r="J456" s="34">
        <f>'Input Data'!J456*IF($G456='Cost Escalators'!$B$4,'Cost Escalators'!$B$6,'Cost Escalators'!$C$6)</f>
        <v>0</v>
      </c>
      <c r="K456" s="34">
        <f>'Input Data'!K456*IF($G456='Cost Escalators'!$B$4,'Cost Escalators'!$B$6,'Cost Escalators'!$C$6)</f>
        <v>1264.6173208325949</v>
      </c>
      <c r="L456" s="49">
        <f>'Input Data'!L456*IF($G456='Cost Escalators'!$B$4,'Cost Escalators'!$B$6,'Cost Escalators'!$C$6)</f>
        <v>0</v>
      </c>
      <c r="M456" s="34">
        <f>'Input Data'!M456*IF($G456='Cost Escalators'!$B$4,'Cost Escalators'!$B$6,'Cost Escalators'!$C$6)</f>
        <v>0</v>
      </c>
      <c r="N456" s="34">
        <f>'Input Data'!N456*IF($G456='Cost Escalators'!$B$4,'Cost Escalators'!$B$6,'Cost Escalators'!$C$6)</f>
        <v>0</v>
      </c>
      <c r="O456" s="34">
        <f>'Input Data'!O456*IF($G456='Cost Escalators'!$B$4,'Cost Escalators'!$B$6,'Cost Escalators'!$C$6)</f>
        <v>0</v>
      </c>
      <c r="P456" s="49">
        <f>'Input Data'!P456*IF($G456='Cost Escalators'!$B$4,'Cost Escalators'!$B$6,'Cost Escalators'!$C$6)</f>
        <v>0</v>
      </c>
      <c r="R456" s="102">
        <f t="shared" si="30"/>
        <v>0</v>
      </c>
      <c r="S456" s="34">
        <f t="shared" si="31"/>
        <v>1264.6173208325949</v>
      </c>
      <c r="T456" s="34">
        <f t="shared" si="32"/>
        <v>0</v>
      </c>
      <c r="U456" s="49">
        <f t="shared" si="33"/>
        <v>0</v>
      </c>
      <c r="W456" s="255">
        <f>IF(OR(A456='Cost Escalators'!A$68,A456='Cost Escalators'!A$69,A456='Cost Escalators'!A$70,A456='Cost Escalators'!A$71),SUM(H456:L456),0)</f>
        <v>0</v>
      </c>
    </row>
    <row r="457" spans="1:23" x14ac:dyDescent="0.2">
      <c r="A457" s="33">
        <f>'Input Data'!A457</f>
        <v>5641</v>
      </c>
      <c r="B457" s="33" t="str">
        <f>'Input Data'!B457</f>
        <v>Oil Containment</v>
      </c>
      <c r="C457" s="33" t="str">
        <f>'Input Data'!C457</f>
        <v>Yass Oil Contaimnent Upgrade</v>
      </c>
      <c r="D457" s="35" t="str">
        <f>'Input Data'!D457</f>
        <v>PS Replacement</v>
      </c>
      <c r="E457" s="63" t="str">
        <f>'Input Data'!E457</f>
        <v>Input_Proj_Commit</v>
      </c>
      <c r="F457" s="68">
        <f>'Input Data'!F457</f>
        <v>2017</v>
      </c>
      <c r="G457" s="52">
        <f>'Input Data'!G457</f>
        <v>2013</v>
      </c>
      <c r="H457" s="34">
        <f>'Input Data'!H457*IF($G457='Cost Escalators'!$B$4,'Cost Escalators'!$B$6,'Cost Escalators'!$C$6)</f>
        <v>-9098.1675085335355</v>
      </c>
      <c r="I457" s="34">
        <f>'Input Data'!I457*IF($G457='Cost Escalators'!$B$4,'Cost Escalators'!$B$6,'Cost Escalators'!$C$6)</f>
        <v>228.97792462099827</v>
      </c>
      <c r="J457" s="34">
        <f>'Input Data'!J457*IF($G457='Cost Escalators'!$B$4,'Cost Escalators'!$B$6,'Cost Escalators'!$C$6)</f>
        <v>0</v>
      </c>
      <c r="K457" s="34">
        <f>'Input Data'!K457*IF($G457='Cost Escalators'!$B$4,'Cost Escalators'!$B$6,'Cost Escalators'!$C$6)</f>
        <v>0</v>
      </c>
      <c r="L457" s="49">
        <f>'Input Data'!L457*IF($G457='Cost Escalators'!$B$4,'Cost Escalators'!$B$6,'Cost Escalators'!$C$6)</f>
        <v>0</v>
      </c>
      <c r="M457" s="34">
        <f>'Input Data'!M457*IF($G457='Cost Escalators'!$B$4,'Cost Escalators'!$B$6,'Cost Escalators'!$C$6)</f>
        <v>0</v>
      </c>
      <c r="N457" s="34">
        <f>'Input Data'!N457*IF($G457='Cost Escalators'!$B$4,'Cost Escalators'!$B$6,'Cost Escalators'!$C$6)</f>
        <v>0</v>
      </c>
      <c r="O457" s="34">
        <f>'Input Data'!O457*IF($G457='Cost Escalators'!$B$4,'Cost Escalators'!$B$6,'Cost Escalators'!$C$6)</f>
        <v>0</v>
      </c>
      <c r="P457" s="49">
        <f>'Input Data'!P457*IF($G457='Cost Escalators'!$B$4,'Cost Escalators'!$B$6,'Cost Escalators'!$C$6)</f>
        <v>0</v>
      </c>
      <c r="R457" s="102">
        <f t="shared" si="30"/>
        <v>0</v>
      </c>
      <c r="S457" s="34">
        <f t="shared" si="31"/>
        <v>0</v>
      </c>
      <c r="T457" s="34">
        <f t="shared" si="32"/>
        <v>-8869.1895839125373</v>
      </c>
      <c r="U457" s="49">
        <f t="shared" si="33"/>
        <v>0</v>
      </c>
      <c r="W457" s="255">
        <f>IF(OR(A457='Cost Escalators'!A$68,A457='Cost Escalators'!A$69,A457='Cost Escalators'!A$70,A457='Cost Escalators'!A$71),SUM(H457:L457),0)</f>
        <v>0</v>
      </c>
    </row>
    <row r="458" spans="1:23" x14ac:dyDescent="0.2">
      <c r="A458" s="33">
        <f>'Input Data'!A458</f>
        <v>8032</v>
      </c>
      <c r="B458" s="33" t="str">
        <f>'Input Data'!B458</f>
        <v>Oil Containment</v>
      </c>
      <c r="C458" s="33" t="str">
        <f>'Input Data'!C458</f>
        <v>Sydney South Oil Containment Upgrade</v>
      </c>
      <c r="D458" s="35" t="str">
        <f>'Input Data'!D458</f>
        <v>PS Replacement</v>
      </c>
      <c r="E458" s="63" t="str">
        <f>'Input Data'!E458</f>
        <v>Input_Proj_Commit</v>
      </c>
      <c r="F458" s="68">
        <f>'Input Data'!F458</f>
        <v>2018</v>
      </c>
      <c r="G458" s="52">
        <f>'Input Data'!G458</f>
        <v>2013</v>
      </c>
      <c r="H458" s="34">
        <f>'Input Data'!H458*IF($G458='Cost Escalators'!$B$4,'Cost Escalators'!$B$6,'Cost Escalators'!$C$6)</f>
        <v>0</v>
      </c>
      <c r="I458" s="34">
        <f>'Input Data'!I458*IF($G458='Cost Escalators'!$B$4,'Cost Escalators'!$B$6,'Cost Escalators'!$C$6)</f>
        <v>0</v>
      </c>
      <c r="J458" s="34">
        <f>'Input Data'!J458*IF($G458='Cost Escalators'!$B$4,'Cost Escalators'!$B$6,'Cost Escalators'!$C$6)</f>
        <v>0</v>
      </c>
      <c r="K458" s="34">
        <f>'Input Data'!K458*IF($G458='Cost Escalators'!$B$4,'Cost Escalators'!$B$6,'Cost Escalators'!$C$6)</f>
        <v>324.65366161495842</v>
      </c>
      <c r="L458" s="49">
        <f>'Input Data'!L458*IF($G458='Cost Escalators'!$B$4,'Cost Escalators'!$B$6,'Cost Escalators'!$C$6)</f>
        <v>0</v>
      </c>
      <c r="M458" s="34">
        <f>'Input Data'!M458*IF($G458='Cost Escalators'!$B$4,'Cost Escalators'!$B$6,'Cost Escalators'!$C$6)</f>
        <v>0</v>
      </c>
      <c r="N458" s="34">
        <f>'Input Data'!N458*IF($G458='Cost Escalators'!$B$4,'Cost Escalators'!$B$6,'Cost Escalators'!$C$6)</f>
        <v>0</v>
      </c>
      <c r="O458" s="34">
        <f>'Input Data'!O458*IF($G458='Cost Escalators'!$B$4,'Cost Escalators'!$B$6,'Cost Escalators'!$C$6)</f>
        <v>0</v>
      </c>
      <c r="P458" s="49">
        <f>'Input Data'!P458*IF($G458='Cost Escalators'!$B$4,'Cost Escalators'!$B$6,'Cost Escalators'!$C$6)</f>
        <v>0</v>
      </c>
      <c r="R458" s="102">
        <f t="shared" si="30"/>
        <v>0</v>
      </c>
      <c r="S458" s="34">
        <f t="shared" si="31"/>
        <v>0</v>
      </c>
      <c r="T458" s="34">
        <f t="shared" si="32"/>
        <v>0</v>
      </c>
      <c r="U458" s="49">
        <f t="shared" si="33"/>
        <v>324.65366161495842</v>
      </c>
      <c r="W458" s="255">
        <f>IF(OR(A458='Cost Escalators'!A$68,A458='Cost Escalators'!A$69,A458='Cost Escalators'!A$70,A458='Cost Escalators'!A$71),SUM(H458:L458),0)</f>
        <v>0</v>
      </c>
    </row>
    <row r="459" spans="1:23" x14ac:dyDescent="0.2">
      <c r="A459" s="33">
        <f>'Input Data'!A459</f>
        <v>7680</v>
      </c>
      <c r="B459" s="33" t="str">
        <f>'Input Data'!B459</f>
        <v>Property</v>
      </c>
      <c r="C459" s="33" t="str">
        <f>'Input Data'!C459</f>
        <v>Yass Strategic Site Acquisition</v>
      </c>
      <c r="D459" s="35" t="str">
        <f>'Input Data'!D459</f>
        <v>PS Replacement</v>
      </c>
      <c r="E459" s="63" t="str">
        <f>'Input Data'!E459</f>
        <v>Input_Proj_Commit</v>
      </c>
      <c r="F459" s="68">
        <f>'Input Data'!F459</f>
        <v>2014</v>
      </c>
      <c r="G459" s="52">
        <f>'Input Data'!G459</f>
        <v>2013</v>
      </c>
      <c r="H459" s="34">
        <f>'Input Data'!H459*IF($G459='Cost Escalators'!$B$4,'Cost Escalators'!$B$6,'Cost Escalators'!$C$6)</f>
        <v>0</v>
      </c>
      <c r="I459" s="34">
        <f>'Input Data'!I459*IF($G459='Cost Escalators'!$B$4,'Cost Escalators'!$B$6,'Cost Escalators'!$C$6)</f>
        <v>0</v>
      </c>
      <c r="J459" s="34">
        <f>'Input Data'!J459*IF($G459='Cost Escalators'!$B$4,'Cost Escalators'!$B$6,'Cost Escalators'!$C$6)</f>
        <v>17551.445802142429</v>
      </c>
      <c r="K459" s="34">
        <f>'Input Data'!K459*IF($G459='Cost Escalators'!$B$4,'Cost Escalators'!$B$6,'Cost Escalators'!$C$6)</f>
        <v>-17087.364281230111</v>
      </c>
      <c r="L459" s="49">
        <f>'Input Data'!L459*IF($G459='Cost Escalators'!$B$4,'Cost Escalators'!$B$6,'Cost Escalators'!$C$6)</f>
        <v>0</v>
      </c>
      <c r="M459" s="34">
        <f>'Input Data'!M459*IF($G459='Cost Escalators'!$B$4,'Cost Escalators'!$B$6,'Cost Escalators'!$C$6)</f>
        <v>0</v>
      </c>
      <c r="N459" s="34">
        <f>'Input Data'!N459*IF($G459='Cost Escalators'!$B$4,'Cost Escalators'!$B$6,'Cost Escalators'!$C$6)</f>
        <v>0</v>
      </c>
      <c r="O459" s="34">
        <f>'Input Data'!O459*IF($G459='Cost Escalators'!$B$4,'Cost Escalators'!$B$6,'Cost Escalators'!$C$6)</f>
        <v>0</v>
      </c>
      <c r="P459" s="49">
        <f>'Input Data'!P459*IF($G459='Cost Escalators'!$B$4,'Cost Escalators'!$B$6,'Cost Escalators'!$C$6)</f>
        <v>0</v>
      </c>
      <c r="R459" s="102">
        <f t="shared" si="30"/>
        <v>0</v>
      </c>
      <c r="S459" s="34">
        <f t="shared" si="31"/>
        <v>0</v>
      </c>
      <c r="T459" s="34">
        <f t="shared" si="32"/>
        <v>0</v>
      </c>
      <c r="U459" s="49">
        <f t="shared" si="33"/>
        <v>0</v>
      </c>
      <c r="W459" s="255">
        <f>IF(OR(A459='Cost Escalators'!A$68,A459='Cost Escalators'!A$69,A459='Cost Escalators'!A$70,A459='Cost Escalators'!A$71),SUM(H459:L459),0)</f>
        <v>0</v>
      </c>
    </row>
    <row r="460" spans="1:23" x14ac:dyDescent="0.2">
      <c r="A460" s="33">
        <f>'Input Data'!A460</f>
        <v>6916</v>
      </c>
      <c r="B460" s="33" t="str">
        <f>'Input Data'!B460</f>
        <v>Reactor Installation</v>
      </c>
      <c r="C460" s="33" t="str">
        <f>'Input Data'!C460</f>
        <v>Vales Point to Munmorah 330kV Line 23 Series Reactor Replacement</v>
      </c>
      <c r="D460" s="35" t="str">
        <f>'Input Data'!D460</f>
        <v>PS Replacement</v>
      </c>
      <c r="E460" s="63" t="str">
        <f>'Input Data'!E460</f>
        <v>Input_Proj_Commit</v>
      </c>
      <c r="F460" s="68">
        <f>'Input Data'!F460</f>
        <v>2009</v>
      </c>
      <c r="G460" s="52">
        <f>'Input Data'!G460</f>
        <v>2013</v>
      </c>
      <c r="H460" s="34">
        <f>'Input Data'!H460*IF($G460='Cost Escalators'!$B$4,'Cost Escalators'!$B$6,'Cost Escalators'!$C$6)</f>
        <v>0</v>
      </c>
      <c r="I460" s="34">
        <f>'Input Data'!I460*IF($G460='Cost Escalators'!$B$4,'Cost Escalators'!$B$6,'Cost Escalators'!$C$6)</f>
        <v>7231.2596103837986</v>
      </c>
      <c r="J460" s="34">
        <f>'Input Data'!J460*IF($G460='Cost Escalators'!$B$4,'Cost Escalators'!$B$6,'Cost Escalators'!$C$6)</f>
        <v>-7031.9517607792477</v>
      </c>
      <c r="K460" s="34">
        <f>'Input Data'!K460*IF($G460='Cost Escalators'!$B$4,'Cost Escalators'!$B$6,'Cost Escalators'!$C$6)</f>
        <v>-53.121455381747552</v>
      </c>
      <c r="L460" s="49">
        <f>'Input Data'!L460*IF($G460='Cost Escalators'!$B$4,'Cost Escalators'!$B$6,'Cost Escalators'!$C$6)</f>
        <v>0</v>
      </c>
      <c r="M460" s="34">
        <f>'Input Data'!M460*IF($G460='Cost Escalators'!$B$4,'Cost Escalators'!$B$6,'Cost Escalators'!$C$6)</f>
        <v>0</v>
      </c>
      <c r="N460" s="34">
        <f>'Input Data'!N460*IF($G460='Cost Escalators'!$B$4,'Cost Escalators'!$B$6,'Cost Escalators'!$C$6)</f>
        <v>0</v>
      </c>
      <c r="O460" s="34">
        <f>'Input Data'!O460*IF($G460='Cost Escalators'!$B$4,'Cost Escalators'!$B$6,'Cost Escalators'!$C$6)</f>
        <v>0</v>
      </c>
      <c r="P460" s="49">
        <f>'Input Data'!P460*IF($G460='Cost Escalators'!$B$4,'Cost Escalators'!$B$6,'Cost Escalators'!$C$6)</f>
        <v>0</v>
      </c>
      <c r="R460" s="102">
        <f t="shared" si="30"/>
        <v>0</v>
      </c>
      <c r="S460" s="34">
        <f t="shared" si="31"/>
        <v>0</v>
      </c>
      <c r="T460" s="34">
        <f t="shared" si="32"/>
        <v>0</v>
      </c>
      <c r="U460" s="49">
        <f t="shared" si="33"/>
        <v>0</v>
      </c>
      <c r="W460" s="255">
        <f>IF(OR(A460='Cost Escalators'!A$68,A460='Cost Escalators'!A$69,A460='Cost Escalators'!A$70,A460='Cost Escalators'!A$71),SUM(H460:L460),0)</f>
        <v>0</v>
      </c>
    </row>
    <row r="461" spans="1:23" x14ac:dyDescent="0.2">
      <c r="A461" s="33">
        <f>'Input Data'!A461</f>
        <v>5577</v>
      </c>
      <c r="B461" s="33" t="str">
        <f>'Input Data'!B461</f>
        <v>Reactor Replacement</v>
      </c>
      <c r="C461" s="33" t="str">
        <f>'Input Data'!C461</f>
        <v>Munmorah Substation Line 23 330kV Reactor Replacement</v>
      </c>
      <c r="D461" s="35" t="str">
        <f>'Input Data'!D461</f>
        <v>PS Replacement</v>
      </c>
      <c r="E461" s="63" t="str">
        <f>'Input Data'!E461</f>
        <v>Input_Proj_Commit</v>
      </c>
      <c r="F461" s="68">
        <f>'Input Data'!F461</f>
        <v>2009</v>
      </c>
      <c r="G461" s="52">
        <f>'Input Data'!G461</f>
        <v>2013</v>
      </c>
      <c r="H461" s="34">
        <f>'Input Data'!H461*IF($G461='Cost Escalators'!$B$4,'Cost Escalators'!$B$6,'Cost Escalators'!$C$6)</f>
        <v>-542592.67636332056</v>
      </c>
      <c r="I461" s="34">
        <f>'Input Data'!I461*IF($G461='Cost Escalators'!$B$4,'Cost Escalators'!$B$6,'Cost Escalators'!$C$6)</f>
        <v>0</v>
      </c>
      <c r="J461" s="34">
        <f>'Input Data'!J461*IF($G461='Cost Escalators'!$B$4,'Cost Escalators'!$B$6,'Cost Escalators'!$C$6)</f>
        <v>0</v>
      </c>
      <c r="K461" s="34">
        <f>'Input Data'!K461*IF($G461='Cost Escalators'!$B$4,'Cost Escalators'!$B$6,'Cost Escalators'!$C$6)</f>
        <v>0</v>
      </c>
      <c r="L461" s="49">
        <f>'Input Data'!L461*IF($G461='Cost Escalators'!$B$4,'Cost Escalators'!$B$6,'Cost Escalators'!$C$6)</f>
        <v>0</v>
      </c>
      <c r="M461" s="34">
        <f>'Input Data'!M461*IF($G461='Cost Escalators'!$B$4,'Cost Escalators'!$B$6,'Cost Escalators'!$C$6)</f>
        <v>0</v>
      </c>
      <c r="N461" s="34">
        <f>'Input Data'!N461*IF($G461='Cost Escalators'!$B$4,'Cost Escalators'!$B$6,'Cost Escalators'!$C$6)</f>
        <v>0</v>
      </c>
      <c r="O461" s="34">
        <f>'Input Data'!O461*IF($G461='Cost Escalators'!$B$4,'Cost Escalators'!$B$6,'Cost Escalators'!$C$6)</f>
        <v>0</v>
      </c>
      <c r="P461" s="49">
        <f>'Input Data'!P461*IF($G461='Cost Escalators'!$B$4,'Cost Escalators'!$B$6,'Cost Escalators'!$C$6)</f>
        <v>0</v>
      </c>
      <c r="R461" s="102">
        <f t="shared" si="30"/>
        <v>0</v>
      </c>
      <c r="S461" s="34">
        <f t="shared" si="31"/>
        <v>0</v>
      </c>
      <c r="T461" s="34">
        <f t="shared" si="32"/>
        <v>0</v>
      </c>
      <c r="U461" s="49">
        <f t="shared" si="33"/>
        <v>0</v>
      </c>
      <c r="W461" s="255">
        <f>IF(OR(A461='Cost Escalators'!A$68,A461='Cost Escalators'!A$69,A461='Cost Escalators'!A$70,A461='Cost Escalators'!A$71),SUM(H461:L461),0)</f>
        <v>0</v>
      </c>
    </row>
    <row r="462" spans="1:23" x14ac:dyDescent="0.2">
      <c r="A462" s="33">
        <f>'Input Data'!A462</f>
        <v>5627</v>
      </c>
      <c r="B462" s="33" t="str">
        <f>'Input Data'!B462</f>
        <v>Reactor Replacement</v>
      </c>
      <c r="C462" s="33" t="str">
        <f>'Input Data'!C462</f>
        <v>Tamworth Substation - Replacement of Shunt Reactors</v>
      </c>
      <c r="D462" s="35" t="str">
        <f>'Input Data'!D462</f>
        <v>PS Replacement</v>
      </c>
      <c r="E462" s="63" t="str">
        <f>'Input Data'!E462</f>
        <v>Input_Proj_Commit</v>
      </c>
      <c r="F462" s="68">
        <f>'Input Data'!F462</f>
        <v>2009</v>
      </c>
      <c r="G462" s="52">
        <f>'Input Data'!G462</f>
        <v>2013</v>
      </c>
      <c r="H462" s="34">
        <f>'Input Data'!H462*IF($G462='Cost Escalators'!$B$4,'Cost Escalators'!$B$6,'Cost Escalators'!$C$6)</f>
        <v>49414.189061771125</v>
      </c>
      <c r="I462" s="34">
        <f>'Input Data'!I462*IF($G462='Cost Escalators'!$B$4,'Cost Escalators'!$B$6,'Cost Escalators'!$C$6)</f>
        <v>0</v>
      </c>
      <c r="J462" s="34">
        <f>'Input Data'!J462*IF($G462='Cost Escalators'!$B$4,'Cost Escalators'!$B$6,'Cost Escalators'!$C$6)</f>
        <v>0</v>
      </c>
      <c r="K462" s="34">
        <f>'Input Data'!K462*IF($G462='Cost Escalators'!$B$4,'Cost Escalators'!$B$6,'Cost Escalators'!$C$6)</f>
        <v>0</v>
      </c>
      <c r="L462" s="49">
        <f>'Input Data'!L462*IF($G462='Cost Escalators'!$B$4,'Cost Escalators'!$B$6,'Cost Escalators'!$C$6)</f>
        <v>0</v>
      </c>
      <c r="M462" s="34">
        <f>'Input Data'!M462*IF($G462='Cost Escalators'!$B$4,'Cost Escalators'!$B$6,'Cost Escalators'!$C$6)</f>
        <v>0</v>
      </c>
      <c r="N462" s="34">
        <f>'Input Data'!N462*IF($G462='Cost Escalators'!$B$4,'Cost Escalators'!$B$6,'Cost Escalators'!$C$6)</f>
        <v>0</v>
      </c>
      <c r="O462" s="34">
        <f>'Input Data'!O462*IF($G462='Cost Escalators'!$B$4,'Cost Escalators'!$B$6,'Cost Escalators'!$C$6)</f>
        <v>0</v>
      </c>
      <c r="P462" s="49">
        <f>'Input Data'!P462*IF($G462='Cost Escalators'!$B$4,'Cost Escalators'!$B$6,'Cost Escalators'!$C$6)</f>
        <v>0</v>
      </c>
      <c r="R462" s="102">
        <f t="shared" si="30"/>
        <v>0</v>
      </c>
      <c r="S462" s="34">
        <f t="shared" si="31"/>
        <v>0</v>
      </c>
      <c r="T462" s="34">
        <f t="shared" si="32"/>
        <v>0</v>
      </c>
      <c r="U462" s="49">
        <f t="shared" si="33"/>
        <v>0</v>
      </c>
      <c r="W462" s="255">
        <f>IF(OR(A462='Cost Escalators'!A$68,A462='Cost Escalators'!A$69,A462='Cost Escalators'!A$70,A462='Cost Escalators'!A$71),SUM(H462:L462),0)</f>
        <v>0</v>
      </c>
    </row>
    <row r="463" spans="1:23" x14ac:dyDescent="0.2">
      <c r="A463" s="33">
        <f>'Input Data'!A463</f>
        <v>6706</v>
      </c>
      <c r="B463" s="33" t="str">
        <f>'Input Data'!B463</f>
        <v>Reactor Replacement</v>
      </c>
      <c r="C463" s="33" t="str">
        <f>'Input Data'!C463</f>
        <v>Beaconsfield Shunt Reactor</v>
      </c>
      <c r="D463" s="35" t="str">
        <f>'Input Data'!D463</f>
        <v>PS Replacement</v>
      </c>
      <c r="E463" s="63" t="str">
        <f>'Input Data'!E463</f>
        <v>Input_Proj_Commit</v>
      </c>
      <c r="F463" s="68">
        <f>'Input Data'!F463</f>
        <v>2009</v>
      </c>
      <c r="G463" s="52">
        <f>'Input Data'!G463</f>
        <v>2013</v>
      </c>
      <c r="H463" s="34">
        <f>'Input Data'!H463*IF($G463='Cost Escalators'!$B$4,'Cost Escalators'!$B$6,'Cost Escalators'!$C$6)</f>
        <v>-192.61093587283281</v>
      </c>
      <c r="I463" s="34">
        <f>'Input Data'!I463*IF($G463='Cost Escalators'!$B$4,'Cost Escalators'!$B$6,'Cost Escalators'!$C$6)</f>
        <v>0</v>
      </c>
      <c r="J463" s="34">
        <f>'Input Data'!J463*IF($G463='Cost Escalators'!$B$4,'Cost Escalators'!$B$6,'Cost Escalators'!$C$6)</f>
        <v>0</v>
      </c>
      <c r="K463" s="34">
        <f>'Input Data'!K463*IF($G463='Cost Escalators'!$B$4,'Cost Escalators'!$B$6,'Cost Escalators'!$C$6)</f>
        <v>0</v>
      </c>
      <c r="L463" s="49">
        <f>'Input Data'!L463*IF($G463='Cost Escalators'!$B$4,'Cost Escalators'!$B$6,'Cost Escalators'!$C$6)</f>
        <v>0</v>
      </c>
      <c r="M463" s="34">
        <f>'Input Data'!M463*IF($G463='Cost Escalators'!$B$4,'Cost Escalators'!$B$6,'Cost Escalators'!$C$6)</f>
        <v>0</v>
      </c>
      <c r="N463" s="34">
        <f>'Input Data'!N463*IF($G463='Cost Escalators'!$B$4,'Cost Escalators'!$B$6,'Cost Escalators'!$C$6)</f>
        <v>0</v>
      </c>
      <c r="O463" s="34">
        <f>'Input Data'!O463*IF($G463='Cost Escalators'!$B$4,'Cost Escalators'!$B$6,'Cost Escalators'!$C$6)</f>
        <v>0</v>
      </c>
      <c r="P463" s="49">
        <f>'Input Data'!P463*IF($G463='Cost Escalators'!$B$4,'Cost Escalators'!$B$6,'Cost Escalators'!$C$6)</f>
        <v>0</v>
      </c>
      <c r="R463" s="102">
        <f t="shared" si="30"/>
        <v>0</v>
      </c>
      <c r="S463" s="34">
        <f t="shared" si="31"/>
        <v>0</v>
      </c>
      <c r="T463" s="34">
        <f t="shared" si="32"/>
        <v>0</v>
      </c>
      <c r="U463" s="49">
        <f t="shared" si="33"/>
        <v>0</v>
      </c>
      <c r="W463" s="255">
        <f>IF(OR(A463='Cost Escalators'!A$68,A463='Cost Escalators'!A$69,A463='Cost Escalators'!A$70,A463='Cost Escalators'!A$71),SUM(H463:L463),0)</f>
        <v>0</v>
      </c>
    </row>
    <row r="464" spans="1:23" x14ac:dyDescent="0.2">
      <c r="A464" s="33">
        <f>'Input Data'!A464</f>
        <v>7849</v>
      </c>
      <c r="B464" s="33" t="str">
        <f>'Input Data'!B464</f>
        <v>Reactor Replacement</v>
      </c>
      <c r="C464" s="33" t="str">
        <f>'Input Data'!C464</f>
        <v>Armidale No.1 330kV 50MVAr Reactor Replacement</v>
      </c>
      <c r="D464" s="35" t="str">
        <f>'Input Data'!D464</f>
        <v>PS Replacement</v>
      </c>
      <c r="E464" s="63" t="str">
        <f>'Input Data'!E464</f>
        <v>Input_Proj_Commit</v>
      </c>
      <c r="F464" s="68">
        <f>'Input Data'!F464</f>
        <v>2014</v>
      </c>
      <c r="G464" s="52">
        <f>'Input Data'!G464</f>
        <v>2013</v>
      </c>
      <c r="H464" s="34">
        <f>'Input Data'!H464*IF($G464='Cost Escalators'!$B$4,'Cost Escalators'!$B$6,'Cost Escalators'!$C$6)</f>
        <v>0</v>
      </c>
      <c r="I464" s="34">
        <f>'Input Data'!I464*IF($G464='Cost Escalators'!$B$4,'Cost Escalators'!$B$6,'Cost Escalators'!$C$6)</f>
        <v>0</v>
      </c>
      <c r="J464" s="34">
        <f>'Input Data'!J464*IF($G464='Cost Escalators'!$B$4,'Cost Escalators'!$B$6,'Cost Escalators'!$C$6)</f>
        <v>2531.0749575250156</v>
      </c>
      <c r="K464" s="34">
        <f>'Input Data'!K464*IF($G464='Cost Escalators'!$B$4,'Cost Escalators'!$B$6,'Cost Escalators'!$C$6)</f>
        <v>1385824.7363111558</v>
      </c>
      <c r="L464" s="49">
        <f>'Input Data'!L464*IF($G464='Cost Escalators'!$B$4,'Cost Escalators'!$B$6,'Cost Escalators'!$C$6)</f>
        <v>3384387.9991992186</v>
      </c>
      <c r="M464" s="34">
        <f>'Input Data'!M464*IF($G464='Cost Escalators'!$B$4,'Cost Escalators'!$B$6,'Cost Escalators'!$C$6)</f>
        <v>0</v>
      </c>
      <c r="N464" s="34">
        <f>'Input Data'!N464*IF($G464='Cost Escalators'!$B$4,'Cost Escalators'!$B$6,'Cost Escalators'!$C$6)</f>
        <v>0</v>
      </c>
      <c r="O464" s="34">
        <f>'Input Data'!O464*IF($G464='Cost Escalators'!$B$4,'Cost Escalators'!$B$6,'Cost Escalators'!$C$6)</f>
        <v>0</v>
      </c>
      <c r="P464" s="49">
        <f>'Input Data'!P464*IF($G464='Cost Escalators'!$B$4,'Cost Escalators'!$B$6,'Cost Escalators'!$C$6)</f>
        <v>0</v>
      </c>
      <c r="R464" s="102">
        <f t="shared" si="30"/>
        <v>0</v>
      </c>
      <c r="S464" s="34">
        <f t="shared" si="31"/>
        <v>0</v>
      </c>
      <c r="T464" s="34">
        <f t="shared" si="32"/>
        <v>0</v>
      </c>
      <c r="U464" s="49">
        <f t="shared" si="33"/>
        <v>0</v>
      </c>
      <c r="W464" s="255">
        <f>IF(OR(A464='Cost Escalators'!A$68,A464='Cost Escalators'!A$69,A464='Cost Escalators'!A$70,A464='Cost Escalators'!A$71),SUM(H464:L464),0)</f>
        <v>0</v>
      </c>
    </row>
    <row r="465" spans="1:23" x14ac:dyDescent="0.2">
      <c r="A465" s="33">
        <f>'Input Data'!A465</f>
        <v>7346</v>
      </c>
      <c r="B465" s="33" t="str">
        <f>'Input Data'!B465</f>
        <v>Reactor Replacement</v>
      </c>
      <c r="C465" s="33" t="str">
        <f>'Input Data'!C465</f>
        <v>Buronga X2 220kV Reactor</v>
      </c>
      <c r="D465" s="35" t="str">
        <f>'Input Data'!D465</f>
        <v>PS Replacement</v>
      </c>
      <c r="E465" s="63" t="str">
        <f>'Input Data'!E465</f>
        <v>Input_Proj_Commit</v>
      </c>
      <c r="F465" s="68">
        <f>'Input Data'!F465</f>
        <v>2016</v>
      </c>
      <c r="G465" s="52">
        <f>'Input Data'!G465</f>
        <v>2013</v>
      </c>
      <c r="H465" s="34">
        <f>'Input Data'!H465*IF($G465='Cost Escalators'!$B$4,'Cost Escalators'!$B$6,'Cost Escalators'!$C$6)</f>
        <v>0</v>
      </c>
      <c r="I465" s="34">
        <f>'Input Data'!I465*IF($G465='Cost Escalators'!$B$4,'Cost Escalators'!$B$6,'Cost Escalators'!$C$6)</f>
        <v>0</v>
      </c>
      <c r="J465" s="34">
        <f>'Input Data'!J465*IF($G465='Cost Escalators'!$B$4,'Cost Escalators'!$B$6,'Cost Escalators'!$C$6)</f>
        <v>4199.3566358442977</v>
      </c>
      <c r="K465" s="34">
        <f>'Input Data'!K465*IF($G465='Cost Escalators'!$B$4,'Cost Escalators'!$B$6,'Cost Escalators'!$C$6)</f>
        <v>51968.772556183685</v>
      </c>
      <c r="L465" s="49">
        <f>'Input Data'!L465*IF($G465='Cost Escalators'!$B$4,'Cost Escalators'!$B$6,'Cost Escalators'!$C$6)</f>
        <v>0</v>
      </c>
      <c r="M465" s="34">
        <f>'Input Data'!M465*IF($G465='Cost Escalators'!$B$4,'Cost Escalators'!$B$6,'Cost Escalators'!$C$6)</f>
        <v>0</v>
      </c>
      <c r="N465" s="34">
        <f>'Input Data'!N465*IF($G465='Cost Escalators'!$B$4,'Cost Escalators'!$B$6,'Cost Escalators'!$C$6)</f>
        <v>0</v>
      </c>
      <c r="O465" s="34">
        <f>'Input Data'!O465*IF($G465='Cost Escalators'!$B$4,'Cost Escalators'!$B$6,'Cost Escalators'!$C$6)</f>
        <v>0</v>
      </c>
      <c r="P465" s="49">
        <f>'Input Data'!P465*IF($G465='Cost Escalators'!$B$4,'Cost Escalators'!$B$6,'Cost Escalators'!$C$6)</f>
        <v>0</v>
      </c>
      <c r="R465" s="102">
        <f t="shared" si="30"/>
        <v>0</v>
      </c>
      <c r="S465" s="34">
        <f t="shared" si="31"/>
        <v>56168.129192027984</v>
      </c>
      <c r="T465" s="34">
        <f t="shared" si="32"/>
        <v>0</v>
      </c>
      <c r="U465" s="49">
        <f t="shared" si="33"/>
        <v>0</v>
      </c>
      <c r="W465" s="255">
        <f>IF(OR(A465='Cost Escalators'!A$68,A465='Cost Escalators'!A$69,A465='Cost Escalators'!A$70,A465='Cost Escalators'!A$71),SUM(H465:L465),0)</f>
        <v>0</v>
      </c>
    </row>
    <row r="466" spans="1:23" x14ac:dyDescent="0.2">
      <c r="A466" s="33">
        <f>'Input Data'!A466</f>
        <v>7342</v>
      </c>
      <c r="B466" s="33" t="str">
        <f>'Input Data'!B466</f>
        <v>Reactor Replacement</v>
      </c>
      <c r="C466" s="33" t="str">
        <f>'Input Data'!C466</f>
        <v>Broken Hill No.1 &amp; No.2 220kV Reactors</v>
      </c>
      <c r="D466" s="35" t="str">
        <f>'Input Data'!D466</f>
        <v>PS Replacement</v>
      </c>
      <c r="E466" s="63" t="str">
        <f>'Input Data'!E466</f>
        <v>Input_Proj_Commit</v>
      </c>
      <c r="F466" s="68">
        <f>'Input Data'!F466</f>
        <v>2018</v>
      </c>
      <c r="G466" s="52">
        <f>'Input Data'!G466</f>
        <v>2013</v>
      </c>
      <c r="H466" s="34">
        <f>'Input Data'!H466*IF($G466='Cost Escalators'!$B$4,'Cost Escalators'!$B$6,'Cost Escalators'!$C$6)</f>
        <v>0</v>
      </c>
      <c r="I466" s="34">
        <f>'Input Data'!I466*IF($G466='Cost Escalators'!$B$4,'Cost Escalators'!$B$6,'Cost Escalators'!$C$6)</f>
        <v>0</v>
      </c>
      <c r="J466" s="34">
        <f>'Input Data'!J466*IF($G466='Cost Escalators'!$B$4,'Cost Escalators'!$B$6,'Cost Escalators'!$C$6)</f>
        <v>3391.346363484281</v>
      </c>
      <c r="K466" s="34">
        <f>'Input Data'!K466*IF($G466='Cost Escalators'!$B$4,'Cost Escalators'!$B$6,'Cost Escalators'!$C$6)</f>
        <v>43518.747924231116</v>
      </c>
      <c r="L466" s="49">
        <f>'Input Data'!L466*IF($G466='Cost Escalators'!$B$4,'Cost Escalators'!$B$6,'Cost Escalators'!$C$6)</f>
        <v>0</v>
      </c>
      <c r="M466" s="34">
        <f>'Input Data'!M466*IF($G466='Cost Escalators'!$B$4,'Cost Escalators'!$B$6,'Cost Escalators'!$C$6)</f>
        <v>0</v>
      </c>
      <c r="N466" s="34">
        <f>'Input Data'!N466*IF($G466='Cost Escalators'!$B$4,'Cost Escalators'!$B$6,'Cost Escalators'!$C$6)</f>
        <v>0</v>
      </c>
      <c r="O466" s="34">
        <f>'Input Data'!O466*IF($G466='Cost Escalators'!$B$4,'Cost Escalators'!$B$6,'Cost Escalators'!$C$6)</f>
        <v>0</v>
      </c>
      <c r="P466" s="49">
        <f>'Input Data'!P466*IF($G466='Cost Escalators'!$B$4,'Cost Escalators'!$B$6,'Cost Escalators'!$C$6)</f>
        <v>0</v>
      </c>
      <c r="R466" s="102">
        <f t="shared" si="30"/>
        <v>0</v>
      </c>
      <c r="S466" s="34">
        <f t="shared" si="31"/>
        <v>0</v>
      </c>
      <c r="T466" s="34">
        <f t="shared" si="32"/>
        <v>0</v>
      </c>
      <c r="U466" s="49">
        <f t="shared" si="33"/>
        <v>46910.094287715401</v>
      </c>
      <c r="W466" s="255">
        <f>IF(OR(A466='Cost Escalators'!A$68,A466='Cost Escalators'!A$69,A466='Cost Escalators'!A$70,A466='Cost Escalators'!A$71),SUM(H466:L466),0)</f>
        <v>0</v>
      </c>
    </row>
    <row r="467" spans="1:23" x14ac:dyDescent="0.2">
      <c r="A467" s="33">
        <f>'Input Data'!A467</f>
        <v>7325</v>
      </c>
      <c r="B467" s="33" t="str">
        <f>'Input Data'!B467</f>
        <v>Reactor Replacement</v>
      </c>
      <c r="C467" s="33" t="str">
        <f>'Input Data'!C467</f>
        <v>Beaconsfield West No.1 132kV Reactor</v>
      </c>
      <c r="D467" s="35" t="str">
        <f>'Input Data'!D467</f>
        <v>PS Replacement</v>
      </c>
      <c r="E467" s="63" t="str">
        <f>'Input Data'!E467</f>
        <v>Input_Proj_Commit</v>
      </c>
      <c r="F467" s="68">
        <f>'Input Data'!F467</f>
        <v>2019</v>
      </c>
      <c r="G467" s="52">
        <f>'Input Data'!G467</f>
        <v>2013</v>
      </c>
      <c r="H467" s="34">
        <f>'Input Data'!H467*IF($G467='Cost Escalators'!$B$4,'Cost Escalators'!$B$6,'Cost Escalators'!$C$6)</f>
        <v>0</v>
      </c>
      <c r="I467" s="34">
        <f>'Input Data'!I467*IF($G467='Cost Escalators'!$B$4,'Cost Escalators'!$B$6,'Cost Escalators'!$C$6)</f>
        <v>0</v>
      </c>
      <c r="J467" s="34">
        <f>'Input Data'!J467*IF($G467='Cost Escalators'!$B$4,'Cost Escalators'!$B$6,'Cost Escalators'!$C$6)</f>
        <v>98.686527454625846</v>
      </c>
      <c r="K467" s="34">
        <f>'Input Data'!K467*IF($G467='Cost Escalators'!$B$4,'Cost Escalators'!$B$6,'Cost Escalators'!$C$6)</f>
        <v>21271.00354620428</v>
      </c>
      <c r="L467" s="49">
        <f>'Input Data'!L467*IF($G467='Cost Escalators'!$B$4,'Cost Escalators'!$B$6,'Cost Escalators'!$C$6)</f>
        <v>0</v>
      </c>
      <c r="M467" s="34">
        <f>'Input Data'!M467*IF($G467='Cost Escalators'!$B$4,'Cost Escalators'!$B$6,'Cost Escalators'!$C$6)</f>
        <v>0</v>
      </c>
      <c r="N467" s="34">
        <f>'Input Data'!N467*IF($G467='Cost Escalators'!$B$4,'Cost Escalators'!$B$6,'Cost Escalators'!$C$6)</f>
        <v>0</v>
      </c>
      <c r="O467" s="34">
        <f>'Input Data'!O467*IF($G467='Cost Escalators'!$B$4,'Cost Escalators'!$B$6,'Cost Escalators'!$C$6)</f>
        <v>0</v>
      </c>
      <c r="P467" s="49">
        <f>'Input Data'!P467*IF($G467='Cost Escalators'!$B$4,'Cost Escalators'!$B$6,'Cost Escalators'!$C$6)</f>
        <v>0</v>
      </c>
      <c r="R467" s="102">
        <f t="shared" si="30"/>
        <v>0</v>
      </c>
      <c r="S467" s="34">
        <f t="shared" si="31"/>
        <v>0</v>
      </c>
      <c r="T467" s="34">
        <f t="shared" si="32"/>
        <v>0</v>
      </c>
      <c r="U467" s="49">
        <f t="shared" si="33"/>
        <v>0</v>
      </c>
      <c r="W467" s="255">
        <f>IF(OR(A467='Cost Escalators'!A$68,A467='Cost Escalators'!A$69,A467='Cost Escalators'!A$70,A467='Cost Escalators'!A$71),SUM(H467:L467),0)</f>
        <v>0</v>
      </c>
    </row>
    <row r="468" spans="1:23" x14ac:dyDescent="0.2">
      <c r="A468" s="33">
        <f>'Input Data'!A468</f>
        <v>6922</v>
      </c>
      <c r="B468" s="33" t="str">
        <f>'Input Data'!B468</f>
        <v>Reinforcement of Supply to the Orange Area</v>
      </c>
      <c r="C468" s="33" t="str">
        <f>'Input Data'!C468</f>
        <v>944 Line Wallerawang to Orange North Rebuild</v>
      </c>
      <c r="D468" s="35" t="str">
        <f>'Input Data'!D468</f>
        <v>PS Replacement</v>
      </c>
      <c r="E468" s="63" t="str">
        <f>'Input Data'!E468</f>
        <v>Input_Proj_Commit</v>
      </c>
      <c r="F468" s="68">
        <f>'Input Data'!F468</f>
        <v>2014</v>
      </c>
      <c r="G468" s="52">
        <f>'Input Data'!G468</f>
        <v>2013</v>
      </c>
      <c r="H468" s="34">
        <f>'Input Data'!H468*IF($G468='Cost Escalators'!$B$4,'Cost Escalators'!$B$6,'Cost Escalators'!$C$6)</f>
        <v>0</v>
      </c>
      <c r="I468" s="34">
        <f>'Input Data'!I468*IF($G468='Cost Escalators'!$B$4,'Cost Escalators'!$B$6,'Cost Escalators'!$C$6)</f>
        <v>18581.186931182114</v>
      </c>
      <c r="J468" s="34">
        <f>'Input Data'!J468*IF($G468='Cost Escalators'!$B$4,'Cost Escalators'!$B$6,'Cost Escalators'!$C$6)</f>
        <v>-18228.464559179924</v>
      </c>
      <c r="K468" s="34">
        <f>'Input Data'!K468*IF($G468='Cost Escalators'!$B$4,'Cost Escalators'!$B$6,'Cost Escalators'!$C$6)</f>
        <v>0</v>
      </c>
      <c r="L468" s="49">
        <f>'Input Data'!L468*IF($G468='Cost Escalators'!$B$4,'Cost Escalators'!$B$6,'Cost Escalators'!$C$6)</f>
        <v>0</v>
      </c>
      <c r="M468" s="34">
        <f>'Input Data'!M468*IF($G468='Cost Escalators'!$B$4,'Cost Escalators'!$B$6,'Cost Escalators'!$C$6)</f>
        <v>0</v>
      </c>
      <c r="N468" s="34">
        <f>'Input Data'!N468*IF($G468='Cost Escalators'!$B$4,'Cost Escalators'!$B$6,'Cost Escalators'!$C$6)</f>
        <v>0</v>
      </c>
      <c r="O468" s="34">
        <f>'Input Data'!O468*IF($G468='Cost Escalators'!$B$4,'Cost Escalators'!$B$6,'Cost Escalators'!$C$6)</f>
        <v>0</v>
      </c>
      <c r="P468" s="49">
        <f>'Input Data'!P468*IF($G468='Cost Escalators'!$B$4,'Cost Escalators'!$B$6,'Cost Escalators'!$C$6)</f>
        <v>0</v>
      </c>
      <c r="R468" s="102">
        <f t="shared" si="30"/>
        <v>0</v>
      </c>
      <c r="S468" s="34">
        <f t="shared" si="31"/>
        <v>0</v>
      </c>
      <c r="T468" s="34">
        <f t="shared" si="32"/>
        <v>0</v>
      </c>
      <c r="U468" s="49">
        <f t="shared" si="33"/>
        <v>0</v>
      </c>
      <c r="W468" s="255">
        <f>IF(OR(A468='Cost Escalators'!A$68,A468='Cost Escalators'!A$69,A468='Cost Escalators'!A$70,A468='Cost Escalators'!A$71),SUM(H468:L468),0)</f>
        <v>0</v>
      </c>
    </row>
    <row r="469" spans="1:23" x14ac:dyDescent="0.2">
      <c r="A469" s="33">
        <f>'Input Data'!A469</f>
        <v>6251</v>
      </c>
      <c r="B469" s="33" t="str">
        <f>'Input Data'!B469</f>
        <v>SCADA</v>
      </c>
      <c r="C469" s="33" t="str">
        <f>'Input Data'!C469</f>
        <v>SCADA to Tumut</v>
      </c>
      <c r="D469" s="35" t="str">
        <f>'Input Data'!D469</f>
        <v>PS Replacement</v>
      </c>
      <c r="E469" s="63" t="str">
        <f>'Input Data'!E469</f>
        <v>Input_Proj_Commit</v>
      </c>
      <c r="F469" s="68">
        <f>'Input Data'!F469</f>
        <v>2015</v>
      </c>
      <c r="G469" s="52">
        <f>'Input Data'!G469</f>
        <v>2013</v>
      </c>
      <c r="H469" s="34">
        <f>'Input Data'!H469*IF($G469='Cost Escalators'!$B$4,'Cost Escalators'!$B$6,'Cost Escalators'!$C$6)</f>
        <v>3954.6089870043015</v>
      </c>
      <c r="I469" s="34">
        <f>'Input Data'!I469*IF($G469='Cost Escalators'!$B$4,'Cost Escalators'!$B$6,'Cost Escalators'!$C$6)</f>
        <v>-6195.4091197296402</v>
      </c>
      <c r="J469" s="34">
        <f>'Input Data'!J469*IF($G469='Cost Escalators'!$B$4,'Cost Escalators'!$B$6,'Cost Escalators'!$C$6)</f>
        <v>-7666.963612624565</v>
      </c>
      <c r="K469" s="34">
        <f>'Input Data'!K469*IF($G469='Cost Escalators'!$B$4,'Cost Escalators'!$B$6,'Cost Escalators'!$C$6)</f>
        <v>0</v>
      </c>
      <c r="L469" s="49">
        <f>'Input Data'!L469*IF($G469='Cost Escalators'!$B$4,'Cost Escalators'!$B$6,'Cost Escalators'!$C$6)</f>
        <v>0</v>
      </c>
      <c r="M469" s="34">
        <f>'Input Data'!M469*IF($G469='Cost Escalators'!$B$4,'Cost Escalators'!$B$6,'Cost Escalators'!$C$6)</f>
        <v>0</v>
      </c>
      <c r="N469" s="34">
        <f>'Input Data'!N469*IF($G469='Cost Escalators'!$B$4,'Cost Escalators'!$B$6,'Cost Escalators'!$C$6)</f>
        <v>0</v>
      </c>
      <c r="O469" s="34">
        <f>'Input Data'!O469*IF($G469='Cost Escalators'!$B$4,'Cost Escalators'!$B$6,'Cost Escalators'!$C$6)</f>
        <v>0</v>
      </c>
      <c r="P469" s="49">
        <f>'Input Data'!P469*IF($G469='Cost Escalators'!$B$4,'Cost Escalators'!$B$6,'Cost Escalators'!$C$6)</f>
        <v>0</v>
      </c>
      <c r="R469" s="102">
        <f t="shared" si="30"/>
        <v>-9907.7637453499046</v>
      </c>
      <c r="S469" s="34">
        <f t="shared" si="31"/>
        <v>0</v>
      </c>
      <c r="T469" s="34">
        <f t="shared" si="32"/>
        <v>0</v>
      </c>
      <c r="U469" s="49">
        <f t="shared" si="33"/>
        <v>0</v>
      </c>
      <c r="W469" s="255">
        <f>IF(OR(A469='Cost Escalators'!A$68,A469='Cost Escalators'!A$69,A469='Cost Escalators'!A$70,A469='Cost Escalators'!A$71),SUM(H469:L469),0)</f>
        <v>0</v>
      </c>
    </row>
    <row r="470" spans="1:23" x14ac:dyDescent="0.2">
      <c r="A470" s="33">
        <f>'Input Data'!A470</f>
        <v>6255</v>
      </c>
      <c r="B470" s="33" t="str">
        <f>'Input Data'!B470</f>
        <v>SCADA</v>
      </c>
      <c r="C470" s="33" t="str">
        <f>'Input Data'!C470</f>
        <v>SCADA to Molong</v>
      </c>
      <c r="D470" s="35" t="str">
        <f>'Input Data'!D470</f>
        <v>PS Replacement</v>
      </c>
      <c r="E470" s="63" t="str">
        <f>'Input Data'!E470</f>
        <v>Input_Proj_Commit</v>
      </c>
      <c r="F470" s="68">
        <f>'Input Data'!F470</f>
        <v>2015</v>
      </c>
      <c r="G470" s="52">
        <f>'Input Data'!G470</f>
        <v>2013</v>
      </c>
      <c r="H470" s="34">
        <f>'Input Data'!H470*IF($G470='Cost Escalators'!$B$4,'Cost Escalators'!$B$6,'Cost Escalators'!$C$6)</f>
        <v>0</v>
      </c>
      <c r="I470" s="34">
        <f>'Input Data'!I470*IF($G470='Cost Escalators'!$B$4,'Cost Escalators'!$B$6,'Cost Escalators'!$C$6)</f>
        <v>-1244.4008578889614</v>
      </c>
      <c r="J470" s="34">
        <f>'Input Data'!J470*IF($G470='Cost Escalators'!$B$4,'Cost Escalators'!$B$6,'Cost Escalators'!$C$6)</f>
        <v>0</v>
      </c>
      <c r="K470" s="34">
        <f>'Input Data'!K470*IF($G470='Cost Escalators'!$B$4,'Cost Escalators'!$B$6,'Cost Escalators'!$C$6)</f>
        <v>0</v>
      </c>
      <c r="L470" s="49">
        <f>'Input Data'!L470*IF($G470='Cost Escalators'!$B$4,'Cost Escalators'!$B$6,'Cost Escalators'!$C$6)</f>
        <v>0</v>
      </c>
      <c r="M470" s="34">
        <f>'Input Data'!M470*IF($G470='Cost Escalators'!$B$4,'Cost Escalators'!$B$6,'Cost Escalators'!$C$6)</f>
        <v>0</v>
      </c>
      <c r="N470" s="34">
        <f>'Input Data'!N470*IF($G470='Cost Escalators'!$B$4,'Cost Escalators'!$B$6,'Cost Escalators'!$C$6)</f>
        <v>0</v>
      </c>
      <c r="O470" s="34">
        <f>'Input Data'!O470*IF($G470='Cost Escalators'!$B$4,'Cost Escalators'!$B$6,'Cost Escalators'!$C$6)</f>
        <v>0</v>
      </c>
      <c r="P470" s="49">
        <f>'Input Data'!P470*IF($G470='Cost Escalators'!$B$4,'Cost Escalators'!$B$6,'Cost Escalators'!$C$6)</f>
        <v>0</v>
      </c>
      <c r="R470" s="102">
        <f t="shared" si="30"/>
        <v>-1244.4008578889614</v>
      </c>
      <c r="S470" s="34">
        <f t="shared" si="31"/>
        <v>0</v>
      </c>
      <c r="T470" s="34">
        <f t="shared" si="32"/>
        <v>0</v>
      </c>
      <c r="U470" s="49">
        <f t="shared" si="33"/>
        <v>0</v>
      </c>
      <c r="W470" s="255">
        <f>IF(OR(A470='Cost Escalators'!A$68,A470='Cost Escalators'!A$69,A470='Cost Escalators'!A$70,A470='Cost Escalators'!A$71),SUM(H470:L470),0)</f>
        <v>0</v>
      </c>
    </row>
    <row r="471" spans="1:23" x14ac:dyDescent="0.2">
      <c r="A471" s="33">
        <f>'Input Data'!A471</f>
        <v>7303</v>
      </c>
      <c r="B471" s="33" t="str">
        <f>'Input Data'!B471</f>
        <v>SCADA</v>
      </c>
      <c r="C471" s="33" t="str">
        <f>'Input Data'!C471</f>
        <v>SCADA to Molong</v>
      </c>
      <c r="D471" s="35" t="str">
        <f>'Input Data'!D471</f>
        <v>PS Replacement</v>
      </c>
      <c r="E471" s="63" t="str">
        <f>'Input Data'!E471</f>
        <v>Input_Proj_Commit</v>
      </c>
      <c r="F471" s="68">
        <f>'Input Data'!F471</f>
        <v>2015</v>
      </c>
      <c r="G471" s="52">
        <f>'Input Data'!G471</f>
        <v>2013</v>
      </c>
      <c r="H471" s="34">
        <f>'Input Data'!H471*IF($G471='Cost Escalators'!$B$4,'Cost Escalators'!$B$6,'Cost Escalators'!$C$6)</f>
        <v>0</v>
      </c>
      <c r="I471" s="34">
        <f>'Input Data'!I471*IF($G471='Cost Escalators'!$B$4,'Cost Escalators'!$B$6,'Cost Escalators'!$C$6)</f>
        <v>1245.645014169123</v>
      </c>
      <c r="J471" s="34">
        <f>'Input Data'!J471*IF($G471='Cost Escalators'!$B$4,'Cost Escalators'!$B$6,'Cost Escalators'!$C$6)</f>
        <v>0</v>
      </c>
      <c r="K471" s="34">
        <f>'Input Data'!K471*IF($G471='Cost Escalators'!$B$4,'Cost Escalators'!$B$6,'Cost Escalators'!$C$6)</f>
        <v>0</v>
      </c>
      <c r="L471" s="49">
        <f>'Input Data'!L471*IF($G471='Cost Escalators'!$B$4,'Cost Escalators'!$B$6,'Cost Escalators'!$C$6)</f>
        <v>0</v>
      </c>
      <c r="M471" s="34">
        <f>'Input Data'!M471*IF($G471='Cost Escalators'!$B$4,'Cost Escalators'!$B$6,'Cost Escalators'!$C$6)</f>
        <v>0</v>
      </c>
      <c r="N471" s="34">
        <f>'Input Data'!N471*IF($G471='Cost Escalators'!$B$4,'Cost Escalators'!$B$6,'Cost Escalators'!$C$6)</f>
        <v>0</v>
      </c>
      <c r="O471" s="34">
        <f>'Input Data'!O471*IF($G471='Cost Escalators'!$B$4,'Cost Escalators'!$B$6,'Cost Escalators'!$C$6)</f>
        <v>0</v>
      </c>
      <c r="P471" s="49">
        <f>'Input Data'!P471*IF($G471='Cost Escalators'!$B$4,'Cost Escalators'!$B$6,'Cost Escalators'!$C$6)</f>
        <v>0</v>
      </c>
      <c r="R471" s="102">
        <f t="shared" si="30"/>
        <v>1245.645014169123</v>
      </c>
      <c r="S471" s="34">
        <f t="shared" si="31"/>
        <v>0</v>
      </c>
      <c r="T471" s="34">
        <f t="shared" si="32"/>
        <v>0</v>
      </c>
      <c r="U471" s="49">
        <f t="shared" si="33"/>
        <v>0</v>
      </c>
      <c r="W471" s="255">
        <f>IF(OR(A471='Cost Escalators'!A$68,A471='Cost Escalators'!A$69,A471='Cost Escalators'!A$70,A471='Cost Escalators'!A$71),SUM(H471:L471),0)</f>
        <v>0</v>
      </c>
    </row>
    <row r="472" spans="1:23" x14ac:dyDescent="0.2">
      <c r="A472" s="33">
        <f>'Input Data'!A472</f>
        <v>7318</v>
      </c>
      <c r="B472" s="33" t="str">
        <f>'Input Data'!B472</f>
        <v>SCADA</v>
      </c>
      <c r="C472" s="33" t="str">
        <f>'Input Data'!C472</f>
        <v>SCADA to Tumut</v>
      </c>
      <c r="D472" s="35" t="str">
        <f>'Input Data'!D472</f>
        <v>PS Replacement</v>
      </c>
      <c r="E472" s="63" t="str">
        <f>'Input Data'!E472</f>
        <v>Input_Proj_Commit</v>
      </c>
      <c r="F472" s="68">
        <f>'Input Data'!F472</f>
        <v>2015</v>
      </c>
      <c r="G472" s="52">
        <f>'Input Data'!G472</f>
        <v>2013</v>
      </c>
      <c r="H472" s="34">
        <f>'Input Data'!H472*IF($G472='Cost Escalators'!$B$4,'Cost Escalators'!$B$6,'Cost Escalators'!$C$6)</f>
        <v>0</v>
      </c>
      <c r="I472" s="34">
        <f>'Input Data'!I472*IF($G472='Cost Escalators'!$B$4,'Cost Escalators'!$B$6,'Cost Escalators'!$C$6)</f>
        <v>52247.8963650605</v>
      </c>
      <c r="J472" s="34">
        <f>'Input Data'!J472*IF($G472='Cost Escalators'!$B$4,'Cost Escalators'!$B$6,'Cost Escalators'!$C$6)</f>
        <v>7666.963612624565</v>
      </c>
      <c r="K472" s="34">
        <f>'Input Data'!K472*IF($G472='Cost Escalators'!$B$4,'Cost Escalators'!$B$6,'Cost Escalators'!$C$6)</f>
        <v>0</v>
      </c>
      <c r="L472" s="49">
        <f>'Input Data'!L472*IF($G472='Cost Escalators'!$B$4,'Cost Escalators'!$B$6,'Cost Escalators'!$C$6)</f>
        <v>0</v>
      </c>
      <c r="M472" s="34">
        <f>'Input Data'!M472*IF($G472='Cost Escalators'!$B$4,'Cost Escalators'!$B$6,'Cost Escalators'!$C$6)</f>
        <v>0</v>
      </c>
      <c r="N472" s="34">
        <f>'Input Data'!N472*IF($G472='Cost Escalators'!$B$4,'Cost Escalators'!$B$6,'Cost Escalators'!$C$6)</f>
        <v>0</v>
      </c>
      <c r="O472" s="34">
        <f>'Input Data'!O472*IF($G472='Cost Escalators'!$B$4,'Cost Escalators'!$B$6,'Cost Escalators'!$C$6)</f>
        <v>0</v>
      </c>
      <c r="P472" s="49">
        <f>'Input Data'!P472*IF($G472='Cost Escalators'!$B$4,'Cost Escalators'!$B$6,'Cost Escalators'!$C$6)</f>
        <v>0</v>
      </c>
      <c r="R472" s="102">
        <f t="shared" si="30"/>
        <v>59914.859977685068</v>
      </c>
      <c r="S472" s="34">
        <f t="shared" si="31"/>
        <v>0</v>
      </c>
      <c r="T472" s="34">
        <f t="shared" si="32"/>
        <v>0</v>
      </c>
      <c r="U472" s="49">
        <f t="shared" si="33"/>
        <v>0</v>
      </c>
      <c r="W472" s="255">
        <f>IF(OR(A472='Cost Escalators'!A$68,A472='Cost Escalators'!A$69,A472='Cost Escalators'!A$70,A472='Cost Escalators'!A$71),SUM(H472:L472),0)</f>
        <v>0</v>
      </c>
    </row>
    <row r="473" spans="1:23" x14ac:dyDescent="0.2">
      <c r="A473" s="33">
        <f>'Input Data'!A473</f>
        <v>6277</v>
      </c>
      <c r="B473" s="33" t="str">
        <f>'Input Data'!B473</f>
        <v>SCADA</v>
      </c>
      <c r="C473" s="33" t="str">
        <f>'Input Data'!C473</f>
        <v>SCADA to Albury</v>
      </c>
      <c r="D473" s="35" t="str">
        <f>'Input Data'!D473</f>
        <v>PS Replacement</v>
      </c>
      <c r="E473" s="63" t="str">
        <f>'Input Data'!E473</f>
        <v>Input_Proj_Commit</v>
      </c>
      <c r="F473" s="68">
        <f>'Input Data'!F473</f>
        <v>2016</v>
      </c>
      <c r="G473" s="52">
        <f>'Input Data'!G473</f>
        <v>2013</v>
      </c>
      <c r="H473" s="34">
        <f>'Input Data'!H473*IF($G473='Cost Escalators'!$B$4,'Cost Escalators'!$B$6,'Cost Escalators'!$C$6)</f>
        <v>-1.1221746928503766</v>
      </c>
      <c r="I473" s="34">
        <f>'Input Data'!I473*IF($G473='Cost Escalators'!$B$4,'Cost Escalators'!$B$6,'Cost Escalators'!$C$6)</f>
        <v>-2412.2382523835508</v>
      </c>
      <c r="J473" s="34">
        <f>'Input Data'!J473*IF($G473='Cost Escalators'!$B$4,'Cost Escalators'!$B$6,'Cost Escalators'!$C$6)</f>
        <v>0</v>
      </c>
      <c r="K473" s="34">
        <f>'Input Data'!K473*IF($G473='Cost Escalators'!$B$4,'Cost Escalators'!$B$6,'Cost Escalators'!$C$6)</f>
        <v>0</v>
      </c>
      <c r="L473" s="49">
        <f>'Input Data'!L473*IF($G473='Cost Escalators'!$B$4,'Cost Escalators'!$B$6,'Cost Escalators'!$C$6)</f>
        <v>0</v>
      </c>
      <c r="M473" s="34">
        <f>'Input Data'!M473*IF($G473='Cost Escalators'!$B$4,'Cost Escalators'!$B$6,'Cost Escalators'!$C$6)</f>
        <v>0</v>
      </c>
      <c r="N473" s="34">
        <f>'Input Data'!N473*IF($G473='Cost Escalators'!$B$4,'Cost Escalators'!$B$6,'Cost Escalators'!$C$6)</f>
        <v>0</v>
      </c>
      <c r="O473" s="34">
        <f>'Input Data'!O473*IF($G473='Cost Escalators'!$B$4,'Cost Escalators'!$B$6,'Cost Escalators'!$C$6)</f>
        <v>0</v>
      </c>
      <c r="P473" s="49">
        <f>'Input Data'!P473*IF($G473='Cost Escalators'!$B$4,'Cost Escalators'!$B$6,'Cost Escalators'!$C$6)</f>
        <v>0</v>
      </c>
      <c r="R473" s="102">
        <f t="shared" si="30"/>
        <v>0</v>
      </c>
      <c r="S473" s="34">
        <f t="shared" si="31"/>
        <v>-2413.3604270764013</v>
      </c>
      <c r="T473" s="34">
        <f t="shared" si="32"/>
        <v>0</v>
      </c>
      <c r="U473" s="49">
        <f t="shared" si="33"/>
        <v>0</v>
      </c>
      <c r="W473" s="255">
        <f>IF(OR(A473='Cost Escalators'!A$68,A473='Cost Escalators'!A$69,A473='Cost Escalators'!A$70,A473='Cost Escalators'!A$71),SUM(H473:L473),0)</f>
        <v>0</v>
      </c>
    </row>
    <row r="474" spans="1:23" x14ac:dyDescent="0.2">
      <c r="A474" s="33">
        <f>'Input Data'!A474</f>
        <v>7279</v>
      </c>
      <c r="B474" s="33" t="str">
        <f>'Input Data'!B474</f>
        <v>SCADA</v>
      </c>
      <c r="C474" s="33" t="str">
        <f>'Input Data'!C474</f>
        <v>SCADA to Albury</v>
      </c>
      <c r="D474" s="35" t="str">
        <f>'Input Data'!D474</f>
        <v>PS Replacement</v>
      </c>
      <c r="E474" s="63" t="str">
        <f>'Input Data'!E474</f>
        <v>Input_Proj_Commit</v>
      </c>
      <c r="F474" s="68">
        <f>'Input Data'!F474</f>
        <v>2016</v>
      </c>
      <c r="G474" s="52">
        <f>'Input Data'!G474</f>
        <v>2013</v>
      </c>
      <c r="H474" s="34">
        <f>'Input Data'!H474*IF($G474='Cost Escalators'!$B$4,'Cost Escalators'!$B$6,'Cost Escalators'!$C$6)</f>
        <v>0</v>
      </c>
      <c r="I474" s="34">
        <f>'Input Data'!I474*IF($G474='Cost Escalators'!$B$4,'Cost Escalators'!$B$6,'Cost Escalators'!$C$6)</f>
        <v>5599.9155155511262</v>
      </c>
      <c r="J474" s="34">
        <f>'Input Data'!J474*IF($G474='Cost Escalators'!$B$4,'Cost Escalators'!$B$6,'Cost Escalators'!$C$6)</f>
        <v>0</v>
      </c>
      <c r="K474" s="34">
        <f>'Input Data'!K474*IF($G474='Cost Escalators'!$B$4,'Cost Escalators'!$B$6,'Cost Escalators'!$C$6)</f>
        <v>459.53711258904815</v>
      </c>
      <c r="L474" s="49">
        <f>'Input Data'!L474*IF($G474='Cost Escalators'!$B$4,'Cost Escalators'!$B$6,'Cost Escalators'!$C$6)</f>
        <v>0</v>
      </c>
      <c r="M474" s="34">
        <f>'Input Data'!M474*IF($G474='Cost Escalators'!$B$4,'Cost Escalators'!$B$6,'Cost Escalators'!$C$6)</f>
        <v>0</v>
      </c>
      <c r="N474" s="34">
        <f>'Input Data'!N474*IF($G474='Cost Escalators'!$B$4,'Cost Escalators'!$B$6,'Cost Escalators'!$C$6)</f>
        <v>0</v>
      </c>
      <c r="O474" s="34">
        <f>'Input Data'!O474*IF($G474='Cost Escalators'!$B$4,'Cost Escalators'!$B$6,'Cost Escalators'!$C$6)</f>
        <v>0</v>
      </c>
      <c r="P474" s="49">
        <f>'Input Data'!P474*IF($G474='Cost Escalators'!$B$4,'Cost Escalators'!$B$6,'Cost Escalators'!$C$6)</f>
        <v>0</v>
      </c>
      <c r="R474" s="102">
        <f t="shared" si="30"/>
        <v>0</v>
      </c>
      <c r="S474" s="34">
        <f t="shared" si="31"/>
        <v>6059.4526281401741</v>
      </c>
      <c r="T474" s="34">
        <f t="shared" si="32"/>
        <v>0</v>
      </c>
      <c r="U474" s="49">
        <f t="shared" si="33"/>
        <v>0</v>
      </c>
      <c r="W474" s="255">
        <f>IF(OR(A474='Cost Escalators'!A$68,A474='Cost Escalators'!A$69,A474='Cost Escalators'!A$70,A474='Cost Escalators'!A$71),SUM(H474:L474),0)</f>
        <v>0</v>
      </c>
    </row>
    <row r="475" spans="1:23" x14ac:dyDescent="0.2">
      <c r="A475" s="33">
        <f>'Input Data'!A475</f>
        <v>6247</v>
      </c>
      <c r="B475" s="33" t="str">
        <f>'Input Data'!B475</f>
        <v>SCADA</v>
      </c>
      <c r="C475" s="33" t="str">
        <f>'Input Data'!C475</f>
        <v>SCADA to Cooma</v>
      </c>
      <c r="D475" s="35" t="str">
        <f>'Input Data'!D475</f>
        <v>PS Replacement</v>
      </c>
      <c r="E475" s="63" t="str">
        <f>'Input Data'!E475</f>
        <v>Input_Proj_Commit</v>
      </c>
      <c r="F475" s="68">
        <f>'Input Data'!F475</f>
        <v>2017</v>
      </c>
      <c r="G475" s="52">
        <f>'Input Data'!G475</f>
        <v>2013</v>
      </c>
      <c r="H475" s="34">
        <f>'Input Data'!H475*IF($G475='Cost Escalators'!$B$4,'Cost Escalators'!$B$6,'Cost Escalators'!$C$6)</f>
        <v>-0.92606649409982222</v>
      </c>
      <c r="I475" s="34">
        <f>'Input Data'!I475*IF($G475='Cost Escalators'!$B$4,'Cost Escalators'!$B$6,'Cost Escalators'!$C$6)</f>
        <v>0</v>
      </c>
      <c r="J475" s="34">
        <f>'Input Data'!J475*IF($G475='Cost Escalators'!$B$4,'Cost Escalators'!$B$6,'Cost Escalators'!$C$6)</f>
        <v>0</v>
      </c>
      <c r="K475" s="34">
        <f>'Input Data'!K475*IF($G475='Cost Escalators'!$B$4,'Cost Escalators'!$B$6,'Cost Escalators'!$C$6)</f>
        <v>-1271.922028218931</v>
      </c>
      <c r="L475" s="49">
        <f>'Input Data'!L475*IF($G475='Cost Escalators'!$B$4,'Cost Escalators'!$B$6,'Cost Escalators'!$C$6)</f>
        <v>0</v>
      </c>
      <c r="M475" s="34">
        <f>'Input Data'!M475*IF($G475='Cost Escalators'!$B$4,'Cost Escalators'!$B$6,'Cost Escalators'!$C$6)</f>
        <v>0</v>
      </c>
      <c r="N475" s="34">
        <f>'Input Data'!N475*IF($G475='Cost Escalators'!$B$4,'Cost Escalators'!$B$6,'Cost Escalators'!$C$6)</f>
        <v>0</v>
      </c>
      <c r="O475" s="34">
        <f>'Input Data'!O475*IF($G475='Cost Escalators'!$B$4,'Cost Escalators'!$B$6,'Cost Escalators'!$C$6)</f>
        <v>0</v>
      </c>
      <c r="P475" s="49">
        <f>'Input Data'!P475*IF($G475='Cost Escalators'!$B$4,'Cost Escalators'!$B$6,'Cost Escalators'!$C$6)</f>
        <v>0</v>
      </c>
      <c r="R475" s="102">
        <f t="shared" si="30"/>
        <v>0</v>
      </c>
      <c r="S475" s="34">
        <f t="shared" si="31"/>
        <v>0</v>
      </c>
      <c r="T475" s="34">
        <f t="shared" si="32"/>
        <v>-1272.8480947130308</v>
      </c>
      <c r="U475" s="49">
        <f t="shared" si="33"/>
        <v>0</v>
      </c>
      <c r="W475" s="255">
        <f>IF(OR(A475='Cost Escalators'!A$68,A475='Cost Escalators'!A$69,A475='Cost Escalators'!A$70,A475='Cost Escalators'!A$71),SUM(H475:L475),0)</f>
        <v>0</v>
      </c>
    </row>
    <row r="476" spans="1:23" x14ac:dyDescent="0.2">
      <c r="A476" s="33">
        <f>'Input Data'!A476</f>
        <v>7297</v>
      </c>
      <c r="B476" s="33" t="str">
        <f>'Input Data'!B476</f>
        <v>SCADA</v>
      </c>
      <c r="C476" s="33" t="str">
        <f>'Input Data'!C476</f>
        <v>SCADA to Hume</v>
      </c>
      <c r="D476" s="35" t="str">
        <f>'Input Data'!D476</f>
        <v>PS Replacement</v>
      </c>
      <c r="E476" s="63" t="str">
        <f>'Input Data'!E476</f>
        <v>Input_Proj_Commit</v>
      </c>
      <c r="F476" s="68">
        <f>'Input Data'!F476</f>
        <v>2017</v>
      </c>
      <c r="G476" s="52">
        <f>'Input Data'!G476</f>
        <v>2013</v>
      </c>
      <c r="H476" s="34">
        <f>'Input Data'!H476*IF($G476='Cost Escalators'!$B$4,'Cost Escalators'!$B$6,'Cost Escalators'!$C$6)</f>
        <v>0</v>
      </c>
      <c r="I476" s="34">
        <f>'Input Data'!I476*IF($G476='Cost Escalators'!$B$4,'Cost Escalators'!$B$6,'Cost Escalators'!$C$6)</f>
        <v>64725.954417531961</v>
      </c>
      <c r="J476" s="34">
        <f>'Input Data'!J476*IF($G476='Cost Escalators'!$B$4,'Cost Escalators'!$B$6,'Cost Escalators'!$C$6)</f>
        <v>239.57795841413335</v>
      </c>
      <c r="K476" s="34">
        <f>'Input Data'!K476*IF($G476='Cost Escalators'!$B$4,'Cost Escalators'!$B$6,'Cost Escalators'!$C$6)</f>
        <v>0</v>
      </c>
      <c r="L476" s="49">
        <f>'Input Data'!L476*IF($G476='Cost Escalators'!$B$4,'Cost Escalators'!$B$6,'Cost Escalators'!$C$6)</f>
        <v>0</v>
      </c>
      <c r="M476" s="34">
        <f>'Input Data'!M476*IF($G476='Cost Escalators'!$B$4,'Cost Escalators'!$B$6,'Cost Escalators'!$C$6)</f>
        <v>0</v>
      </c>
      <c r="N476" s="34">
        <f>'Input Data'!N476*IF($G476='Cost Escalators'!$B$4,'Cost Escalators'!$B$6,'Cost Escalators'!$C$6)</f>
        <v>0</v>
      </c>
      <c r="O476" s="34">
        <f>'Input Data'!O476*IF($G476='Cost Escalators'!$B$4,'Cost Escalators'!$B$6,'Cost Escalators'!$C$6)</f>
        <v>0</v>
      </c>
      <c r="P476" s="49">
        <f>'Input Data'!P476*IF($G476='Cost Escalators'!$B$4,'Cost Escalators'!$B$6,'Cost Escalators'!$C$6)</f>
        <v>0</v>
      </c>
      <c r="R476" s="102">
        <f t="shared" si="30"/>
        <v>0</v>
      </c>
      <c r="S476" s="34">
        <f t="shared" si="31"/>
        <v>0</v>
      </c>
      <c r="T476" s="34">
        <f t="shared" si="32"/>
        <v>64965.532375946095</v>
      </c>
      <c r="U476" s="49">
        <f t="shared" si="33"/>
        <v>0</v>
      </c>
      <c r="W476" s="255">
        <f>IF(OR(A476='Cost Escalators'!A$68,A476='Cost Escalators'!A$69,A476='Cost Escalators'!A$70,A476='Cost Escalators'!A$71),SUM(H476:L476),0)</f>
        <v>0</v>
      </c>
    </row>
    <row r="477" spans="1:23" x14ac:dyDescent="0.2">
      <c r="A477" s="33">
        <f>'Input Data'!A477</f>
        <v>6278</v>
      </c>
      <c r="B477" s="33" t="str">
        <f>'Input Data'!B477</f>
        <v>SCADA</v>
      </c>
      <c r="C477" s="33" t="str">
        <f>'Input Data'!C477</f>
        <v>ANM SCADA</v>
      </c>
      <c r="D477" s="35" t="str">
        <f>'Input Data'!D477</f>
        <v>PS Replacement</v>
      </c>
      <c r="E477" s="63" t="str">
        <f>'Input Data'!E477</f>
        <v>Input_Proj_Commit</v>
      </c>
      <c r="F477" s="68">
        <f>'Input Data'!F477</f>
        <v>2018</v>
      </c>
      <c r="G477" s="52">
        <f>'Input Data'!G477</f>
        <v>2013</v>
      </c>
      <c r="H477" s="34">
        <f>'Input Data'!H477*IF($G477='Cost Escalators'!$B$4,'Cost Escalators'!$B$6,'Cost Escalators'!$C$6)</f>
        <v>-1.2420185920868256</v>
      </c>
      <c r="I477" s="34">
        <f>'Input Data'!I477*IF($G477='Cost Escalators'!$B$4,'Cost Escalators'!$B$6,'Cost Escalators'!$C$6)</f>
        <v>-1758.7797261268763</v>
      </c>
      <c r="J477" s="34">
        <f>'Input Data'!J477*IF($G477='Cost Escalators'!$B$4,'Cost Escalators'!$B$6,'Cost Escalators'!$C$6)</f>
        <v>0</v>
      </c>
      <c r="K477" s="34">
        <f>'Input Data'!K477*IF($G477='Cost Escalators'!$B$4,'Cost Escalators'!$B$6,'Cost Escalators'!$C$6)</f>
        <v>0</v>
      </c>
      <c r="L477" s="49">
        <f>'Input Data'!L477*IF($G477='Cost Escalators'!$B$4,'Cost Escalators'!$B$6,'Cost Escalators'!$C$6)</f>
        <v>0</v>
      </c>
      <c r="M477" s="34">
        <f>'Input Data'!M477*IF($G477='Cost Escalators'!$B$4,'Cost Escalators'!$B$6,'Cost Escalators'!$C$6)</f>
        <v>0</v>
      </c>
      <c r="N477" s="34">
        <f>'Input Data'!N477*IF($G477='Cost Escalators'!$B$4,'Cost Escalators'!$B$6,'Cost Escalators'!$C$6)</f>
        <v>0</v>
      </c>
      <c r="O477" s="34">
        <f>'Input Data'!O477*IF($G477='Cost Escalators'!$B$4,'Cost Escalators'!$B$6,'Cost Escalators'!$C$6)</f>
        <v>0</v>
      </c>
      <c r="P477" s="49">
        <f>'Input Data'!P477*IF($G477='Cost Escalators'!$B$4,'Cost Escalators'!$B$6,'Cost Escalators'!$C$6)</f>
        <v>0</v>
      </c>
      <c r="R477" s="102">
        <f t="shared" si="30"/>
        <v>0</v>
      </c>
      <c r="S477" s="34">
        <f t="shared" si="31"/>
        <v>0</v>
      </c>
      <c r="T477" s="34">
        <f t="shared" si="32"/>
        <v>0</v>
      </c>
      <c r="U477" s="49">
        <f t="shared" si="33"/>
        <v>-1760.0217447189632</v>
      </c>
      <c r="W477" s="255">
        <f>IF(OR(A477='Cost Escalators'!A$68,A477='Cost Escalators'!A$69,A477='Cost Escalators'!A$70,A477='Cost Escalators'!A$71),SUM(H477:L477),0)</f>
        <v>0</v>
      </c>
    </row>
    <row r="478" spans="1:23" x14ac:dyDescent="0.2">
      <c r="A478" s="33">
        <f>'Input Data'!A478</f>
        <v>7280</v>
      </c>
      <c r="B478" s="33" t="str">
        <f>'Input Data'!B478</f>
        <v>SCADA</v>
      </c>
      <c r="C478" s="33" t="str">
        <f>'Input Data'!C478</f>
        <v>ANM SCADA</v>
      </c>
      <c r="D478" s="35" t="str">
        <f>'Input Data'!D478</f>
        <v>PS Replacement</v>
      </c>
      <c r="E478" s="63" t="str">
        <f>'Input Data'!E478</f>
        <v>Input_Proj_Commit</v>
      </c>
      <c r="F478" s="68">
        <f>'Input Data'!F478</f>
        <v>2018</v>
      </c>
      <c r="G478" s="52">
        <f>'Input Data'!G478</f>
        <v>2013</v>
      </c>
      <c r="H478" s="34">
        <f>'Input Data'!H478*IF($G478='Cost Escalators'!$B$4,'Cost Escalators'!$B$6,'Cost Escalators'!$C$6)</f>
        <v>0</v>
      </c>
      <c r="I478" s="34">
        <f>'Input Data'!I478*IF($G478='Cost Escalators'!$B$4,'Cost Escalators'!$B$6,'Cost Escalators'!$C$6)</f>
        <v>5695.5879433510227</v>
      </c>
      <c r="J478" s="34">
        <f>'Input Data'!J478*IF($G478='Cost Escalators'!$B$4,'Cost Escalators'!$B$6,'Cost Escalators'!$C$6)</f>
        <v>-5581.5620151472776</v>
      </c>
      <c r="K478" s="34">
        <f>'Input Data'!K478*IF($G478='Cost Escalators'!$B$4,'Cost Escalators'!$B$6,'Cost Escalators'!$C$6)</f>
        <v>428.7660327241054</v>
      </c>
      <c r="L478" s="49">
        <f>'Input Data'!L478*IF($G478='Cost Escalators'!$B$4,'Cost Escalators'!$B$6,'Cost Escalators'!$C$6)</f>
        <v>0</v>
      </c>
      <c r="M478" s="34">
        <f>'Input Data'!M478*IF($G478='Cost Escalators'!$B$4,'Cost Escalators'!$B$6,'Cost Escalators'!$C$6)</f>
        <v>0</v>
      </c>
      <c r="N478" s="34">
        <f>'Input Data'!N478*IF($G478='Cost Escalators'!$B$4,'Cost Escalators'!$B$6,'Cost Escalators'!$C$6)</f>
        <v>0</v>
      </c>
      <c r="O478" s="34">
        <f>'Input Data'!O478*IF($G478='Cost Escalators'!$B$4,'Cost Escalators'!$B$6,'Cost Escalators'!$C$6)</f>
        <v>0</v>
      </c>
      <c r="P478" s="49">
        <f>'Input Data'!P478*IF($G478='Cost Escalators'!$B$4,'Cost Escalators'!$B$6,'Cost Escalators'!$C$6)</f>
        <v>0</v>
      </c>
      <c r="R478" s="102">
        <f t="shared" si="30"/>
        <v>0</v>
      </c>
      <c r="S478" s="34">
        <f t="shared" si="31"/>
        <v>0</v>
      </c>
      <c r="T478" s="34">
        <f t="shared" si="32"/>
        <v>0</v>
      </c>
      <c r="U478" s="49">
        <f t="shared" si="33"/>
        <v>542.79196092785037</v>
      </c>
      <c r="W478" s="255">
        <f>IF(OR(A478='Cost Escalators'!A$68,A478='Cost Escalators'!A$69,A478='Cost Escalators'!A$70,A478='Cost Escalators'!A$71),SUM(H478:L478),0)</f>
        <v>0</v>
      </c>
    </row>
    <row r="479" spans="1:23" x14ac:dyDescent="0.2">
      <c r="A479" s="33">
        <f>'Input Data'!A479</f>
        <v>6461</v>
      </c>
      <c r="B479" s="33" t="str">
        <f>'Input Data'!B479</f>
        <v>Secondary System Renewal</v>
      </c>
      <c r="C479" s="33" t="str">
        <f>'Input Data'!C479</f>
        <v>Lismore Substation Control System Replacement</v>
      </c>
      <c r="D479" s="35" t="str">
        <f>'Input Data'!D479</f>
        <v>PS Replacement</v>
      </c>
      <c r="E479" s="63" t="str">
        <f>'Input Data'!E479</f>
        <v>Input_Proj_Commit</v>
      </c>
      <c r="F479" s="68">
        <f>'Input Data'!F479</f>
        <v>2011</v>
      </c>
      <c r="G479" s="52">
        <f>'Input Data'!G479</f>
        <v>2013</v>
      </c>
      <c r="H479" s="34">
        <f>'Input Data'!H479*IF($G479='Cost Escalators'!$B$4,'Cost Escalators'!$B$6,'Cost Escalators'!$C$6)</f>
        <v>1033049.8682449084</v>
      </c>
      <c r="I479" s="34">
        <f>'Input Data'!I479*IF($G479='Cost Escalators'!$B$4,'Cost Escalators'!$B$6,'Cost Escalators'!$C$6)</f>
        <v>943696.89836424426</v>
      </c>
      <c r="J479" s="34">
        <f>'Input Data'!J479*IF($G479='Cost Escalators'!$B$4,'Cost Escalators'!$B$6,'Cost Escalators'!$C$6)</f>
        <v>798.22498732517715</v>
      </c>
      <c r="K479" s="34">
        <f>'Input Data'!K479*IF($G479='Cost Escalators'!$B$4,'Cost Escalators'!$B$6,'Cost Escalators'!$C$6)</f>
        <v>0</v>
      </c>
      <c r="L479" s="49">
        <f>'Input Data'!L479*IF($G479='Cost Escalators'!$B$4,'Cost Escalators'!$B$6,'Cost Escalators'!$C$6)</f>
        <v>0</v>
      </c>
      <c r="M479" s="34">
        <f>'Input Data'!M479*IF($G479='Cost Escalators'!$B$4,'Cost Escalators'!$B$6,'Cost Escalators'!$C$6)</f>
        <v>0</v>
      </c>
      <c r="N479" s="34">
        <f>'Input Data'!N479*IF($G479='Cost Escalators'!$B$4,'Cost Escalators'!$B$6,'Cost Escalators'!$C$6)</f>
        <v>0</v>
      </c>
      <c r="O479" s="34">
        <f>'Input Data'!O479*IF($G479='Cost Escalators'!$B$4,'Cost Escalators'!$B$6,'Cost Escalators'!$C$6)</f>
        <v>0</v>
      </c>
      <c r="P479" s="49">
        <f>'Input Data'!P479*IF($G479='Cost Escalators'!$B$4,'Cost Escalators'!$B$6,'Cost Escalators'!$C$6)</f>
        <v>0</v>
      </c>
      <c r="R479" s="102">
        <f t="shared" si="30"/>
        <v>0</v>
      </c>
      <c r="S479" s="34">
        <f t="shared" si="31"/>
        <v>0</v>
      </c>
      <c r="T479" s="34">
        <f t="shared" si="32"/>
        <v>0</v>
      </c>
      <c r="U479" s="49">
        <f t="shared" si="33"/>
        <v>0</v>
      </c>
      <c r="W479" s="255">
        <f>IF(OR(A479='Cost Escalators'!A$68,A479='Cost Escalators'!A$69,A479='Cost Escalators'!A$70,A479='Cost Escalators'!A$71),SUM(H479:L479),0)</f>
        <v>0</v>
      </c>
    </row>
    <row r="480" spans="1:23" x14ac:dyDescent="0.2">
      <c r="A480" s="33">
        <f>'Input Data'!A480</f>
        <v>6715</v>
      </c>
      <c r="B480" s="33" t="str">
        <f>'Input Data'!B480</f>
        <v>Secondary System Renewal</v>
      </c>
      <c r="C480" s="33" t="str">
        <f>'Input Data'!C480</f>
        <v>Dapto Secondary System Replacement</v>
      </c>
      <c r="D480" s="35" t="str">
        <f>'Input Data'!D480</f>
        <v>PS Replacement</v>
      </c>
      <c r="E480" s="63" t="str">
        <f>'Input Data'!E480</f>
        <v>Input_Proj_Commit</v>
      </c>
      <c r="F480" s="68">
        <f>'Input Data'!F480</f>
        <v>2014</v>
      </c>
      <c r="G480" s="52">
        <f>'Input Data'!G480</f>
        <v>2013</v>
      </c>
      <c r="H480" s="34">
        <f>'Input Data'!H480*IF($G480='Cost Escalators'!$B$4,'Cost Escalators'!$B$6,'Cost Escalators'!$C$6)</f>
        <v>4910509.1816922426</v>
      </c>
      <c r="I480" s="34">
        <f>'Input Data'!I480*IF($G480='Cost Escalators'!$B$4,'Cost Escalators'!$B$6,'Cost Escalators'!$C$6)</f>
        <v>3266328.1443208894</v>
      </c>
      <c r="J480" s="34">
        <f>'Input Data'!J480*IF($G480='Cost Escalators'!$B$4,'Cost Escalators'!$B$6,'Cost Escalators'!$C$6)</f>
        <v>1526000.5701494056</v>
      </c>
      <c r="K480" s="34">
        <f>'Input Data'!K480*IF($G480='Cost Escalators'!$B$4,'Cost Escalators'!$B$6,'Cost Escalators'!$C$6)</f>
        <v>1253297.5303042256</v>
      </c>
      <c r="L480" s="49">
        <f>'Input Data'!L480*IF($G480='Cost Escalators'!$B$4,'Cost Escalators'!$B$6,'Cost Escalators'!$C$6)</f>
        <v>1310096.4940234374</v>
      </c>
      <c r="M480" s="34">
        <f>'Input Data'!M480*IF($G480='Cost Escalators'!$B$4,'Cost Escalators'!$B$6,'Cost Escalators'!$C$6)</f>
        <v>0</v>
      </c>
      <c r="N480" s="34">
        <f>'Input Data'!N480*IF($G480='Cost Escalators'!$B$4,'Cost Escalators'!$B$6,'Cost Escalators'!$C$6)</f>
        <v>0</v>
      </c>
      <c r="O480" s="34">
        <f>'Input Data'!O480*IF($G480='Cost Escalators'!$B$4,'Cost Escalators'!$B$6,'Cost Escalators'!$C$6)</f>
        <v>0</v>
      </c>
      <c r="P480" s="49">
        <f>'Input Data'!P480*IF($G480='Cost Escalators'!$B$4,'Cost Escalators'!$B$6,'Cost Escalators'!$C$6)</f>
        <v>0</v>
      </c>
      <c r="R480" s="102">
        <f t="shared" si="30"/>
        <v>0</v>
      </c>
      <c r="S480" s="34">
        <f t="shared" si="31"/>
        <v>0</v>
      </c>
      <c r="T480" s="34">
        <f t="shared" si="32"/>
        <v>0</v>
      </c>
      <c r="U480" s="49">
        <f t="shared" si="33"/>
        <v>0</v>
      </c>
      <c r="W480" s="255">
        <f>IF(OR(A480='Cost Escalators'!A$68,A480='Cost Escalators'!A$69,A480='Cost Escalators'!A$70,A480='Cost Escalators'!A$71),SUM(H480:L480),0)</f>
        <v>0</v>
      </c>
    </row>
    <row r="481" spans="1:23" x14ac:dyDescent="0.2">
      <c r="A481" s="33">
        <f>'Input Data'!A481</f>
        <v>7083</v>
      </c>
      <c r="B481" s="33" t="str">
        <f>'Input Data'!B481</f>
        <v>Secondary System Renewal</v>
      </c>
      <c r="C481" s="33" t="str">
        <f>'Input Data'!C481</f>
        <v>Guthega Secondary System Renewal</v>
      </c>
      <c r="D481" s="35" t="str">
        <f>'Input Data'!D481</f>
        <v>PS Replacement</v>
      </c>
      <c r="E481" s="63" t="str">
        <f>'Input Data'!E481</f>
        <v>Input_Proj_Commit</v>
      </c>
      <c r="F481" s="68">
        <f>'Input Data'!F481</f>
        <v>2014</v>
      </c>
      <c r="G481" s="52">
        <f>'Input Data'!G481</f>
        <v>2013</v>
      </c>
      <c r="H481" s="34">
        <f>'Input Data'!H481*IF($G481='Cost Escalators'!$B$4,'Cost Escalators'!$B$6,'Cost Escalators'!$C$6)</f>
        <v>0</v>
      </c>
      <c r="I481" s="34">
        <f>'Input Data'!I481*IF($G481='Cost Escalators'!$B$4,'Cost Escalators'!$B$6,'Cost Escalators'!$C$6)</f>
        <v>16041.736357605909</v>
      </c>
      <c r="J481" s="34">
        <f>'Input Data'!J481*IF($G481='Cost Escalators'!$B$4,'Cost Escalators'!$B$6,'Cost Escalators'!$C$6)</f>
        <v>5785.5523820875396</v>
      </c>
      <c r="K481" s="34">
        <f>'Input Data'!K481*IF($G481='Cost Escalators'!$B$4,'Cost Escalators'!$B$6,'Cost Escalators'!$C$6)</f>
        <v>594238.58504037571</v>
      </c>
      <c r="L481" s="49">
        <f>'Input Data'!L481*IF($G481='Cost Escalators'!$B$4,'Cost Escalators'!$B$6,'Cost Escalators'!$C$6)</f>
        <v>2617698.2194531253</v>
      </c>
      <c r="M481" s="34">
        <f>'Input Data'!M481*IF($G481='Cost Escalators'!$B$4,'Cost Escalators'!$B$6,'Cost Escalators'!$C$6)</f>
        <v>566135.67772070307</v>
      </c>
      <c r="N481" s="34">
        <f>'Input Data'!N481*IF($G481='Cost Escalators'!$B$4,'Cost Escalators'!$B$6,'Cost Escalators'!$C$6)</f>
        <v>0</v>
      </c>
      <c r="O481" s="34">
        <f>'Input Data'!O481*IF($G481='Cost Escalators'!$B$4,'Cost Escalators'!$B$6,'Cost Escalators'!$C$6)</f>
        <v>0</v>
      </c>
      <c r="P481" s="49">
        <f>'Input Data'!P481*IF($G481='Cost Escalators'!$B$4,'Cost Escalators'!$B$6,'Cost Escalators'!$C$6)</f>
        <v>0</v>
      </c>
      <c r="R481" s="102">
        <f t="shared" si="30"/>
        <v>0</v>
      </c>
      <c r="S481" s="34">
        <f t="shared" si="31"/>
        <v>0</v>
      </c>
      <c r="T481" s="34">
        <f t="shared" si="32"/>
        <v>0</v>
      </c>
      <c r="U481" s="49">
        <f t="shared" si="33"/>
        <v>0</v>
      </c>
      <c r="W481" s="255">
        <f>IF(OR(A481='Cost Escalators'!A$68,A481='Cost Escalators'!A$69,A481='Cost Escalators'!A$70,A481='Cost Escalators'!A$71),SUM(H481:L481),0)</f>
        <v>0</v>
      </c>
    </row>
    <row r="482" spans="1:23" x14ac:dyDescent="0.2">
      <c r="A482" s="33">
        <f>'Input Data'!A482</f>
        <v>7455</v>
      </c>
      <c r="B482" s="33" t="str">
        <f>'Input Data'!B482</f>
        <v>Secondary System Renewal</v>
      </c>
      <c r="C482" s="33" t="str">
        <f>'Input Data'!C482</f>
        <v>Guthega Secondary System Renewal</v>
      </c>
      <c r="D482" s="35" t="str">
        <f>'Input Data'!D482</f>
        <v>PS Replacement</v>
      </c>
      <c r="E482" s="63" t="str">
        <f>'Input Data'!E482</f>
        <v>Input_Proj_Commit</v>
      </c>
      <c r="F482" s="68">
        <f>'Input Data'!F482</f>
        <v>2014</v>
      </c>
      <c r="G482" s="52">
        <f>'Input Data'!G482</f>
        <v>2013</v>
      </c>
      <c r="H482" s="34">
        <f>'Input Data'!H482*IF($G482='Cost Escalators'!$B$4,'Cost Escalators'!$B$6,'Cost Escalators'!$C$6)</f>
        <v>0</v>
      </c>
      <c r="I482" s="34">
        <f>'Input Data'!I482*IF($G482='Cost Escalators'!$B$4,'Cost Escalators'!$B$6,'Cost Escalators'!$C$6)</f>
        <v>33208.764218450728</v>
      </c>
      <c r="J482" s="34">
        <f>'Input Data'!J482*IF($G482='Cost Escalators'!$B$4,'Cost Escalators'!$B$6,'Cost Escalators'!$C$6)</f>
        <v>0</v>
      </c>
      <c r="K482" s="34">
        <f>'Input Data'!K482*IF($G482='Cost Escalators'!$B$4,'Cost Escalators'!$B$6,'Cost Escalators'!$C$6)</f>
        <v>0</v>
      </c>
      <c r="L482" s="49">
        <f>'Input Data'!L482*IF($G482='Cost Escalators'!$B$4,'Cost Escalators'!$B$6,'Cost Escalators'!$C$6)</f>
        <v>0</v>
      </c>
      <c r="M482" s="34">
        <f>'Input Data'!M482*IF($G482='Cost Escalators'!$B$4,'Cost Escalators'!$B$6,'Cost Escalators'!$C$6)</f>
        <v>0</v>
      </c>
      <c r="N482" s="34">
        <f>'Input Data'!N482*IF($G482='Cost Escalators'!$B$4,'Cost Escalators'!$B$6,'Cost Escalators'!$C$6)</f>
        <v>0</v>
      </c>
      <c r="O482" s="34">
        <f>'Input Data'!O482*IF($G482='Cost Escalators'!$B$4,'Cost Escalators'!$B$6,'Cost Escalators'!$C$6)</f>
        <v>0</v>
      </c>
      <c r="P482" s="49">
        <f>'Input Data'!P482*IF($G482='Cost Escalators'!$B$4,'Cost Escalators'!$B$6,'Cost Escalators'!$C$6)</f>
        <v>0</v>
      </c>
      <c r="R482" s="102">
        <f t="shared" si="30"/>
        <v>0</v>
      </c>
      <c r="S482" s="34">
        <f t="shared" si="31"/>
        <v>0</v>
      </c>
      <c r="T482" s="34">
        <f t="shared" si="32"/>
        <v>0</v>
      </c>
      <c r="U482" s="49">
        <f t="shared" si="33"/>
        <v>0</v>
      </c>
      <c r="W482" s="255">
        <f>IF(OR(A482='Cost Escalators'!A$68,A482='Cost Escalators'!A$69,A482='Cost Escalators'!A$70,A482='Cost Escalators'!A$71),SUM(H482:L482),0)</f>
        <v>0</v>
      </c>
    </row>
    <row r="483" spans="1:23" x14ac:dyDescent="0.2">
      <c r="A483" s="33">
        <f>'Input Data'!A483</f>
        <v>7669</v>
      </c>
      <c r="B483" s="33" t="str">
        <f>'Input Data'!B483</f>
        <v>Secondary System Renewal</v>
      </c>
      <c r="C483" s="33" t="str">
        <f>'Input Data'!C483</f>
        <v>Yass Secondary System Renewal</v>
      </c>
      <c r="D483" s="35" t="str">
        <f>'Input Data'!D483</f>
        <v>PS Replacement</v>
      </c>
      <c r="E483" s="63" t="str">
        <f>'Input Data'!E483</f>
        <v>Input_Proj_Commit</v>
      </c>
      <c r="F483" s="68">
        <f>'Input Data'!F483</f>
        <v>2014</v>
      </c>
      <c r="G483" s="52">
        <f>'Input Data'!G483</f>
        <v>2013</v>
      </c>
      <c r="H483" s="34">
        <f>'Input Data'!H483*IF($G483='Cost Escalators'!$B$4,'Cost Escalators'!$B$6,'Cost Escalators'!$C$6)</f>
        <v>0</v>
      </c>
      <c r="I483" s="34">
        <f>'Input Data'!I483*IF($G483='Cost Escalators'!$B$4,'Cost Escalators'!$B$6,'Cost Escalators'!$C$6)</f>
        <v>0</v>
      </c>
      <c r="J483" s="34">
        <f>'Input Data'!J483*IF($G483='Cost Escalators'!$B$4,'Cost Escalators'!$B$6,'Cost Escalators'!$C$6)</f>
        <v>0</v>
      </c>
      <c r="K483" s="34">
        <f>'Input Data'!K483*IF($G483='Cost Escalators'!$B$4,'Cost Escalators'!$B$6,'Cost Escalators'!$C$6)</f>
        <v>1032.7537338779641</v>
      </c>
      <c r="L483" s="49">
        <f>'Input Data'!L483*IF($G483='Cost Escalators'!$B$4,'Cost Escalators'!$B$6,'Cost Escalators'!$C$6)</f>
        <v>0</v>
      </c>
      <c r="M483" s="34">
        <f>'Input Data'!M483*IF($G483='Cost Escalators'!$B$4,'Cost Escalators'!$B$6,'Cost Escalators'!$C$6)</f>
        <v>0</v>
      </c>
      <c r="N483" s="34">
        <f>'Input Data'!N483*IF($G483='Cost Escalators'!$B$4,'Cost Escalators'!$B$6,'Cost Escalators'!$C$6)</f>
        <v>0</v>
      </c>
      <c r="O483" s="34">
        <f>'Input Data'!O483*IF($G483='Cost Escalators'!$B$4,'Cost Escalators'!$B$6,'Cost Escalators'!$C$6)</f>
        <v>0</v>
      </c>
      <c r="P483" s="49">
        <f>'Input Data'!P483*IF($G483='Cost Escalators'!$B$4,'Cost Escalators'!$B$6,'Cost Escalators'!$C$6)</f>
        <v>0</v>
      </c>
      <c r="R483" s="102">
        <f t="shared" si="30"/>
        <v>0</v>
      </c>
      <c r="S483" s="34">
        <f t="shared" si="31"/>
        <v>0</v>
      </c>
      <c r="T483" s="34">
        <f t="shared" si="32"/>
        <v>0</v>
      </c>
      <c r="U483" s="49">
        <f t="shared" si="33"/>
        <v>0</v>
      </c>
      <c r="W483" s="255">
        <f>IF(OR(A483='Cost Escalators'!A$68,A483='Cost Escalators'!A$69,A483='Cost Escalators'!A$70,A483='Cost Escalators'!A$71),SUM(H483:L483),0)</f>
        <v>0</v>
      </c>
    </row>
    <row r="484" spans="1:23" x14ac:dyDescent="0.2">
      <c r="A484" s="33">
        <f>'Input Data'!A484</f>
        <v>7151</v>
      </c>
      <c r="B484" s="33" t="str">
        <f>'Input Data'!B484</f>
        <v>Secondary System Renewal</v>
      </c>
      <c r="C484" s="33" t="str">
        <f>'Input Data'!C484</f>
        <v>Tumut Secondary System Renewal</v>
      </c>
      <c r="D484" s="35" t="str">
        <f>'Input Data'!D484</f>
        <v>PS Replacement</v>
      </c>
      <c r="E484" s="63" t="str">
        <f>'Input Data'!E484</f>
        <v>Input_Proj_Commit</v>
      </c>
      <c r="F484" s="68">
        <f>'Input Data'!F484</f>
        <v>2015</v>
      </c>
      <c r="G484" s="52">
        <f>'Input Data'!G484</f>
        <v>2013</v>
      </c>
      <c r="H484" s="34">
        <f>'Input Data'!H484*IF($G484='Cost Escalators'!$B$4,'Cost Escalators'!$B$6,'Cost Escalators'!$C$6)</f>
        <v>0</v>
      </c>
      <c r="I484" s="34">
        <f>'Input Data'!I484*IF($G484='Cost Escalators'!$B$4,'Cost Escalators'!$B$6,'Cost Escalators'!$C$6)</f>
        <v>31277.876206901939</v>
      </c>
      <c r="J484" s="34">
        <f>'Input Data'!J484*IF($G484='Cost Escalators'!$B$4,'Cost Escalators'!$B$6,'Cost Escalators'!$C$6)</f>
        <v>162943.60767141148</v>
      </c>
      <c r="K484" s="34">
        <f>'Input Data'!K484*IF($G484='Cost Escalators'!$B$4,'Cost Escalators'!$B$6,'Cost Escalators'!$C$6)</f>
        <v>2048280.6850178833</v>
      </c>
      <c r="L484" s="49">
        <f>'Input Data'!L484*IF($G484='Cost Escalators'!$B$4,'Cost Escalators'!$B$6,'Cost Escalators'!$C$6)</f>
        <v>14035390.678242188</v>
      </c>
      <c r="M484" s="34">
        <f>'Input Data'!M484*IF($G484='Cost Escalators'!$B$4,'Cost Escalators'!$B$6,'Cost Escalators'!$C$6)</f>
        <v>0</v>
      </c>
      <c r="N484" s="34">
        <f>'Input Data'!N484*IF($G484='Cost Escalators'!$B$4,'Cost Escalators'!$B$6,'Cost Escalators'!$C$6)</f>
        <v>0</v>
      </c>
      <c r="O484" s="34">
        <f>'Input Data'!O484*IF($G484='Cost Escalators'!$B$4,'Cost Escalators'!$B$6,'Cost Escalators'!$C$6)</f>
        <v>0</v>
      </c>
      <c r="P484" s="49">
        <f>'Input Data'!P484*IF($G484='Cost Escalators'!$B$4,'Cost Escalators'!$B$6,'Cost Escalators'!$C$6)</f>
        <v>0</v>
      </c>
      <c r="R484" s="102">
        <f t="shared" si="30"/>
        <v>16277892.847138384</v>
      </c>
      <c r="S484" s="34">
        <f t="shared" si="31"/>
        <v>0</v>
      </c>
      <c r="T484" s="34">
        <f t="shared" si="32"/>
        <v>0</v>
      </c>
      <c r="U484" s="49">
        <f t="shared" si="33"/>
        <v>0</v>
      </c>
      <c r="W484" s="255">
        <f>IF(OR(A484='Cost Escalators'!A$68,A484='Cost Escalators'!A$69,A484='Cost Escalators'!A$70,A484='Cost Escalators'!A$71),SUM(H484:L484),0)</f>
        <v>0</v>
      </c>
    </row>
    <row r="485" spans="1:23" x14ac:dyDescent="0.2">
      <c r="A485" s="33">
        <f>'Input Data'!A485</f>
        <v>7301</v>
      </c>
      <c r="B485" s="33" t="str">
        <f>'Input Data'!B485</f>
        <v>Secondary System Renewal</v>
      </c>
      <c r="C485" s="33" t="str">
        <f>'Input Data'!C485</f>
        <v>Molong Secondary System Renewal</v>
      </c>
      <c r="D485" s="35" t="str">
        <f>'Input Data'!D485</f>
        <v>PS Replacement</v>
      </c>
      <c r="E485" s="63" t="str">
        <f>'Input Data'!E485</f>
        <v>Input_Proj_Commit</v>
      </c>
      <c r="F485" s="68">
        <f>'Input Data'!F485</f>
        <v>2015</v>
      </c>
      <c r="G485" s="52">
        <f>'Input Data'!G485</f>
        <v>2013</v>
      </c>
      <c r="H485" s="34">
        <f>'Input Data'!H485*IF($G485='Cost Escalators'!$B$4,'Cost Escalators'!$B$6,'Cost Escalators'!$C$6)</f>
        <v>0</v>
      </c>
      <c r="I485" s="34">
        <f>'Input Data'!I485*IF($G485='Cost Escalators'!$B$4,'Cost Escalators'!$B$6,'Cost Escalators'!$C$6)</f>
        <v>37603.060397085079</v>
      </c>
      <c r="J485" s="34">
        <f>'Input Data'!J485*IF($G485='Cost Escalators'!$B$4,'Cost Escalators'!$B$6,'Cost Escalators'!$C$6)</f>
        <v>-36850.351765772102</v>
      </c>
      <c r="K485" s="34">
        <f>'Input Data'!K485*IF($G485='Cost Escalators'!$B$4,'Cost Escalators'!$B$6,'Cost Escalators'!$C$6)</f>
        <v>0</v>
      </c>
      <c r="L485" s="49">
        <f>'Input Data'!L485*IF($G485='Cost Escalators'!$B$4,'Cost Escalators'!$B$6,'Cost Escalators'!$C$6)</f>
        <v>0</v>
      </c>
      <c r="M485" s="34">
        <f>'Input Data'!M485*IF($G485='Cost Escalators'!$B$4,'Cost Escalators'!$B$6,'Cost Escalators'!$C$6)</f>
        <v>0</v>
      </c>
      <c r="N485" s="34">
        <f>'Input Data'!N485*IF($G485='Cost Escalators'!$B$4,'Cost Escalators'!$B$6,'Cost Escalators'!$C$6)</f>
        <v>0</v>
      </c>
      <c r="O485" s="34">
        <f>'Input Data'!O485*IF($G485='Cost Escalators'!$B$4,'Cost Escalators'!$B$6,'Cost Escalators'!$C$6)</f>
        <v>0</v>
      </c>
      <c r="P485" s="49">
        <f>'Input Data'!P485*IF($G485='Cost Escalators'!$B$4,'Cost Escalators'!$B$6,'Cost Escalators'!$C$6)</f>
        <v>0</v>
      </c>
      <c r="R485" s="102">
        <f t="shared" si="30"/>
        <v>752.70863131297665</v>
      </c>
      <c r="S485" s="34">
        <f t="shared" si="31"/>
        <v>0</v>
      </c>
      <c r="T485" s="34">
        <f t="shared" si="32"/>
        <v>0</v>
      </c>
      <c r="U485" s="49">
        <f t="shared" si="33"/>
        <v>0</v>
      </c>
      <c r="W485" s="255">
        <f>IF(OR(A485='Cost Escalators'!A$68,A485='Cost Escalators'!A$69,A485='Cost Escalators'!A$70,A485='Cost Escalators'!A$71),SUM(H485:L485),0)</f>
        <v>0</v>
      </c>
    </row>
    <row r="486" spans="1:23" x14ac:dyDescent="0.2">
      <c r="A486" s="33">
        <f>'Input Data'!A486</f>
        <v>6985</v>
      </c>
      <c r="B486" s="33" t="str">
        <f>'Input Data'!B486</f>
        <v>Secondary System Renewal</v>
      </c>
      <c r="C486" s="33" t="str">
        <f>'Input Data'!C486</f>
        <v>Sydney West Secondary System Renewal</v>
      </c>
      <c r="D486" s="35" t="str">
        <f>'Input Data'!D486</f>
        <v>PS Replacement</v>
      </c>
      <c r="E486" s="63" t="str">
        <f>'Input Data'!E486</f>
        <v>Input_Proj_Commit</v>
      </c>
      <c r="F486" s="68">
        <f>'Input Data'!F486</f>
        <v>2016</v>
      </c>
      <c r="G486" s="52">
        <f>'Input Data'!G486</f>
        <v>2013</v>
      </c>
      <c r="H486" s="34">
        <f>'Input Data'!H486*IF($G486='Cost Escalators'!$B$4,'Cost Escalators'!$B$6,'Cost Escalators'!$C$6)</f>
        <v>48283.854088872773</v>
      </c>
      <c r="I486" s="34">
        <f>'Input Data'!I486*IF($G486='Cost Escalators'!$B$4,'Cost Escalators'!$B$6,'Cost Escalators'!$C$6)</f>
        <v>730585.14582576312</v>
      </c>
      <c r="J486" s="34">
        <f>'Input Data'!J486*IF($G486='Cost Escalators'!$B$4,'Cost Escalators'!$B$6,'Cost Escalators'!$C$6)</f>
        <v>2186776.4834964997</v>
      </c>
      <c r="K486" s="34">
        <f>'Input Data'!K486*IF($G486='Cost Escalators'!$B$4,'Cost Escalators'!$B$6,'Cost Escalators'!$C$6)</f>
        <v>4895161.1361035239</v>
      </c>
      <c r="L486" s="49">
        <f>'Input Data'!L486*IF($G486='Cost Escalators'!$B$4,'Cost Escalators'!$B$6,'Cost Escalators'!$C$6)</f>
        <v>20158116.47429033</v>
      </c>
      <c r="M486" s="34">
        <f>'Input Data'!M486*IF($G486='Cost Escalators'!$B$4,'Cost Escalators'!$B$6,'Cost Escalators'!$C$6)</f>
        <v>5365799.9213118469</v>
      </c>
      <c r="N486" s="34">
        <f>'Input Data'!N486*IF($G486='Cost Escalators'!$B$4,'Cost Escalators'!$B$6,'Cost Escalators'!$C$6)</f>
        <v>3524422.6526067751</v>
      </c>
      <c r="O486" s="34">
        <f>'Input Data'!O486*IF($G486='Cost Escalators'!$B$4,'Cost Escalators'!$B$6,'Cost Escalators'!$C$6)</f>
        <v>0</v>
      </c>
      <c r="P486" s="49">
        <f>'Input Data'!P486*IF($G486='Cost Escalators'!$B$4,'Cost Escalators'!$B$6,'Cost Escalators'!$C$6)</f>
        <v>0</v>
      </c>
      <c r="R486" s="102">
        <f t="shared" si="30"/>
        <v>0</v>
      </c>
      <c r="S486" s="34">
        <f t="shared" si="31"/>
        <v>36909145.667723611</v>
      </c>
      <c r="T486" s="34">
        <f t="shared" si="32"/>
        <v>0</v>
      </c>
      <c r="U486" s="49">
        <f t="shared" si="33"/>
        <v>0</v>
      </c>
      <c r="W486" s="255">
        <f>IF(OR(A486='Cost Escalators'!A$68,A486='Cost Escalators'!A$69,A486='Cost Escalators'!A$70,A486='Cost Escalators'!A$71),SUM(H486:L486),0)</f>
        <v>0</v>
      </c>
    </row>
    <row r="487" spans="1:23" x14ac:dyDescent="0.2">
      <c r="A487" s="33">
        <f>'Input Data'!A487</f>
        <v>7061</v>
      </c>
      <c r="B487" s="33" t="str">
        <f>'Input Data'!B487</f>
        <v>Secondary System Renewal</v>
      </c>
      <c r="C487" s="33" t="str">
        <f>'Input Data'!C487</f>
        <v>Griffith Secondary System Renewal</v>
      </c>
      <c r="D487" s="35" t="str">
        <f>'Input Data'!D487</f>
        <v>PS Replacement</v>
      </c>
      <c r="E487" s="63" t="str">
        <f>'Input Data'!E487</f>
        <v>Input_Proj_Commit</v>
      </c>
      <c r="F487" s="68">
        <f>'Input Data'!F487</f>
        <v>2016</v>
      </c>
      <c r="G487" s="52">
        <f>'Input Data'!G487</f>
        <v>2013</v>
      </c>
      <c r="H487" s="34">
        <f>'Input Data'!H487*IF($G487='Cost Escalators'!$B$4,'Cost Escalators'!$B$6,'Cost Escalators'!$C$6)</f>
        <v>0</v>
      </c>
      <c r="I487" s="34">
        <f>'Input Data'!I487*IF($G487='Cost Escalators'!$B$4,'Cost Escalators'!$B$6,'Cost Escalators'!$C$6)</f>
        <v>14281.978320557912</v>
      </c>
      <c r="J487" s="34">
        <f>'Input Data'!J487*IF($G487='Cost Escalators'!$B$4,'Cost Escalators'!$B$6,'Cost Escalators'!$C$6)</f>
        <v>678777.41973505518</v>
      </c>
      <c r="K487" s="34">
        <f>'Input Data'!K487*IF($G487='Cost Escalators'!$B$4,'Cost Escalators'!$B$6,'Cost Escalators'!$C$6)</f>
        <v>1634771.4467585557</v>
      </c>
      <c r="L487" s="49">
        <f>'Input Data'!L487*IF($G487='Cost Escalators'!$B$4,'Cost Escalators'!$B$6,'Cost Escalators'!$C$6)</f>
        <v>11602571.922617188</v>
      </c>
      <c r="M487" s="34">
        <f>'Input Data'!M487*IF($G487='Cost Escalators'!$B$4,'Cost Escalators'!$B$6,'Cost Escalators'!$C$6)</f>
        <v>3856354.2373398435</v>
      </c>
      <c r="N487" s="34">
        <f>'Input Data'!N487*IF($G487='Cost Escalators'!$B$4,'Cost Escalators'!$B$6,'Cost Escalators'!$C$6)</f>
        <v>0</v>
      </c>
      <c r="O487" s="34">
        <f>'Input Data'!O487*IF($G487='Cost Escalators'!$B$4,'Cost Escalators'!$B$6,'Cost Escalators'!$C$6)</f>
        <v>0</v>
      </c>
      <c r="P487" s="49">
        <f>'Input Data'!P487*IF($G487='Cost Escalators'!$B$4,'Cost Escalators'!$B$6,'Cost Escalators'!$C$6)</f>
        <v>0</v>
      </c>
      <c r="R487" s="102">
        <f t="shared" si="30"/>
        <v>0</v>
      </c>
      <c r="S487" s="34">
        <f t="shared" si="31"/>
        <v>17786757.004771199</v>
      </c>
      <c r="T487" s="34">
        <f t="shared" si="32"/>
        <v>0</v>
      </c>
      <c r="U487" s="49">
        <f t="shared" si="33"/>
        <v>0</v>
      </c>
      <c r="W487" s="255">
        <f>IF(OR(A487='Cost Escalators'!A$68,A487='Cost Escalators'!A$69,A487='Cost Escalators'!A$70,A487='Cost Escalators'!A$71),SUM(H487:L487),0)</f>
        <v>0</v>
      </c>
    </row>
    <row r="488" spans="1:23" x14ac:dyDescent="0.2">
      <c r="A488" s="33">
        <f>'Input Data'!A488</f>
        <v>7353</v>
      </c>
      <c r="B488" s="33" t="str">
        <f>'Input Data'!B488</f>
        <v>Secondary System Renewal</v>
      </c>
      <c r="C488" s="33" t="str">
        <f>'Input Data'!C488</f>
        <v>Balranald Secondary System Renewal</v>
      </c>
      <c r="D488" s="35" t="str">
        <f>'Input Data'!D488</f>
        <v>PS Replacement</v>
      </c>
      <c r="E488" s="63" t="str">
        <f>'Input Data'!E488</f>
        <v>Input_Proj_Commit</v>
      </c>
      <c r="F488" s="68">
        <f>'Input Data'!F488</f>
        <v>2016</v>
      </c>
      <c r="G488" s="52">
        <f>'Input Data'!G488</f>
        <v>2013</v>
      </c>
      <c r="H488" s="34">
        <f>'Input Data'!H488*IF($G488='Cost Escalators'!$B$4,'Cost Escalators'!$B$6,'Cost Escalators'!$C$6)</f>
        <v>0</v>
      </c>
      <c r="I488" s="34">
        <f>'Input Data'!I488*IF($G488='Cost Escalators'!$B$4,'Cost Escalators'!$B$6,'Cost Escalators'!$C$6)</f>
        <v>-360.06095424079308</v>
      </c>
      <c r="J488" s="34">
        <f>'Input Data'!J488*IF($G488='Cost Escalators'!$B$4,'Cost Escalators'!$B$6,'Cost Escalators'!$C$6)</f>
        <v>408.62683363788716</v>
      </c>
      <c r="K488" s="34">
        <f>'Input Data'!K488*IF($G488='Cost Escalators'!$B$4,'Cost Escalators'!$B$6,'Cost Escalators'!$C$6)</f>
        <v>46273.76904212252</v>
      </c>
      <c r="L488" s="49">
        <f>'Input Data'!L488*IF($G488='Cost Escalators'!$B$4,'Cost Escalators'!$B$6,'Cost Escalators'!$C$6)</f>
        <v>0</v>
      </c>
      <c r="M488" s="34">
        <f>'Input Data'!M488*IF($G488='Cost Escalators'!$B$4,'Cost Escalators'!$B$6,'Cost Escalators'!$C$6)</f>
        <v>0</v>
      </c>
      <c r="N488" s="34">
        <f>'Input Data'!N488*IF($G488='Cost Escalators'!$B$4,'Cost Escalators'!$B$6,'Cost Escalators'!$C$6)</f>
        <v>0</v>
      </c>
      <c r="O488" s="34">
        <f>'Input Data'!O488*IF($G488='Cost Escalators'!$B$4,'Cost Escalators'!$B$6,'Cost Escalators'!$C$6)</f>
        <v>0</v>
      </c>
      <c r="P488" s="49">
        <f>'Input Data'!P488*IF($G488='Cost Escalators'!$B$4,'Cost Escalators'!$B$6,'Cost Escalators'!$C$6)</f>
        <v>0</v>
      </c>
      <c r="R488" s="102">
        <f t="shared" si="30"/>
        <v>0</v>
      </c>
      <c r="S488" s="34">
        <f t="shared" si="31"/>
        <v>46322.334921519614</v>
      </c>
      <c r="T488" s="34">
        <f t="shared" si="32"/>
        <v>0</v>
      </c>
      <c r="U488" s="49">
        <f t="shared" si="33"/>
        <v>0</v>
      </c>
      <c r="W488" s="255">
        <f>IF(OR(A488='Cost Escalators'!A$68,A488='Cost Escalators'!A$69,A488='Cost Escalators'!A$70,A488='Cost Escalators'!A$71),SUM(H488:L488),0)</f>
        <v>0</v>
      </c>
    </row>
    <row r="489" spans="1:23" x14ac:dyDescent="0.2">
      <c r="A489" s="33">
        <f>'Input Data'!A489</f>
        <v>7062</v>
      </c>
      <c r="B489" s="33" t="str">
        <f>'Input Data'!B489</f>
        <v>Secondary System Renewal</v>
      </c>
      <c r="C489" s="33" t="str">
        <f>'Input Data'!C489</f>
        <v>Kangaroo Valley Secondary System Renewal</v>
      </c>
      <c r="D489" s="35" t="str">
        <f>'Input Data'!D489</f>
        <v>PS Replacement</v>
      </c>
      <c r="E489" s="63" t="str">
        <f>'Input Data'!E489</f>
        <v>Input_Proj_Commit</v>
      </c>
      <c r="F489" s="68">
        <f>'Input Data'!F489</f>
        <v>2016</v>
      </c>
      <c r="G489" s="52">
        <f>'Input Data'!G489</f>
        <v>2013</v>
      </c>
      <c r="H489" s="34">
        <f>'Input Data'!H489*IF($G489='Cost Escalators'!$B$4,'Cost Escalators'!$B$6,'Cost Escalators'!$C$6)</f>
        <v>0</v>
      </c>
      <c r="I489" s="34">
        <f>'Input Data'!I489*IF($G489='Cost Escalators'!$B$4,'Cost Escalators'!$B$6,'Cost Escalators'!$C$6)</f>
        <v>14684.223616366127</v>
      </c>
      <c r="J489" s="34">
        <f>'Input Data'!J489*IF($G489='Cost Escalators'!$B$4,'Cost Escalators'!$B$6,'Cost Escalators'!$C$6)</f>
        <v>11809.880308374422</v>
      </c>
      <c r="K489" s="34">
        <f>'Input Data'!K489*IF($G489='Cost Escalators'!$B$4,'Cost Escalators'!$B$6,'Cost Escalators'!$C$6)</f>
        <v>-25325.48138099039</v>
      </c>
      <c r="L489" s="49">
        <f>'Input Data'!L489*IF($G489='Cost Escalators'!$B$4,'Cost Escalators'!$B$6,'Cost Escalators'!$C$6)</f>
        <v>0</v>
      </c>
      <c r="M489" s="34">
        <f>'Input Data'!M489*IF($G489='Cost Escalators'!$B$4,'Cost Escalators'!$B$6,'Cost Escalators'!$C$6)</f>
        <v>0</v>
      </c>
      <c r="N489" s="34">
        <f>'Input Data'!N489*IF($G489='Cost Escalators'!$B$4,'Cost Escalators'!$B$6,'Cost Escalators'!$C$6)</f>
        <v>0</v>
      </c>
      <c r="O489" s="34">
        <f>'Input Data'!O489*IF($G489='Cost Escalators'!$B$4,'Cost Escalators'!$B$6,'Cost Escalators'!$C$6)</f>
        <v>0</v>
      </c>
      <c r="P489" s="49">
        <f>'Input Data'!P489*IF($G489='Cost Escalators'!$B$4,'Cost Escalators'!$B$6,'Cost Escalators'!$C$6)</f>
        <v>0</v>
      </c>
      <c r="R489" s="102">
        <f t="shared" si="30"/>
        <v>0</v>
      </c>
      <c r="S489" s="34">
        <f t="shared" si="31"/>
        <v>1168.6225437501598</v>
      </c>
      <c r="T489" s="34">
        <f t="shared" si="32"/>
        <v>0</v>
      </c>
      <c r="U489" s="49">
        <f t="shared" si="33"/>
        <v>0</v>
      </c>
      <c r="W489" s="255">
        <f>IF(OR(A489='Cost Escalators'!A$68,A489='Cost Escalators'!A$69,A489='Cost Escalators'!A$70,A489='Cost Escalators'!A$71),SUM(H489:L489),0)</f>
        <v>0</v>
      </c>
    </row>
    <row r="490" spans="1:23" x14ac:dyDescent="0.2">
      <c r="A490" s="33">
        <f>'Input Data'!A490</f>
        <v>7350</v>
      </c>
      <c r="B490" s="33" t="str">
        <f>'Input Data'!B490</f>
        <v>Secondary System Renewal</v>
      </c>
      <c r="C490" s="33" t="str">
        <f>'Input Data'!C490</f>
        <v>Albury Secondary System Renewal</v>
      </c>
      <c r="D490" s="35" t="str">
        <f>'Input Data'!D490</f>
        <v>PS Replacement</v>
      </c>
      <c r="E490" s="63" t="str">
        <f>'Input Data'!E490</f>
        <v>Input_Proj_Commit</v>
      </c>
      <c r="F490" s="68">
        <f>'Input Data'!F490</f>
        <v>2016</v>
      </c>
      <c r="G490" s="52">
        <f>'Input Data'!G490</f>
        <v>2013</v>
      </c>
      <c r="H490" s="34">
        <f>'Input Data'!H490*IF($G490='Cost Escalators'!$B$4,'Cost Escalators'!$B$6,'Cost Escalators'!$C$6)</f>
        <v>0</v>
      </c>
      <c r="I490" s="34">
        <f>'Input Data'!I490*IF($G490='Cost Escalators'!$B$4,'Cost Escalators'!$B$6,'Cost Escalators'!$C$6)</f>
        <v>0</v>
      </c>
      <c r="J490" s="34">
        <f>'Input Data'!J490*IF($G490='Cost Escalators'!$B$4,'Cost Escalators'!$B$6,'Cost Escalators'!$C$6)</f>
        <v>0</v>
      </c>
      <c r="K490" s="34">
        <f>'Input Data'!K490*IF($G490='Cost Escalators'!$B$4,'Cost Escalators'!$B$6,'Cost Escalators'!$C$6)</f>
        <v>21893.831305158761</v>
      </c>
      <c r="L490" s="49">
        <f>'Input Data'!L490*IF($G490='Cost Escalators'!$B$4,'Cost Escalators'!$B$6,'Cost Escalators'!$C$6)</f>
        <v>0</v>
      </c>
      <c r="M490" s="34">
        <f>'Input Data'!M490*IF($G490='Cost Escalators'!$B$4,'Cost Escalators'!$B$6,'Cost Escalators'!$C$6)</f>
        <v>0</v>
      </c>
      <c r="N490" s="34">
        <f>'Input Data'!N490*IF($G490='Cost Escalators'!$B$4,'Cost Escalators'!$B$6,'Cost Escalators'!$C$6)</f>
        <v>0</v>
      </c>
      <c r="O490" s="34">
        <f>'Input Data'!O490*IF($G490='Cost Escalators'!$B$4,'Cost Escalators'!$B$6,'Cost Escalators'!$C$6)</f>
        <v>0</v>
      </c>
      <c r="P490" s="49">
        <f>'Input Data'!P490*IF($G490='Cost Escalators'!$B$4,'Cost Escalators'!$B$6,'Cost Escalators'!$C$6)</f>
        <v>0</v>
      </c>
      <c r="R490" s="102">
        <f t="shared" si="30"/>
        <v>0</v>
      </c>
      <c r="S490" s="34">
        <f t="shared" si="31"/>
        <v>21893.831305158761</v>
      </c>
      <c r="T490" s="34">
        <f t="shared" si="32"/>
        <v>0</v>
      </c>
      <c r="U490" s="49">
        <f t="shared" si="33"/>
        <v>0</v>
      </c>
      <c r="W490" s="255">
        <f>IF(OR(A490='Cost Escalators'!A$68,A490='Cost Escalators'!A$69,A490='Cost Escalators'!A$70,A490='Cost Escalators'!A$71),SUM(H490:L490),0)</f>
        <v>0</v>
      </c>
    </row>
    <row r="491" spans="1:23" x14ac:dyDescent="0.2">
      <c r="A491" s="33">
        <f>'Input Data'!A491</f>
        <v>7366</v>
      </c>
      <c r="B491" s="33" t="str">
        <f>'Input Data'!B491</f>
        <v>Secondary System Renewal</v>
      </c>
      <c r="C491" s="33" t="str">
        <f>'Input Data'!C491</f>
        <v>Hume Secondary System Renewal</v>
      </c>
      <c r="D491" s="35" t="str">
        <f>'Input Data'!D491</f>
        <v>PS Replacement</v>
      </c>
      <c r="E491" s="63" t="str">
        <f>'Input Data'!E491</f>
        <v>Input_Proj_Commit</v>
      </c>
      <c r="F491" s="68">
        <f>'Input Data'!F491</f>
        <v>2017</v>
      </c>
      <c r="G491" s="52">
        <f>'Input Data'!G491</f>
        <v>2013</v>
      </c>
      <c r="H491" s="34">
        <f>'Input Data'!H491*IF($G491='Cost Escalators'!$B$4,'Cost Escalators'!$B$6,'Cost Escalators'!$C$6)</f>
        <v>1468.3056636450915</v>
      </c>
      <c r="I491" s="34">
        <f>'Input Data'!I491*IF($G491='Cost Escalators'!$B$4,'Cost Escalators'!$B$6,'Cost Escalators'!$C$6)</f>
        <v>-61184.256206680278</v>
      </c>
      <c r="J491" s="34">
        <f>'Input Data'!J491*IF($G491='Cost Escalators'!$B$4,'Cost Escalators'!$B$6,'Cost Escalators'!$C$6)</f>
        <v>0</v>
      </c>
      <c r="K491" s="34">
        <f>'Input Data'!K491*IF($G491='Cost Escalators'!$B$4,'Cost Escalators'!$B$6,'Cost Escalators'!$C$6)</f>
        <v>4638.4891903237167</v>
      </c>
      <c r="L491" s="49">
        <f>'Input Data'!L491*IF($G491='Cost Escalators'!$B$4,'Cost Escalators'!$B$6,'Cost Escalators'!$C$6)</f>
        <v>0</v>
      </c>
      <c r="M491" s="34">
        <f>'Input Data'!M491*IF($G491='Cost Escalators'!$B$4,'Cost Escalators'!$B$6,'Cost Escalators'!$C$6)</f>
        <v>0</v>
      </c>
      <c r="N491" s="34">
        <f>'Input Data'!N491*IF($G491='Cost Escalators'!$B$4,'Cost Escalators'!$B$6,'Cost Escalators'!$C$6)</f>
        <v>0</v>
      </c>
      <c r="O491" s="34">
        <f>'Input Data'!O491*IF($G491='Cost Escalators'!$B$4,'Cost Escalators'!$B$6,'Cost Escalators'!$C$6)</f>
        <v>0</v>
      </c>
      <c r="P491" s="49">
        <f>'Input Data'!P491*IF($G491='Cost Escalators'!$B$4,'Cost Escalators'!$B$6,'Cost Escalators'!$C$6)</f>
        <v>0</v>
      </c>
      <c r="R491" s="102">
        <f t="shared" si="30"/>
        <v>0</v>
      </c>
      <c r="S491" s="34">
        <f t="shared" si="31"/>
        <v>0</v>
      </c>
      <c r="T491" s="34">
        <f t="shared" si="32"/>
        <v>-55077.461352711471</v>
      </c>
      <c r="U491" s="49">
        <f t="shared" si="33"/>
        <v>0</v>
      </c>
      <c r="W491" s="255">
        <f>IF(OR(A491='Cost Escalators'!A$68,A491='Cost Escalators'!A$69,A491='Cost Escalators'!A$70,A491='Cost Escalators'!A$71),SUM(H491:L491),0)</f>
        <v>0</v>
      </c>
    </row>
    <row r="492" spans="1:23" x14ac:dyDescent="0.2">
      <c r="A492" s="33">
        <f>'Input Data'!A492</f>
        <v>7365</v>
      </c>
      <c r="B492" s="33" t="str">
        <f>'Input Data'!B492</f>
        <v>Secondary System Renewal</v>
      </c>
      <c r="C492" s="33" t="str">
        <f>'Input Data'!C492</f>
        <v>Deniliquin Secondary System Renewal</v>
      </c>
      <c r="D492" s="35" t="str">
        <f>'Input Data'!D492</f>
        <v>PS Replacement</v>
      </c>
      <c r="E492" s="63" t="str">
        <f>'Input Data'!E492</f>
        <v>Input_Proj_Commit</v>
      </c>
      <c r="F492" s="68">
        <f>'Input Data'!F492</f>
        <v>2018</v>
      </c>
      <c r="G492" s="52">
        <f>'Input Data'!G492</f>
        <v>2013</v>
      </c>
      <c r="H492" s="34">
        <f>'Input Data'!H492*IF($G492='Cost Escalators'!$B$4,'Cost Escalators'!$B$6,'Cost Escalators'!$C$6)</f>
        <v>0</v>
      </c>
      <c r="I492" s="34">
        <f>'Input Data'!I492*IF($G492='Cost Escalators'!$B$4,'Cost Escalators'!$B$6,'Cost Escalators'!$C$6)</f>
        <v>0</v>
      </c>
      <c r="J492" s="34">
        <f>'Input Data'!J492*IF($G492='Cost Escalators'!$B$4,'Cost Escalators'!$B$6,'Cost Escalators'!$C$6)</f>
        <v>0</v>
      </c>
      <c r="K492" s="34">
        <f>'Input Data'!K492*IF($G492='Cost Escalators'!$B$4,'Cost Escalators'!$B$6,'Cost Escalators'!$C$6)</f>
        <v>4797.8129747612602</v>
      </c>
      <c r="L492" s="49">
        <f>'Input Data'!L492*IF($G492='Cost Escalators'!$B$4,'Cost Escalators'!$B$6,'Cost Escalators'!$C$6)</f>
        <v>0</v>
      </c>
      <c r="M492" s="34">
        <f>'Input Data'!M492*IF($G492='Cost Escalators'!$B$4,'Cost Escalators'!$B$6,'Cost Escalators'!$C$6)</f>
        <v>0</v>
      </c>
      <c r="N492" s="34">
        <f>'Input Data'!N492*IF($G492='Cost Escalators'!$B$4,'Cost Escalators'!$B$6,'Cost Escalators'!$C$6)</f>
        <v>0</v>
      </c>
      <c r="O492" s="34">
        <f>'Input Data'!O492*IF($G492='Cost Escalators'!$B$4,'Cost Escalators'!$B$6,'Cost Escalators'!$C$6)</f>
        <v>0</v>
      </c>
      <c r="P492" s="49">
        <f>'Input Data'!P492*IF($G492='Cost Escalators'!$B$4,'Cost Escalators'!$B$6,'Cost Escalators'!$C$6)</f>
        <v>0</v>
      </c>
      <c r="R492" s="102">
        <f t="shared" si="30"/>
        <v>0</v>
      </c>
      <c r="S492" s="34">
        <f t="shared" si="31"/>
        <v>0</v>
      </c>
      <c r="T492" s="34">
        <f t="shared" si="32"/>
        <v>0</v>
      </c>
      <c r="U492" s="49">
        <f t="shared" si="33"/>
        <v>4797.8129747612602</v>
      </c>
      <c r="W492" s="255">
        <f>IF(OR(A492='Cost Escalators'!A$68,A492='Cost Escalators'!A$69,A492='Cost Escalators'!A$70,A492='Cost Escalators'!A$71),SUM(H492:L492),0)</f>
        <v>0</v>
      </c>
    </row>
    <row r="493" spans="1:23" x14ac:dyDescent="0.2">
      <c r="A493" s="33">
        <f>'Input Data'!A493</f>
        <v>7638</v>
      </c>
      <c r="B493" s="33" t="str">
        <f>'Input Data'!B493</f>
        <v>Secondary System Renewal</v>
      </c>
      <c r="C493" s="33" t="str">
        <f>'Input Data'!C493</f>
        <v>Sydney North Secondary System Renewal</v>
      </c>
      <c r="D493" s="35" t="str">
        <f>'Input Data'!D493</f>
        <v>PS Replacement</v>
      </c>
      <c r="E493" s="63" t="str">
        <f>'Input Data'!E493</f>
        <v>Input_Proj_Commit</v>
      </c>
      <c r="F493" s="68">
        <f>'Input Data'!F493</f>
        <v>2019</v>
      </c>
      <c r="G493" s="52">
        <f>'Input Data'!G493</f>
        <v>2013</v>
      </c>
      <c r="H493" s="34">
        <f>'Input Data'!H493*IF($G493='Cost Escalators'!$B$4,'Cost Escalators'!$B$6,'Cost Escalators'!$C$6)</f>
        <v>0</v>
      </c>
      <c r="I493" s="34">
        <f>'Input Data'!I493*IF($G493='Cost Escalators'!$B$4,'Cost Escalators'!$B$6,'Cost Escalators'!$C$6)</f>
        <v>0</v>
      </c>
      <c r="J493" s="34">
        <f>'Input Data'!J493*IF($G493='Cost Escalators'!$B$4,'Cost Escalators'!$B$6,'Cost Escalators'!$C$6)</f>
        <v>0</v>
      </c>
      <c r="K493" s="34">
        <f>'Input Data'!K493*IF($G493='Cost Escalators'!$B$4,'Cost Escalators'!$B$6,'Cost Escalators'!$C$6)</f>
        <v>34534.475255810314</v>
      </c>
      <c r="L493" s="49">
        <f>'Input Data'!L493*IF($G493='Cost Escalators'!$B$4,'Cost Escalators'!$B$6,'Cost Escalators'!$C$6)</f>
        <v>0</v>
      </c>
      <c r="M493" s="34">
        <f>'Input Data'!M493*IF($G493='Cost Escalators'!$B$4,'Cost Escalators'!$B$6,'Cost Escalators'!$C$6)</f>
        <v>0</v>
      </c>
      <c r="N493" s="34">
        <f>'Input Data'!N493*IF($G493='Cost Escalators'!$B$4,'Cost Escalators'!$B$6,'Cost Escalators'!$C$6)</f>
        <v>0</v>
      </c>
      <c r="O493" s="34">
        <f>'Input Data'!O493*IF($G493='Cost Escalators'!$B$4,'Cost Escalators'!$B$6,'Cost Escalators'!$C$6)</f>
        <v>0</v>
      </c>
      <c r="P493" s="49">
        <f>'Input Data'!P493*IF($G493='Cost Escalators'!$B$4,'Cost Escalators'!$B$6,'Cost Escalators'!$C$6)</f>
        <v>0</v>
      </c>
      <c r="R493" s="102">
        <f t="shared" si="30"/>
        <v>0</v>
      </c>
      <c r="S493" s="34">
        <f t="shared" si="31"/>
        <v>0</v>
      </c>
      <c r="T493" s="34">
        <f t="shared" si="32"/>
        <v>0</v>
      </c>
      <c r="U493" s="49">
        <f t="shared" si="33"/>
        <v>0</v>
      </c>
      <c r="W493" s="255">
        <f>IF(OR(A493='Cost Escalators'!A$68,A493='Cost Escalators'!A$69,A493='Cost Escalators'!A$70,A493='Cost Escalators'!A$71),SUM(H493:L493),0)</f>
        <v>0</v>
      </c>
    </row>
    <row r="494" spans="1:23" x14ac:dyDescent="0.2">
      <c r="A494" s="33">
        <f>'Input Data'!A494</f>
        <v>6928</v>
      </c>
      <c r="B494" s="33" t="str">
        <f>'Input Data'!B494</f>
        <v>Secondary System Renewal</v>
      </c>
      <c r="C494" s="33" t="str">
        <f>'Input Data'!C494</f>
        <v>Liddell Secondary System Renewal</v>
      </c>
      <c r="D494" s="35" t="str">
        <f>'Input Data'!D494</f>
        <v>PS Replacement</v>
      </c>
      <c r="E494" s="63" t="str">
        <f>'Input Data'!E494</f>
        <v>Input_Proj_Commit</v>
      </c>
      <c r="F494" s="68">
        <f>'Input Data'!F494</f>
        <v>2020</v>
      </c>
      <c r="G494" s="52">
        <f>'Input Data'!G494</f>
        <v>2013</v>
      </c>
      <c r="H494" s="34">
        <f>'Input Data'!H494*IF($G494='Cost Escalators'!$B$4,'Cost Escalators'!$B$6,'Cost Escalators'!$C$6)</f>
        <v>0</v>
      </c>
      <c r="I494" s="34">
        <f>'Input Data'!I494*IF($G494='Cost Escalators'!$B$4,'Cost Escalators'!$B$6,'Cost Escalators'!$C$6)</f>
        <v>2484.7183310635669</v>
      </c>
      <c r="J494" s="34">
        <f>'Input Data'!J494*IF($G494='Cost Escalators'!$B$4,'Cost Escalators'!$B$6,'Cost Escalators'!$C$6)</f>
        <v>0</v>
      </c>
      <c r="K494" s="34">
        <f>'Input Data'!K494*IF($G494='Cost Escalators'!$B$4,'Cost Escalators'!$B$6,'Cost Escalators'!$C$6)</f>
        <v>0</v>
      </c>
      <c r="L494" s="49">
        <f>'Input Data'!L494*IF($G494='Cost Escalators'!$B$4,'Cost Escalators'!$B$6,'Cost Escalators'!$C$6)</f>
        <v>0</v>
      </c>
      <c r="M494" s="34">
        <f>'Input Data'!M494*IF($G494='Cost Escalators'!$B$4,'Cost Escalators'!$B$6,'Cost Escalators'!$C$6)</f>
        <v>0</v>
      </c>
      <c r="N494" s="34">
        <f>'Input Data'!N494*IF($G494='Cost Escalators'!$B$4,'Cost Escalators'!$B$6,'Cost Escalators'!$C$6)</f>
        <v>0</v>
      </c>
      <c r="O494" s="34">
        <f>'Input Data'!O494*IF($G494='Cost Escalators'!$B$4,'Cost Escalators'!$B$6,'Cost Escalators'!$C$6)</f>
        <v>0</v>
      </c>
      <c r="P494" s="49">
        <f>'Input Data'!P494*IF($G494='Cost Escalators'!$B$4,'Cost Escalators'!$B$6,'Cost Escalators'!$C$6)</f>
        <v>0</v>
      </c>
      <c r="R494" s="102">
        <f t="shared" si="30"/>
        <v>0</v>
      </c>
      <c r="S494" s="34">
        <f t="shared" si="31"/>
        <v>0</v>
      </c>
      <c r="T494" s="34">
        <f t="shared" si="32"/>
        <v>0</v>
      </c>
      <c r="U494" s="49">
        <f t="shared" si="33"/>
        <v>0</v>
      </c>
      <c r="W494" s="255">
        <f>IF(OR(A494='Cost Escalators'!A$68,A494='Cost Escalators'!A$69,A494='Cost Escalators'!A$70,A494='Cost Escalators'!A$71),SUM(H494:L494),0)</f>
        <v>0</v>
      </c>
    </row>
    <row r="495" spans="1:23" x14ac:dyDescent="0.2">
      <c r="A495" s="33">
        <f>'Input Data'!A495</f>
        <v>7351</v>
      </c>
      <c r="B495" s="33" t="str">
        <f>'Input Data'!B495</f>
        <v>Secondary System Renewal</v>
      </c>
      <c r="C495" s="33" t="str">
        <f>'Input Data'!C495</f>
        <v>Beryl Secondary System Renewal</v>
      </c>
      <c r="D495" s="35" t="str">
        <f>'Input Data'!D495</f>
        <v>PS Replacement</v>
      </c>
      <c r="E495" s="63" t="str">
        <f>'Input Data'!E495</f>
        <v>Input_Proj_Commit</v>
      </c>
      <c r="F495" s="68">
        <f>'Input Data'!F495</f>
        <v>2020</v>
      </c>
      <c r="G495" s="52">
        <f>'Input Data'!G495</f>
        <v>2013</v>
      </c>
      <c r="H495" s="34">
        <f>'Input Data'!H495*IF($G495='Cost Escalators'!$B$4,'Cost Escalators'!$B$6,'Cost Escalators'!$C$6)</f>
        <v>0</v>
      </c>
      <c r="I495" s="34">
        <f>'Input Data'!I495*IF($G495='Cost Escalators'!$B$4,'Cost Escalators'!$B$6,'Cost Escalators'!$C$6)</f>
        <v>0</v>
      </c>
      <c r="J495" s="34">
        <f>'Input Data'!J495*IF($G495='Cost Escalators'!$B$4,'Cost Escalators'!$B$6,'Cost Escalators'!$C$6)</f>
        <v>-385.22134887937636</v>
      </c>
      <c r="K495" s="34">
        <f>'Input Data'!K495*IF($G495='Cost Escalators'!$B$4,'Cost Escalators'!$B$6,'Cost Escalators'!$C$6)</f>
        <v>375.05614258068044</v>
      </c>
      <c r="L495" s="49">
        <f>'Input Data'!L495*IF($G495='Cost Escalators'!$B$4,'Cost Escalators'!$B$6,'Cost Escalators'!$C$6)</f>
        <v>0</v>
      </c>
      <c r="M495" s="34">
        <f>'Input Data'!M495*IF($G495='Cost Escalators'!$B$4,'Cost Escalators'!$B$6,'Cost Escalators'!$C$6)</f>
        <v>0</v>
      </c>
      <c r="N495" s="34">
        <f>'Input Data'!N495*IF($G495='Cost Escalators'!$B$4,'Cost Escalators'!$B$6,'Cost Escalators'!$C$6)</f>
        <v>0</v>
      </c>
      <c r="O495" s="34">
        <f>'Input Data'!O495*IF($G495='Cost Escalators'!$B$4,'Cost Escalators'!$B$6,'Cost Escalators'!$C$6)</f>
        <v>0</v>
      </c>
      <c r="P495" s="49">
        <f>'Input Data'!P495*IF($G495='Cost Escalators'!$B$4,'Cost Escalators'!$B$6,'Cost Escalators'!$C$6)</f>
        <v>0</v>
      </c>
      <c r="R495" s="102">
        <f t="shared" si="30"/>
        <v>0</v>
      </c>
      <c r="S495" s="34">
        <f t="shared" si="31"/>
        <v>0</v>
      </c>
      <c r="T495" s="34">
        <f t="shared" si="32"/>
        <v>0</v>
      </c>
      <c r="U495" s="49">
        <f t="shared" si="33"/>
        <v>0</v>
      </c>
      <c r="W495" s="255">
        <f>IF(OR(A495='Cost Escalators'!A$68,A495='Cost Escalators'!A$69,A495='Cost Escalators'!A$70,A495='Cost Escalators'!A$71),SUM(H495:L495),0)</f>
        <v>0</v>
      </c>
    </row>
    <row r="496" spans="1:23" x14ac:dyDescent="0.2">
      <c r="A496" s="33">
        <f>'Input Data'!A496</f>
        <v>7354</v>
      </c>
      <c r="B496" s="33" t="str">
        <f>'Input Data'!B496</f>
        <v>Secondary System Renewal</v>
      </c>
      <c r="C496" s="33" t="str">
        <f>'Input Data'!C496</f>
        <v>Buronga Secondary System Renewal</v>
      </c>
      <c r="D496" s="35" t="str">
        <f>'Input Data'!D496</f>
        <v>PS Replacement</v>
      </c>
      <c r="E496" s="63" t="str">
        <f>'Input Data'!E496</f>
        <v>Input_Proj_Commit</v>
      </c>
      <c r="F496" s="68">
        <f>'Input Data'!F496</f>
        <v>2020</v>
      </c>
      <c r="G496" s="52">
        <f>'Input Data'!G496</f>
        <v>2013</v>
      </c>
      <c r="H496" s="34">
        <f>'Input Data'!H496*IF($G496='Cost Escalators'!$B$4,'Cost Escalators'!$B$6,'Cost Escalators'!$C$6)</f>
        <v>0</v>
      </c>
      <c r="I496" s="34">
        <f>'Input Data'!I496*IF($G496='Cost Escalators'!$B$4,'Cost Escalators'!$B$6,'Cost Escalators'!$C$6)</f>
        <v>0</v>
      </c>
      <c r="J496" s="34">
        <f>'Input Data'!J496*IF($G496='Cost Escalators'!$B$4,'Cost Escalators'!$B$6,'Cost Escalators'!$C$6)</f>
        <v>385.22134887937636</v>
      </c>
      <c r="K496" s="34">
        <f>'Input Data'!K496*IF($G496='Cost Escalators'!$B$4,'Cost Escalators'!$B$6,'Cost Escalators'!$C$6)</f>
        <v>3011.1627114787384</v>
      </c>
      <c r="L496" s="49">
        <f>'Input Data'!L496*IF($G496='Cost Escalators'!$B$4,'Cost Escalators'!$B$6,'Cost Escalators'!$C$6)</f>
        <v>0</v>
      </c>
      <c r="M496" s="34">
        <f>'Input Data'!M496*IF($G496='Cost Escalators'!$B$4,'Cost Escalators'!$B$6,'Cost Escalators'!$C$6)</f>
        <v>0</v>
      </c>
      <c r="N496" s="34">
        <f>'Input Data'!N496*IF($G496='Cost Escalators'!$B$4,'Cost Escalators'!$B$6,'Cost Escalators'!$C$6)</f>
        <v>0</v>
      </c>
      <c r="O496" s="34">
        <f>'Input Data'!O496*IF($G496='Cost Escalators'!$B$4,'Cost Escalators'!$B$6,'Cost Escalators'!$C$6)</f>
        <v>0</v>
      </c>
      <c r="P496" s="49">
        <f>'Input Data'!P496*IF($G496='Cost Escalators'!$B$4,'Cost Escalators'!$B$6,'Cost Escalators'!$C$6)</f>
        <v>0</v>
      </c>
      <c r="R496" s="102">
        <f t="shared" si="30"/>
        <v>0</v>
      </c>
      <c r="S496" s="34">
        <f t="shared" si="31"/>
        <v>0</v>
      </c>
      <c r="T496" s="34">
        <f t="shared" si="32"/>
        <v>0</v>
      </c>
      <c r="U496" s="49">
        <f t="shared" si="33"/>
        <v>0</v>
      </c>
      <c r="W496" s="255">
        <f>IF(OR(A496='Cost Escalators'!A$68,A496='Cost Escalators'!A$69,A496='Cost Escalators'!A$70,A496='Cost Escalators'!A$71),SUM(H496:L496),0)</f>
        <v>0</v>
      </c>
    </row>
    <row r="497" spans="1:23" x14ac:dyDescent="0.2">
      <c r="A497" s="33">
        <f>'Input Data'!A497</f>
        <v>7651</v>
      </c>
      <c r="B497" s="33" t="str">
        <f>'Input Data'!B497</f>
        <v>Secondary System Renewal</v>
      </c>
      <c r="C497" s="33" t="str">
        <f>'Input Data'!C497</f>
        <v>Liddell Secondary System Renewal</v>
      </c>
      <c r="D497" s="35" t="str">
        <f>'Input Data'!D497</f>
        <v>PS Replacement</v>
      </c>
      <c r="E497" s="63" t="str">
        <f>'Input Data'!E497</f>
        <v>Input_Proj_Commit</v>
      </c>
      <c r="F497" s="68">
        <f>'Input Data'!F497</f>
        <v>2020</v>
      </c>
      <c r="G497" s="52">
        <f>'Input Data'!G497</f>
        <v>2013</v>
      </c>
      <c r="H497" s="34">
        <f>'Input Data'!H497*IF($G497='Cost Escalators'!$B$4,'Cost Escalators'!$B$6,'Cost Escalators'!$C$6)</f>
        <v>0</v>
      </c>
      <c r="I497" s="34">
        <f>'Input Data'!I497*IF($G497='Cost Escalators'!$B$4,'Cost Escalators'!$B$6,'Cost Escalators'!$C$6)</f>
        <v>0</v>
      </c>
      <c r="J497" s="34">
        <f>'Input Data'!J497*IF($G497='Cost Escalators'!$B$4,'Cost Escalators'!$B$6,'Cost Escalators'!$C$6)</f>
        <v>0</v>
      </c>
      <c r="K497" s="34">
        <f>'Input Data'!K497*IF($G497='Cost Escalators'!$B$4,'Cost Escalators'!$B$6,'Cost Escalators'!$C$6)</f>
        <v>16129.534525196748</v>
      </c>
      <c r="L497" s="49">
        <f>'Input Data'!L497*IF($G497='Cost Escalators'!$B$4,'Cost Escalators'!$B$6,'Cost Escalators'!$C$6)</f>
        <v>0</v>
      </c>
      <c r="M497" s="34">
        <f>'Input Data'!M497*IF($G497='Cost Escalators'!$B$4,'Cost Escalators'!$B$6,'Cost Escalators'!$C$6)</f>
        <v>0</v>
      </c>
      <c r="N497" s="34">
        <f>'Input Data'!N497*IF($G497='Cost Escalators'!$B$4,'Cost Escalators'!$B$6,'Cost Escalators'!$C$6)</f>
        <v>0</v>
      </c>
      <c r="O497" s="34">
        <f>'Input Data'!O497*IF($G497='Cost Escalators'!$B$4,'Cost Escalators'!$B$6,'Cost Escalators'!$C$6)</f>
        <v>0</v>
      </c>
      <c r="P497" s="49">
        <f>'Input Data'!P497*IF($G497='Cost Escalators'!$B$4,'Cost Escalators'!$B$6,'Cost Escalators'!$C$6)</f>
        <v>0</v>
      </c>
      <c r="R497" s="102">
        <f t="shared" si="30"/>
        <v>0</v>
      </c>
      <c r="S497" s="34">
        <f t="shared" si="31"/>
        <v>0</v>
      </c>
      <c r="T497" s="34">
        <f t="shared" si="32"/>
        <v>0</v>
      </c>
      <c r="U497" s="49">
        <f t="shared" si="33"/>
        <v>0</v>
      </c>
      <c r="W497" s="255">
        <f>IF(OR(A497='Cost Escalators'!A$68,A497='Cost Escalators'!A$69,A497='Cost Escalators'!A$70,A497='Cost Escalators'!A$71),SUM(H497:L497),0)</f>
        <v>0</v>
      </c>
    </row>
    <row r="498" spans="1:23" x14ac:dyDescent="0.2">
      <c r="A498" s="33">
        <f>'Input Data'!A498</f>
        <v>7667</v>
      </c>
      <c r="B498" s="33" t="str">
        <f>'Input Data'!B498</f>
        <v>Secondary System Renewal</v>
      </c>
      <c r="C498" s="33" t="str">
        <f>'Input Data'!C498</f>
        <v>Avon Secondary System Renewal</v>
      </c>
      <c r="D498" s="35" t="str">
        <f>'Input Data'!D498</f>
        <v>PS Replacement</v>
      </c>
      <c r="E498" s="63" t="str">
        <f>'Input Data'!E498</f>
        <v>Input_Proj_Commit</v>
      </c>
      <c r="F498" s="68">
        <f>'Input Data'!F498</f>
        <v>2021</v>
      </c>
      <c r="G498" s="52">
        <f>'Input Data'!G498</f>
        <v>2013</v>
      </c>
      <c r="H498" s="34">
        <f>'Input Data'!H498*IF($G498='Cost Escalators'!$B$4,'Cost Escalators'!$B$6,'Cost Escalators'!$C$6)</f>
        <v>0</v>
      </c>
      <c r="I498" s="34">
        <f>'Input Data'!I498*IF($G498='Cost Escalators'!$B$4,'Cost Escalators'!$B$6,'Cost Escalators'!$C$6)</f>
        <v>0</v>
      </c>
      <c r="J498" s="34">
        <f>'Input Data'!J498*IF($G498='Cost Escalators'!$B$4,'Cost Escalators'!$B$6,'Cost Escalators'!$C$6)</f>
        <v>0</v>
      </c>
      <c r="K498" s="34">
        <f>'Input Data'!K498*IF($G498='Cost Escalators'!$B$4,'Cost Escalators'!$B$6,'Cost Escalators'!$C$6)</f>
        <v>21751.622855944523</v>
      </c>
      <c r="L498" s="49">
        <f>'Input Data'!L498*IF($G498='Cost Escalators'!$B$4,'Cost Escalators'!$B$6,'Cost Escalators'!$C$6)</f>
        <v>0</v>
      </c>
      <c r="M498" s="34">
        <f>'Input Data'!M498*IF($G498='Cost Escalators'!$B$4,'Cost Escalators'!$B$6,'Cost Escalators'!$C$6)</f>
        <v>0</v>
      </c>
      <c r="N498" s="34">
        <f>'Input Data'!N498*IF($G498='Cost Escalators'!$B$4,'Cost Escalators'!$B$6,'Cost Escalators'!$C$6)</f>
        <v>0</v>
      </c>
      <c r="O498" s="34">
        <f>'Input Data'!O498*IF($G498='Cost Escalators'!$B$4,'Cost Escalators'!$B$6,'Cost Escalators'!$C$6)</f>
        <v>0</v>
      </c>
      <c r="P498" s="49">
        <f>'Input Data'!P498*IF($G498='Cost Escalators'!$B$4,'Cost Escalators'!$B$6,'Cost Escalators'!$C$6)</f>
        <v>0</v>
      </c>
      <c r="R498" s="102">
        <f t="shared" si="30"/>
        <v>0</v>
      </c>
      <c r="S498" s="34">
        <f t="shared" si="31"/>
        <v>0</v>
      </c>
      <c r="T498" s="34">
        <f t="shared" si="32"/>
        <v>0</v>
      </c>
      <c r="U498" s="49">
        <f t="shared" si="33"/>
        <v>0</v>
      </c>
      <c r="W498" s="255">
        <f>IF(OR(A498='Cost Escalators'!A$68,A498='Cost Escalators'!A$69,A498='Cost Escalators'!A$70,A498='Cost Escalators'!A$71),SUM(H498:L498),0)</f>
        <v>0</v>
      </c>
    </row>
    <row r="499" spans="1:23" x14ac:dyDescent="0.2">
      <c r="A499" s="33">
        <f>'Input Data'!A499</f>
        <v>6364</v>
      </c>
      <c r="B499" s="33" t="str">
        <f>'Input Data'!B499</f>
        <v>Substation Minor Projects</v>
      </c>
      <c r="C499" s="33" t="str">
        <f>'Input Data'!C499</f>
        <v>Double Breaker Autoreclose Modifications at Various Sites</v>
      </c>
      <c r="D499" s="35" t="str">
        <f>'Input Data'!D499</f>
        <v>PS Replacement</v>
      </c>
      <c r="E499" s="63" t="str">
        <f>'Input Data'!E499</f>
        <v>Input_Proj_Commit</v>
      </c>
      <c r="F499" s="68">
        <f>'Input Data'!F499</f>
        <v>2009</v>
      </c>
      <c r="G499" s="52">
        <f>'Input Data'!G499</f>
        <v>2013</v>
      </c>
      <c r="H499" s="34">
        <f>'Input Data'!H499*IF($G499='Cost Escalators'!$B$4,'Cost Escalators'!$B$6,'Cost Escalators'!$C$6)</f>
        <v>476.68455666293534</v>
      </c>
      <c r="I499" s="34">
        <f>'Input Data'!I499*IF($G499='Cost Escalators'!$B$4,'Cost Escalators'!$B$6,'Cost Escalators'!$C$6)</f>
        <v>0</v>
      </c>
      <c r="J499" s="34">
        <f>'Input Data'!J499*IF($G499='Cost Escalators'!$B$4,'Cost Escalators'!$B$6,'Cost Escalators'!$C$6)</f>
        <v>0</v>
      </c>
      <c r="K499" s="34">
        <f>'Input Data'!K499*IF($G499='Cost Escalators'!$B$4,'Cost Escalators'!$B$6,'Cost Escalators'!$C$6)</f>
        <v>0</v>
      </c>
      <c r="L499" s="49">
        <f>'Input Data'!L499*IF($G499='Cost Escalators'!$B$4,'Cost Escalators'!$B$6,'Cost Escalators'!$C$6)</f>
        <v>0</v>
      </c>
      <c r="M499" s="34">
        <f>'Input Data'!M499*IF($G499='Cost Escalators'!$B$4,'Cost Escalators'!$B$6,'Cost Escalators'!$C$6)</f>
        <v>0</v>
      </c>
      <c r="N499" s="34">
        <f>'Input Data'!N499*IF($G499='Cost Escalators'!$B$4,'Cost Escalators'!$B$6,'Cost Escalators'!$C$6)</f>
        <v>0</v>
      </c>
      <c r="O499" s="34">
        <f>'Input Data'!O499*IF($G499='Cost Escalators'!$B$4,'Cost Escalators'!$B$6,'Cost Escalators'!$C$6)</f>
        <v>0</v>
      </c>
      <c r="P499" s="49">
        <f>'Input Data'!P499*IF($G499='Cost Escalators'!$B$4,'Cost Escalators'!$B$6,'Cost Escalators'!$C$6)</f>
        <v>0</v>
      </c>
      <c r="R499" s="102">
        <f t="shared" si="30"/>
        <v>0</v>
      </c>
      <c r="S499" s="34">
        <f t="shared" si="31"/>
        <v>0</v>
      </c>
      <c r="T499" s="34">
        <f t="shared" si="32"/>
        <v>0</v>
      </c>
      <c r="U499" s="49">
        <f t="shared" si="33"/>
        <v>0</v>
      </c>
      <c r="W499" s="255">
        <f>IF(OR(A499='Cost Escalators'!A$68,A499='Cost Escalators'!A$69,A499='Cost Escalators'!A$70,A499='Cost Escalators'!A$71),SUM(H499:L499),0)</f>
        <v>0</v>
      </c>
    </row>
    <row r="500" spans="1:23" x14ac:dyDescent="0.2">
      <c r="A500" s="33">
        <f>'Input Data'!A500</f>
        <v>4025</v>
      </c>
      <c r="B500" s="33" t="str">
        <f>'Input Data'!B500</f>
        <v>Substation Minor Projects</v>
      </c>
      <c r="C500" s="33" t="str">
        <f>'Input Data'!C500</f>
        <v>Communications Upgrade and Replacement</v>
      </c>
      <c r="D500" s="35" t="str">
        <f>'Input Data'!D500</f>
        <v>PS Replacement</v>
      </c>
      <c r="E500" s="63" t="str">
        <f>'Input Data'!E500</f>
        <v>Input_Proj_Commit</v>
      </c>
      <c r="F500" s="68">
        <f>'Input Data'!F500</f>
        <v>2011</v>
      </c>
      <c r="G500" s="52">
        <f>'Input Data'!G500</f>
        <v>2013</v>
      </c>
      <c r="H500" s="34">
        <f>'Input Data'!H500*IF($G500='Cost Escalators'!$B$4,'Cost Escalators'!$B$6,'Cost Escalators'!$C$6)</f>
        <v>0</v>
      </c>
      <c r="I500" s="34">
        <f>'Input Data'!I500*IF($G500='Cost Escalators'!$B$4,'Cost Escalators'!$B$6,'Cost Escalators'!$C$6)</f>
        <v>0</v>
      </c>
      <c r="J500" s="34">
        <f>'Input Data'!J500*IF($G500='Cost Escalators'!$B$4,'Cost Escalators'!$B$6,'Cost Escalators'!$C$6)</f>
        <v>274119.6602743332</v>
      </c>
      <c r="K500" s="34">
        <f>'Input Data'!K500*IF($G500='Cost Escalators'!$B$4,'Cost Escalators'!$B$6,'Cost Escalators'!$C$6)</f>
        <v>-229214.68700238233</v>
      </c>
      <c r="L500" s="49">
        <f>'Input Data'!L500*IF($G500='Cost Escalators'!$B$4,'Cost Escalators'!$B$6,'Cost Escalators'!$C$6)</f>
        <v>0</v>
      </c>
      <c r="M500" s="34">
        <f>'Input Data'!M500*IF($G500='Cost Escalators'!$B$4,'Cost Escalators'!$B$6,'Cost Escalators'!$C$6)</f>
        <v>0</v>
      </c>
      <c r="N500" s="34">
        <f>'Input Data'!N500*IF($G500='Cost Escalators'!$B$4,'Cost Escalators'!$B$6,'Cost Escalators'!$C$6)</f>
        <v>0</v>
      </c>
      <c r="O500" s="34">
        <f>'Input Data'!O500*IF($G500='Cost Escalators'!$B$4,'Cost Escalators'!$B$6,'Cost Escalators'!$C$6)</f>
        <v>0</v>
      </c>
      <c r="P500" s="49">
        <f>'Input Data'!P500*IF($G500='Cost Escalators'!$B$4,'Cost Escalators'!$B$6,'Cost Escalators'!$C$6)</f>
        <v>0</v>
      </c>
      <c r="R500" s="102">
        <f t="shared" si="30"/>
        <v>0</v>
      </c>
      <c r="S500" s="34">
        <f t="shared" si="31"/>
        <v>0</v>
      </c>
      <c r="T500" s="34">
        <f t="shared" si="32"/>
        <v>0</v>
      </c>
      <c r="U500" s="49">
        <f t="shared" si="33"/>
        <v>0</v>
      </c>
      <c r="W500" s="255">
        <f>IF(OR(A500='Cost Escalators'!A$68,A500='Cost Escalators'!A$69,A500='Cost Escalators'!A$70,A500='Cost Escalators'!A$71),SUM(H500:L500),0)</f>
        <v>0</v>
      </c>
    </row>
    <row r="501" spans="1:23" x14ac:dyDescent="0.2">
      <c r="A501" s="33">
        <f>'Input Data'!A501</f>
        <v>6874</v>
      </c>
      <c r="B501" s="33" t="str">
        <f>'Input Data'!B501</f>
        <v>Substation Minor Projects</v>
      </c>
      <c r="C501" s="33" t="str">
        <f>'Input Data'!C501</f>
        <v>Tumut 132/66kV Synchronism-Check System on Feeder 850</v>
      </c>
      <c r="D501" s="35" t="str">
        <f>'Input Data'!D501</f>
        <v>PS Replacement</v>
      </c>
      <c r="E501" s="63" t="str">
        <f>'Input Data'!E501</f>
        <v>Input_Proj_Commit</v>
      </c>
      <c r="F501" s="68">
        <f>'Input Data'!F501</f>
        <v>2011</v>
      </c>
      <c r="G501" s="52">
        <f>'Input Data'!G501</f>
        <v>2013</v>
      </c>
      <c r="H501" s="34">
        <f>'Input Data'!H501*IF($G501='Cost Escalators'!$B$4,'Cost Escalators'!$B$6,'Cost Escalators'!$C$6)</f>
        <v>107852.95058304464</v>
      </c>
      <c r="I501" s="34">
        <f>'Input Data'!I501*IF($G501='Cost Escalators'!$B$4,'Cost Escalators'!$B$6,'Cost Escalators'!$C$6)</f>
        <v>6258.6271461018023</v>
      </c>
      <c r="J501" s="34">
        <f>'Input Data'!J501*IF($G501='Cost Escalators'!$B$4,'Cost Escalators'!$B$6,'Cost Escalators'!$C$6)</f>
        <v>0</v>
      </c>
      <c r="K501" s="34">
        <f>'Input Data'!K501*IF($G501='Cost Escalators'!$B$4,'Cost Escalators'!$B$6,'Cost Escalators'!$C$6)</f>
        <v>0</v>
      </c>
      <c r="L501" s="49">
        <f>'Input Data'!L501*IF($G501='Cost Escalators'!$B$4,'Cost Escalators'!$B$6,'Cost Escalators'!$C$6)</f>
        <v>0</v>
      </c>
      <c r="M501" s="34">
        <f>'Input Data'!M501*IF($G501='Cost Escalators'!$B$4,'Cost Escalators'!$B$6,'Cost Escalators'!$C$6)</f>
        <v>0</v>
      </c>
      <c r="N501" s="34">
        <f>'Input Data'!N501*IF($G501='Cost Escalators'!$B$4,'Cost Escalators'!$B$6,'Cost Escalators'!$C$6)</f>
        <v>0</v>
      </c>
      <c r="O501" s="34">
        <f>'Input Data'!O501*IF($G501='Cost Escalators'!$B$4,'Cost Escalators'!$B$6,'Cost Escalators'!$C$6)</f>
        <v>0</v>
      </c>
      <c r="P501" s="49">
        <f>'Input Data'!P501*IF($G501='Cost Escalators'!$B$4,'Cost Escalators'!$B$6,'Cost Escalators'!$C$6)</f>
        <v>0</v>
      </c>
      <c r="R501" s="102">
        <f t="shared" si="30"/>
        <v>0</v>
      </c>
      <c r="S501" s="34">
        <f t="shared" si="31"/>
        <v>0</v>
      </c>
      <c r="T501" s="34">
        <f t="shared" si="32"/>
        <v>0</v>
      </c>
      <c r="U501" s="49">
        <f t="shared" si="33"/>
        <v>0</v>
      </c>
      <c r="W501" s="255">
        <f>IF(OR(A501='Cost Escalators'!A$68,A501='Cost Escalators'!A$69,A501='Cost Escalators'!A$70,A501='Cost Escalators'!A$71),SUM(H501:L501),0)</f>
        <v>0</v>
      </c>
    </row>
    <row r="502" spans="1:23" x14ac:dyDescent="0.2">
      <c r="A502" s="33">
        <f>'Input Data'!A502</f>
        <v>7827</v>
      </c>
      <c r="B502" s="33" t="str">
        <f>'Input Data'!B502</f>
        <v>Substation Minor Projects</v>
      </c>
      <c r="C502" s="33" t="str">
        <f>'Input Data'!C502</f>
        <v>Replacement of Line 11 Wave Trap at Sydney South</v>
      </c>
      <c r="D502" s="35" t="str">
        <f>'Input Data'!D502</f>
        <v>PS Replacement</v>
      </c>
      <c r="E502" s="63" t="str">
        <f>'Input Data'!E502</f>
        <v>Input_Proj_Commit</v>
      </c>
      <c r="F502" s="68">
        <f>'Input Data'!F502</f>
        <v>2014</v>
      </c>
      <c r="G502" s="52">
        <f>'Input Data'!G502</f>
        <v>2013</v>
      </c>
      <c r="H502" s="34">
        <f>'Input Data'!H502*IF($G502='Cost Escalators'!$B$4,'Cost Escalators'!$B$6,'Cost Escalators'!$C$6)</f>
        <v>0</v>
      </c>
      <c r="I502" s="34">
        <f>'Input Data'!I502*IF($G502='Cost Escalators'!$B$4,'Cost Escalators'!$B$6,'Cost Escalators'!$C$6)</f>
        <v>0</v>
      </c>
      <c r="J502" s="34">
        <f>'Input Data'!J502*IF($G502='Cost Escalators'!$B$4,'Cost Escalators'!$B$6,'Cost Escalators'!$C$6)</f>
        <v>0</v>
      </c>
      <c r="K502" s="34">
        <f>'Input Data'!K502*IF($G502='Cost Escalators'!$B$4,'Cost Escalators'!$B$6,'Cost Escalators'!$C$6)</f>
        <v>27650.143634130491</v>
      </c>
      <c r="L502" s="49">
        <f>'Input Data'!L502*IF($G502='Cost Escalators'!$B$4,'Cost Escalators'!$B$6,'Cost Escalators'!$C$6)</f>
        <v>153537.67248046875</v>
      </c>
      <c r="M502" s="34">
        <f>'Input Data'!M502*IF($G502='Cost Escalators'!$B$4,'Cost Escalators'!$B$6,'Cost Escalators'!$C$6)</f>
        <v>0</v>
      </c>
      <c r="N502" s="34">
        <f>'Input Data'!N502*IF($G502='Cost Escalators'!$B$4,'Cost Escalators'!$B$6,'Cost Escalators'!$C$6)</f>
        <v>0</v>
      </c>
      <c r="O502" s="34">
        <f>'Input Data'!O502*IF($G502='Cost Escalators'!$B$4,'Cost Escalators'!$B$6,'Cost Escalators'!$C$6)</f>
        <v>0</v>
      </c>
      <c r="P502" s="49">
        <f>'Input Data'!P502*IF($G502='Cost Escalators'!$B$4,'Cost Escalators'!$B$6,'Cost Escalators'!$C$6)</f>
        <v>0</v>
      </c>
      <c r="R502" s="102">
        <f t="shared" si="30"/>
        <v>0</v>
      </c>
      <c r="S502" s="34">
        <f t="shared" si="31"/>
        <v>0</v>
      </c>
      <c r="T502" s="34">
        <f t="shared" si="32"/>
        <v>0</v>
      </c>
      <c r="U502" s="49">
        <f t="shared" si="33"/>
        <v>0</v>
      </c>
      <c r="W502" s="255">
        <f>IF(OR(A502='Cost Escalators'!A$68,A502='Cost Escalators'!A$69,A502='Cost Escalators'!A$70,A502='Cost Escalators'!A$71),SUM(H502:L502),0)</f>
        <v>0</v>
      </c>
    </row>
    <row r="503" spans="1:23" x14ac:dyDescent="0.2">
      <c r="A503" s="33" t="str">
        <f>'Input Data'!A503</f>
        <v>P0000885</v>
      </c>
      <c r="B503" s="33" t="str">
        <f>'Input Data'!B503</f>
        <v>Substation Minor Projects</v>
      </c>
      <c r="C503" s="33" t="str">
        <f>'Input Data'!C503</f>
        <v>Armidale AC System Replacement</v>
      </c>
      <c r="D503" s="35" t="str">
        <f>'Input Data'!D503</f>
        <v>PS Replacement</v>
      </c>
      <c r="E503" s="63" t="str">
        <f>'Input Data'!E503</f>
        <v>Input_Proj_Commit</v>
      </c>
      <c r="F503" s="68">
        <f>'Input Data'!F503</f>
        <v>2014</v>
      </c>
      <c r="G503" s="52">
        <f>'Input Data'!G503</f>
        <v>2013</v>
      </c>
      <c r="H503" s="34">
        <f>'Input Data'!H503*IF($G503='Cost Escalators'!$B$4,'Cost Escalators'!$B$6,'Cost Escalators'!$C$6)</f>
        <v>0</v>
      </c>
      <c r="I503" s="34">
        <f>'Input Data'!I503*IF($G503='Cost Escalators'!$B$4,'Cost Escalators'!$B$6,'Cost Escalators'!$C$6)</f>
        <v>0</v>
      </c>
      <c r="J503" s="34">
        <f>'Input Data'!J503*IF($G503='Cost Escalators'!$B$4,'Cost Escalators'!$B$6,'Cost Escalators'!$C$6)</f>
        <v>0</v>
      </c>
      <c r="K503" s="34">
        <f>'Input Data'!K503*IF($G503='Cost Escalators'!$B$4,'Cost Escalators'!$B$6,'Cost Escalators'!$C$6)</f>
        <v>0</v>
      </c>
      <c r="L503" s="49">
        <f>'Input Data'!L503*IF($G503='Cost Escalators'!$B$4,'Cost Escalators'!$B$6,'Cost Escalators'!$C$6)</f>
        <v>417399.61443359376</v>
      </c>
      <c r="M503" s="34">
        <f>'Input Data'!M503*IF($G503='Cost Escalators'!$B$4,'Cost Escalators'!$B$6,'Cost Escalators'!$C$6)</f>
        <v>0</v>
      </c>
      <c r="N503" s="34">
        <f>'Input Data'!N503*IF($G503='Cost Escalators'!$B$4,'Cost Escalators'!$B$6,'Cost Escalators'!$C$6)</f>
        <v>0</v>
      </c>
      <c r="O503" s="34">
        <f>'Input Data'!O503*IF($G503='Cost Escalators'!$B$4,'Cost Escalators'!$B$6,'Cost Escalators'!$C$6)</f>
        <v>0</v>
      </c>
      <c r="P503" s="49">
        <f>'Input Data'!P503*IF($G503='Cost Escalators'!$B$4,'Cost Escalators'!$B$6,'Cost Escalators'!$C$6)</f>
        <v>0</v>
      </c>
      <c r="R503" s="102">
        <f t="shared" si="30"/>
        <v>0</v>
      </c>
      <c r="S503" s="34">
        <f t="shared" si="31"/>
        <v>0</v>
      </c>
      <c r="T503" s="34">
        <f t="shared" si="32"/>
        <v>0</v>
      </c>
      <c r="U503" s="49">
        <f t="shared" si="33"/>
        <v>0</v>
      </c>
      <c r="W503" s="255">
        <f>IF(OR(A503='Cost Escalators'!A$68,A503='Cost Escalators'!A$69,A503='Cost Escalators'!A$70,A503='Cost Escalators'!A$71),SUM(H503:L503),0)</f>
        <v>0</v>
      </c>
    </row>
    <row r="504" spans="1:23" x14ac:dyDescent="0.2">
      <c r="A504" s="33" t="str">
        <f>'Input Data'!A504</f>
        <v>P0002189</v>
      </c>
      <c r="B504" s="33" t="str">
        <f>'Input Data'!B504</f>
        <v>Substation Minor Projects</v>
      </c>
      <c r="C504" s="33" t="str">
        <f>'Input Data'!C504</f>
        <v>Modifications of Secondary Systems for a 66kV Switchbay at Beryl</v>
      </c>
      <c r="D504" s="35" t="str">
        <f>'Input Data'!D504</f>
        <v>PS Replacement</v>
      </c>
      <c r="E504" s="63" t="str">
        <f>'Input Data'!E504</f>
        <v>Input_Proj_Commit</v>
      </c>
      <c r="F504" s="68">
        <f>'Input Data'!F504</f>
        <v>2014</v>
      </c>
      <c r="G504" s="52">
        <f>'Input Data'!G504</f>
        <v>2013</v>
      </c>
      <c r="H504" s="34">
        <f>'Input Data'!H504*IF($G504='Cost Escalators'!$B$4,'Cost Escalators'!$B$6,'Cost Escalators'!$C$6)</f>
        <v>0</v>
      </c>
      <c r="I504" s="34">
        <f>'Input Data'!I504*IF($G504='Cost Escalators'!$B$4,'Cost Escalators'!$B$6,'Cost Escalators'!$C$6)</f>
        <v>0</v>
      </c>
      <c r="J504" s="34">
        <f>'Input Data'!J504*IF($G504='Cost Escalators'!$B$4,'Cost Escalators'!$B$6,'Cost Escalators'!$C$6)</f>
        <v>0</v>
      </c>
      <c r="K504" s="34">
        <f>'Input Data'!K504*IF($G504='Cost Escalators'!$B$4,'Cost Escalators'!$B$6,'Cost Escalators'!$C$6)</f>
        <v>0</v>
      </c>
      <c r="L504" s="49">
        <f>'Input Data'!L504*IF($G504='Cost Escalators'!$B$4,'Cost Escalators'!$B$6,'Cost Escalators'!$C$6)</f>
        <v>468330.078125</v>
      </c>
      <c r="M504" s="34">
        <f>'Input Data'!M504*IF($G504='Cost Escalators'!$B$4,'Cost Escalators'!$B$6,'Cost Escalators'!$C$6)</f>
        <v>0</v>
      </c>
      <c r="N504" s="34">
        <f>'Input Data'!N504*IF($G504='Cost Escalators'!$B$4,'Cost Escalators'!$B$6,'Cost Escalators'!$C$6)</f>
        <v>0</v>
      </c>
      <c r="O504" s="34">
        <f>'Input Data'!O504*IF($G504='Cost Escalators'!$B$4,'Cost Escalators'!$B$6,'Cost Escalators'!$C$6)</f>
        <v>0</v>
      </c>
      <c r="P504" s="49">
        <f>'Input Data'!P504*IF($G504='Cost Escalators'!$B$4,'Cost Escalators'!$B$6,'Cost Escalators'!$C$6)</f>
        <v>0</v>
      </c>
      <c r="R504" s="102">
        <f t="shared" si="30"/>
        <v>0</v>
      </c>
      <c r="S504" s="34">
        <f t="shared" si="31"/>
        <v>0</v>
      </c>
      <c r="T504" s="34">
        <f t="shared" si="32"/>
        <v>0</v>
      </c>
      <c r="U504" s="49">
        <f t="shared" si="33"/>
        <v>0</v>
      </c>
      <c r="W504" s="255">
        <f>IF(OR(A504='Cost Escalators'!A$68,A504='Cost Escalators'!A$69,A504='Cost Escalators'!A$70,A504='Cost Escalators'!A$71),SUM(H504:L504),0)</f>
        <v>0</v>
      </c>
    </row>
    <row r="505" spans="1:23" x14ac:dyDescent="0.2">
      <c r="A505" s="33">
        <f>'Input Data'!A505</f>
        <v>6106</v>
      </c>
      <c r="B505" s="33" t="str">
        <f>'Input Data'!B505</f>
        <v>Substation Minor Projects</v>
      </c>
      <c r="C505" s="33" t="str">
        <f>'Input Data'!C505</f>
        <v>Newcastle Substation 330kV Bus Coupling</v>
      </c>
      <c r="D505" s="35" t="str">
        <f>'Input Data'!D505</f>
        <v>PS Replacement</v>
      </c>
      <c r="E505" s="63" t="str">
        <f>'Input Data'!E505</f>
        <v>Input_Proj_Commit</v>
      </c>
      <c r="F505" s="68">
        <f>'Input Data'!F505</f>
        <v>2015</v>
      </c>
      <c r="G505" s="52">
        <f>'Input Data'!G505</f>
        <v>2013</v>
      </c>
      <c r="H505" s="34">
        <f>'Input Data'!H505*IF($G505='Cost Escalators'!$B$4,'Cost Escalators'!$B$6,'Cost Escalators'!$C$6)</f>
        <v>4236.2203604100932</v>
      </c>
      <c r="I505" s="34">
        <f>'Input Data'!I505*IF($G505='Cost Escalators'!$B$4,'Cost Escalators'!$B$6,'Cost Escalators'!$C$6)</f>
        <v>0</v>
      </c>
      <c r="J505" s="34">
        <f>'Input Data'!J505*IF($G505='Cost Escalators'!$B$4,'Cost Escalators'!$B$6,'Cost Escalators'!$C$6)</f>
        <v>-16189.196568570793</v>
      </c>
      <c r="K505" s="34">
        <f>'Input Data'!K505*IF($G505='Cost Escalators'!$B$4,'Cost Escalators'!$B$6,'Cost Escalators'!$C$6)</f>
        <v>0</v>
      </c>
      <c r="L505" s="49">
        <f>'Input Data'!L505*IF($G505='Cost Escalators'!$B$4,'Cost Escalators'!$B$6,'Cost Escalators'!$C$6)</f>
        <v>0</v>
      </c>
      <c r="M505" s="34">
        <f>'Input Data'!M505*IF($G505='Cost Escalators'!$B$4,'Cost Escalators'!$B$6,'Cost Escalators'!$C$6)</f>
        <v>0</v>
      </c>
      <c r="N505" s="34">
        <f>'Input Data'!N505*IF($G505='Cost Escalators'!$B$4,'Cost Escalators'!$B$6,'Cost Escalators'!$C$6)</f>
        <v>0</v>
      </c>
      <c r="O505" s="34">
        <f>'Input Data'!O505*IF($G505='Cost Escalators'!$B$4,'Cost Escalators'!$B$6,'Cost Escalators'!$C$6)</f>
        <v>0</v>
      </c>
      <c r="P505" s="49">
        <f>'Input Data'!P505*IF($G505='Cost Escalators'!$B$4,'Cost Escalators'!$B$6,'Cost Escalators'!$C$6)</f>
        <v>0</v>
      </c>
      <c r="R505" s="102">
        <f t="shared" si="30"/>
        <v>-11952.9762081607</v>
      </c>
      <c r="S505" s="34">
        <f t="shared" si="31"/>
        <v>0</v>
      </c>
      <c r="T505" s="34">
        <f t="shared" si="32"/>
        <v>0</v>
      </c>
      <c r="U505" s="49">
        <f t="shared" si="33"/>
        <v>0</v>
      </c>
      <c r="W505" s="255">
        <f>IF(OR(A505='Cost Escalators'!A$68,A505='Cost Escalators'!A$69,A505='Cost Escalators'!A$70,A505='Cost Escalators'!A$71),SUM(H505:L505),0)</f>
        <v>0</v>
      </c>
    </row>
    <row r="506" spans="1:23" x14ac:dyDescent="0.2">
      <c r="A506" s="33">
        <f>'Input Data'!A506</f>
        <v>8176</v>
      </c>
      <c r="B506" s="33" t="str">
        <f>'Input Data'!B506</f>
        <v>Substation Minor Projects</v>
      </c>
      <c r="C506" s="33" t="str">
        <f>'Input Data'!C506</f>
        <v>Lower Tumut 11kV Switchboard Replacement</v>
      </c>
      <c r="D506" s="35" t="str">
        <f>'Input Data'!D506</f>
        <v>PS Replacement</v>
      </c>
      <c r="E506" s="63" t="str">
        <f>'Input Data'!E506</f>
        <v>Input_Proj_Commit</v>
      </c>
      <c r="F506" s="68">
        <f>'Input Data'!F506</f>
        <v>2015</v>
      </c>
      <c r="G506" s="52">
        <f>'Input Data'!G506</f>
        <v>2013</v>
      </c>
      <c r="H506" s="34">
        <f>'Input Data'!H506*IF($G506='Cost Escalators'!$B$4,'Cost Escalators'!$B$6,'Cost Escalators'!$C$6)</f>
        <v>0</v>
      </c>
      <c r="I506" s="34">
        <f>'Input Data'!I506*IF($G506='Cost Escalators'!$B$4,'Cost Escalators'!$B$6,'Cost Escalators'!$C$6)</f>
        <v>0</v>
      </c>
      <c r="J506" s="34">
        <f>'Input Data'!J506*IF($G506='Cost Escalators'!$B$4,'Cost Escalators'!$B$6,'Cost Escalators'!$C$6)</f>
        <v>0</v>
      </c>
      <c r="K506" s="34">
        <f>'Input Data'!K506*IF($G506='Cost Escalators'!$B$4,'Cost Escalators'!$B$6,'Cost Escalators'!$C$6)</f>
        <v>0</v>
      </c>
      <c r="L506" s="49">
        <f>'Input Data'!L506*IF($G506='Cost Escalators'!$B$4,'Cost Escalators'!$B$6,'Cost Escalators'!$C$6)</f>
        <v>0</v>
      </c>
      <c r="M506" s="34">
        <f>'Input Data'!M506*IF($G506='Cost Escalators'!$B$4,'Cost Escalators'!$B$6,'Cost Escalators'!$C$6)</f>
        <v>184810.25390625</v>
      </c>
      <c r="N506" s="34">
        <f>'Input Data'!N506*IF($G506='Cost Escalators'!$B$4,'Cost Escalators'!$B$6,'Cost Escalators'!$C$6)</f>
        <v>0</v>
      </c>
      <c r="O506" s="34">
        <f>'Input Data'!O506*IF($G506='Cost Escalators'!$B$4,'Cost Escalators'!$B$6,'Cost Escalators'!$C$6)</f>
        <v>0</v>
      </c>
      <c r="P506" s="49">
        <f>'Input Data'!P506*IF($G506='Cost Escalators'!$B$4,'Cost Escalators'!$B$6,'Cost Escalators'!$C$6)</f>
        <v>0</v>
      </c>
      <c r="R506" s="102">
        <f t="shared" si="30"/>
        <v>184810.25390625</v>
      </c>
      <c r="S506" s="34">
        <f t="shared" si="31"/>
        <v>0</v>
      </c>
      <c r="T506" s="34">
        <f t="shared" si="32"/>
        <v>0</v>
      </c>
      <c r="U506" s="49">
        <f t="shared" si="33"/>
        <v>0</v>
      </c>
      <c r="W506" s="255">
        <f>IF(OR(A506='Cost Escalators'!A$68,A506='Cost Escalators'!A$69,A506='Cost Escalators'!A$70,A506='Cost Escalators'!A$71),SUM(H506:L506),0)</f>
        <v>0</v>
      </c>
    </row>
    <row r="507" spans="1:23" x14ac:dyDescent="0.2">
      <c r="A507" s="33">
        <f>'Input Data'!A507</f>
        <v>7682</v>
      </c>
      <c r="B507" s="33" t="str">
        <f>'Input Data'!B507</f>
        <v>Substation Minor Projects</v>
      </c>
      <c r="C507" s="33" t="str">
        <f>'Input Data'!C507</f>
        <v>Murray 11kV Switchboard Replacement</v>
      </c>
      <c r="D507" s="35" t="str">
        <f>'Input Data'!D507</f>
        <v>PS Replacement</v>
      </c>
      <c r="E507" s="63" t="str">
        <f>'Input Data'!E507</f>
        <v>Input_Proj_Commit</v>
      </c>
      <c r="F507" s="68">
        <f>'Input Data'!F507</f>
        <v>2015</v>
      </c>
      <c r="G507" s="52">
        <f>'Input Data'!G507</f>
        <v>2013</v>
      </c>
      <c r="H507" s="34">
        <f>'Input Data'!H507*IF($G507='Cost Escalators'!$B$4,'Cost Escalators'!$B$6,'Cost Escalators'!$C$6)</f>
        <v>0</v>
      </c>
      <c r="I507" s="34">
        <f>'Input Data'!I507*IF($G507='Cost Escalators'!$B$4,'Cost Escalators'!$B$6,'Cost Escalators'!$C$6)</f>
        <v>0</v>
      </c>
      <c r="J507" s="34">
        <f>'Input Data'!J507*IF($G507='Cost Escalators'!$B$4,'Cost Escalators'!$B$6,'Cost Escalators'!$C$6)</f>
        <v>0</v>
      </c>
      <c r="K507" s="34">
        <f>'Input Data'!K507*IF($G507='Cost Escalators'!$B$4,'Cost Escalators'!$B$6,'Cost Escalators'!$C$6)</f>
        <v>0</v>
      </c>
      <c r="L507" s="49">
        <f>'Input Data'!L507*IF($G507='Cost Escalators'!$B$4,'Cost Escalators'!$B$6,'Cost Escalators'!$C$6)</f>
        <v>0</v>
      </c>
      <c r="M507" s="34">
        <f>'Input Data'!M507*IF($G507='Cost Escalators'!$B$4,'Cost Escalators'!$B$6,'Cost Escalators'!$C$6)</f>
        <v>184810.25390625</v>
      </c>
      <c r="N507" s="34">
        <f>'Input Data'!N507*IF($G507='Cost Escalators'!$B$4,'Cost Escalators'!$B$6,'Cost Escalators'!$C$6)</f>
        <v>0</v>
      </c>
      <c r="O507" s="34">
        <f>'Input Data'!O507*IF($G507='Cost Escalators'!$B$4,'Cost Escalators'!$B$6,'Cost Escalators'!$C$6)</f>
        <v>0</v>
      </c>
      <c r="P507" s="49">
        <f>'Input Data'!P507*IF($G507='Cost Escalators'!$B$4,'Cost Escalators'!$B$6,'Cost Escalators'!$C$6)</f>
        <v>0</v>
      </c>
      <c r="R507" s="102">
        <f t="shared" si="30"/>
        <v>184810.25390625</v>
      </c>
      <c r="S507" s="34">
        <f t="shared" si="31"/>
        <v>0</v>
      </c>
      <c r="T507" s="34">
        <f t="shared" si="32"/>
        <v>0</v>
      </c>
      <c r="U507" s="49">
        <f t="shared" si="33"/>
        <v>0</v>
      </c>
      <c r="W507" s="255">
        <f>IF(OR(A507='Cost Escalators'!A$68,A507='Cost Escalators'!A$69,A507='Cost Escalators'!A$70,A507='Cost Escalators'!A$71),SUM(H507:L507),0)</f>
        <v>0</v>
      </c>
    </row>
    <row r="508" spans="1:23" x14ac:dyDescent="0.2">
      <c r="A508" s="33">
        <f>'Input Data'!A508</f>
        <v>8083</v>
      </c>
      <c r="B508" s="33" t="str">
        <f>'Input Data'!B508</f>
        <v>Substation Minor Projects</v>
      </c>
      <c r="C508" s="33" t="str">
        <f>'Input Data'!C508</f>
        <v>Dapto 415V AC System Replacement</v>
      </c>
      <c r="D508" s="35" t="str">
        <f>'Input Data'!D508</f>
        <v>PS Replacement</v>
      </c>
      <c r="E508" s="63" t="str">
        <f>'Input Data'!E508</f>
        <v>Input_Proj_Commit</v>
      </c>
      <c r="F508" s="68">
        <f>'Input Data'!F508</f>
        <v>2015</v>
      </c>
      <c r="G508" s="52">
        <f>'Input Data'!G508</f>
        <v>2013</v>
      </c>
      <c r="H508" s="34">
        <f>'Input Data'!H508*IF($G508='Cost Escalators'!$B$4,'Cost Escalators'!$B$6,'Cost Escalators'!$C$6)</f>
        <v>0</v>
      </c>
      <c r="I508" s="34">
        <f>'Input Data'!I508*IF($G508='Cost Escalators'!$B$4,'Cost Escalators'!$B$6,'Cost Escalators'!$C$6)</f>
        <v>0</v>
      </c>
      <c r="J508" s="34">
        <f>'Input Data'!J508*IF($G508='Cost Escalators'!$B$4,'Cost Escalators'!$B$6,'Cost Escalators'!$C$6)</f>
        <v>0</v>
      </c>
      <c r="K508" s="34">
        <f>'Input Data'!K508*IF($G508='Cost Escalators'!$B$4,'Cost Escalators'!$B$6,'Cost Escalators'!$C$6)</f>
        <v>7203.4458801934798</v>
      </c>
      <c r="L508" s="49">
        <f>'Input Data'!L508*IF($G508='Cost Escalators'!$B$4,'Cost Escalators'!$B$6,'Cost Escalators'!$C$6)</f>
        <v>0</v>
      </c>
      <c r="M508" s="34">
        <f>'Input Data'!M508*IF($G508='Cost Escalators'!$B$4,'Cost Escalators'!$B$6,'Cost Escalators'!$C$6)</f>
        <v>0</v>
      </c>
      <c r="N508" s="34">
        <f>'Input Data'!N508*IF($G508='Cost Escalators'!$B$4,'Cost Escalators'!$B$6,'Cost Escalators'!$C$6)</f>
        <v>0</v>
      </c>
      <c r="O508" s="34">
        <f>'Input Data'!O508*IF($G508='Cost Escalators'!$B$4,'Cost Escalators'!$B$6,'Cost Escalators'!$C$6)</f>
        <v>0</v>
      </c>
      <c r="P508" s="49">
        <f>'Input Data'!P508*IF($G508='Cost Escalators'!$B$4,'Cost Escalators'!$B$6,'Cost Escalators'!$C$6)</f>
        <v>0</v>
      </c>
      <c r="R508" s="102">
        <f t="shared" si="30"/>
        <v>7203.4458801934798</v>
      </c>
      <c r="S508" s="34">
        <f t="shared" si="31"/>
        <v>0</v>
      </c>
      <c r="T508" s="34">
        <f t="shared" si="32"/>
        <v>0</v>
      </c>
      <c r="U508" s="49">
        <f t="shared" si="33"/>
        <v>0</v>
      </c>
      <c r="W508" s="255">
        <f>IF(OR(A508='Cost Escalators'!A$68,A508='Cost Escalators'!A$69,A508='Cost Escalators'!A$70,A508='Cost Escalators'!A$71),SUM(H508:L508),0)</f>
        <v>0</v>
      </c>
    </row>
    <row r="509" spans="1:23" x14ac:dyDescent="0.2">
      <c r="A509" s="33">
        <f>'Input Data'!A509</f>
        <v>6040</v>
      </c>
      <c r="B509" s="33" t="str">
        <f>'Input Data'!B509</f>
        <v>Substation Minor Projects</v>
      </c>
      <c r="C509" s="33" t="str">
        <f>'Input Data'!C509</f>
        <v>Sydney West 132kV Disconnector Replacement</v>
      </c>
      <c r="D509" s="35" t="str">
        <f>'Input Data'!D509</f>
        <v>PS Replacement</v>
      </c>
      <c r="E509" s="63" t="str">
        <f>'Input Data'!E509</f>
        <v>Input_Proj_Commit</v>
      </c>
      <c r="F509" s="68">
        <f>'Input Data'!F509</f>
        <v>2016</v>
      </c>
      <c r="G509" s="52">
        <f>'Input Data'!G509</f>
        <v>2013</v>
      </c>
      <c r="H509" s="34">
        <f>'Input Data'!H509*IF($G509='Cost Escalators'!$B$4,'Cost Escalators'!$B$6,'Cost Escalators'!$C$6)</f>
        <v>32729.848257070833</v>
      </c>
      <c r="I509" s="34">
        <f>'Input Data'!I509*IF($G509='Cost Escalators'!$B$4,'Cost Escalators'!$B$6,'Cost Escalators'!$C$6)</f>
        <v>174748.82103483583</v>
      </c>
      <c r="J509" s="34">
        <f>'Input Data'!J509*IF($G509='Cost Escalators'!$B$4,'Cost Escalators'!$B$6,'Cost Escalators'!$C$6)</f>
        <v>175234.95735058351</v>
      </c>
      <c r="K509" s="34">
        <f>'Input Data'!K509*IF($G509='Cost Escalators'!$B$4,'Cost Escalators'!$B$6,'Cost Escalators'!$C$6)</f>
        <v>17560.37452077616</v>
      </c>
      <c r="L509" s="49">
        <f>'Input Data'!L509*IF($G509='Cost Escalators'!$B$4,'Cost Escalators'!$B$6,'Cost Escalators'!$C$6)</f>
        <v>0</v>
      </c>
      <c r="M509" s="34">
        <f>'Input Data'!M509*IF($G509='Cost Escalators'!$B$4,'Cost Escalators'!$B$6,'Cost Escalators'!$C$6)</f>
        <v>0</v>
      </c>
      <c r="N509" s="34">
        <f>'Input Data'!N509*IF($G509='Cost Escalators'!$B$4,'Cost Escalators'!$B$6,'Cost Escalators'!$C$6)</f>
        <v>0</v>
      </c>
      <c r="O509" s="34">
        <f>'Input Data'!O509*IF($G509='Cost Escalators'!$B$4,'Cost Escalators'!$B$6,'Cost Escalators'!$C$6)</f>
        <v>0</v>
      </c>
      <c r="P509" s="49">
        <f>'Input Data'!P509*IF($G509='Cost Escalators'!$B$4,'Cost Escalators'!$B$6,'Cost Escalators'!$C$6)</f>
        <v>0</v>
      </c>
      <c r="R509" s="102">
        <f t="shared" si="30"/>
        <v>0</v>
      </c>
      <c r="S509" s="34">
        <f t="shared" si="31"/>
        <v>400274.00116326631</v>
      </c>
      <c r="T509" s="34">
        <f t="shared" si="32"/>
        <v>0</v>
      </c>
      <c r="U509" s="49">
        <f t="shared" si="33"/>
        <v>0</v>
      </c>
      <c r="W509" s="255">
        <f>IF(OR(A509='Cost Escalators'!A$68,A509='Cost Escalators'!A$69,A509='Cost Escalators'!A$70,A509='Cost Escalators'!A$71),SUM(H509:L509),0)</f>
        <v>0</v>
      </c>
    </row>
    <row r="510" spans="1:23" x14ac:dyDescent="0.2">
      <c r="A510" s="33">
        <f>'Input Data'!A510</f>
        <v>5811</v>
      </c>
      <c r="B510" s="33" t="str">
        <f>'Input Data'!B510</f>
        <v>Substation Minor Projects</v>
      </c>
      <c r="C510" s="33" t="str">
        <f>'Input Data'!C510</f>
        <v>Tamworth 66kV Line Bay</v>
      </c>
      <c r="D510" s="35" t="str">
        <f>'Input Data'!D510</f>
        <v>PS Replacement</v>
      </c>
      <c r="E510" s="63" t="str">
        <f>'Input Data'!E510</f>
        <v>Input_Proj_Commit</v>
      </c>
      <c r="F510" s="68">
        <f>'Input Data'!F510</f>
        <v>2017</v>
      </c>
      <c r="G510" s="52">
        <f>'Input Data'!G510</f>
        <v>2013</v>
      </c>
      <c r="H510" s="34">
        <f>'Input Data'!H510*IF($G510='Cost Escalators'!$B$4,'Cost Escalators'!$B$6,'Cost Escalators'!$C$6)</f>
        <v>0</v>
      </c>
      <c r="I510" s="34">
        <f>'Input Data'!I510*IF($G510='Cost Escalators'!$B$4,'Cost Escalators'!$B$6,'Cost Escalators'!$C$6)</f>
        <v>0</v>
      </c>
      <c r="J510" s="34">
        <f>'Input Data'!J510*IF($G510='Cost Escalators'!$B$4,'Cost Escalators'!$B$6,'Cost Escalators'!$C$6)</f>
        <v>-19048.77156885741</v>
      </c>
      <c r="K510" s="34">
        <f>'Input Data'!K510*IF($G510='Cost Escalators'!$B$4,'Cost Escalators'!$B$6,'Cost Escalators'!$C$6)</f>
        <v>0</v>
      </c>
      <c r="L510" s="49">
        <f>'Input Data'!L510*IF($G510='Cost Escalators'!$B$4,'Cost Escalators'!$B$6,'Cost Escalators'!$C$6)</f>
        <v>0</v>
      </c>
      <c r="M510" s="34">
        <f>'Input Data'!M510*IF($G510='Cost Escalators'!$B$4,'Cost Escalators'!$B$6,'Cost Escalators'!$C$6)</f>
        <v>0</v>
      </c>
      <c r="N510" s="34">
        <f>'Input Data'!N510*IF($G510='Cost Escalators'!$B$4,'Cost Escalators'!$B$6,'Cost Escalators'!$C$6)</f>
        <v>0</v>
      </c>
      <c r="O510" s="34">
        <f>'Input Data'!O510*IF($G510='Cost Escalators'!$B$4,'Cost Escalators'!$B$6,'Cost Escalators'!$C$6)</f>
        <v>0</v>
      </c>
      <c r="P510" s="49">
        <f>'Input Data'!P510*IF($G510='Cost Escalators'!$B$4,'Cost Escalators'!$B$6,'Cost Escalators'!$C$6)</f>
        <v>0</v>
      </c>
      <c r="R510" s="102">
        <f t="shared" si="30"/>
        <v>0</v>
      </c>
      <c r="S510" s="34">
        <f t="shared" si="31"/>
        <v>0</v>
      </c>
      <c r="T510" s="34">
        <f t="shared" si="32"/>
        <v>-19048.77156885741</v>
      </c>
      <c r="U510" s="49">
        <f t="shared" si="33"/>
        <v>0</v>
      </c>
      <c r="W510" s="255">
        <f>IF(OR(A510='Cost Escalators'!A$68,A510='Cost Escalators'!A$69,A510='Cost Escalators'!A$70,A510='Cost Escalators'!A$71),SUM(H510:L510),0)</f>
        <v>0</v>
      </c>
    </row>
    <row r="511" spans="1:23" x14ac:dyDescent="0.2">
      <c r="A511" s="33">
        <f>'Input Data'!A511</f>
        <v>8120</v>
      </c>
      <c r="B511" s="33" t="str">
        <f>'Input Data'!B511</f>
        <v>Substation Minor Projects</v>
      </c>
      <c r="C511" s="33" t="str">
        <f>'Input Data'!C511</f>
        <v>Tamworth 66kV Line Bay</v>
      </c>
      <c r="D511" s="35" t="str">
        <f>'Input Data'!D511</f>
        <v>PS Replacement</v>
      </c>
      <c r="E511" s="63" t="str">
        <f>'Input Data'!E511</f>
        <v>Input_Proj_Commit</v>
      </c>
      <c r="F511" s="68">
        <f>'Input Data'!F511</f>
        <v>2017</v>
      </c>
      <c r="G511" s="52">
        <f>'Input Data'!G511</f>
        <v>2013</v>
      </c>
      <c r="H511" s="34">
        <f>'Input Data'!H511*IF($G511='Cost Escalators'!$B$4,'Cost Escalators'!$B$6,'Cost Escalators'!$C$6)</f>
        <v>0</v>
      </c>
      <c r="I511" s="34">
        <f>'Input Data'!I511*IF($G511='Cost Escalators'!$B$4,'Cost Escalators'!$B$6,'Cost Escalators'!$C$6)</f>
        <v>-3916.901716741605</v>
      </c>
      <c r="J511" s="34">
        <f>'Input Data'!J511*IF($G511='Cost Escalators'!$B$4,'Cost Escalators'!$B$6,'Cost Escalators'!$C$6)</f>
        <v>0</v>
      </c>
      <c r="K511" s="34">
        <f>'Input Data'!K511*IF($G511='Cost Escalators'!$B$4,'Cost Escalators'!$B$6,'Cost Escalators'!$C$6)</f>
        <v>0</v>
      </c>
      <c r="L511" s="49">
        <f>'Input Data'!L511*IF($G511='Cost Escalators'!$B$4,'Cost Escalators'!$B$6,'Cost Escalators'!$C$6)</f>
        <v>0</v>
      </c>
      <c r="M511" s="34">
        <f>'Input Data'!M511*IF($G511='Cost Escalators'!$B$4,'Cost Escalators'!$B$6,'Cost Escalators'!$C$6)</f>
        <v>0</v>
      </c>
      <c r="N511" s="34">
        <f>'Input Data'!N511*IF($G511='Cost Escalators'!$B$4,'Cost Escalators'!$B$6,'Cost Escalators'!$C$6)</f>
        <v>0</v>
      </c>
      <c r="O511" s="34">
        <f>'Input Data'!O511*IF($G511='Cost Escalators'!$B$4,'Cost Escalators'!$B$6,'Cost Escalators'!$C$6)</f>
        <v>0</v>
      </c>
      <c r="P511" s="49">
        <f>'Input Data'!P511*IF($G511='Cost Escalators'!$B$4,'Cost Escalators'!$B$6,'Cost Escalators'!$C$6)</f>
        <v>0</v>
      </c>
      <c r="R511" s="102">
        <f t="shared" si="30"/>
        <v>0</v>
      </c>
      <c r="S511" s="34">
        <f t="shared" si="31"/>
        <v>0</v>
      </c>
      <c r="T511" s="34">
        <f t="shared" si="32"/>
        <v>-3916.901716741605</v>
      </c>
      <c r="U511" s="49">
        <f t="shared" si="33"/>
        <v>0</v>
      </c>
      <c r="W511" s="255">
        <f>IF(OR(A511='Cost Escalators'!A$68,A511='Cost Escalators'!A$69,A511='Cost Escalators'!A$70,A511='Cost Escalators'!A$71),SUM(H511:L511),0)</f>
        <v>0</v>
      </c>
    </row>
    <row r="512" spans="1:23" x14ac:dyDescent="0.2">
      <c r="A512" s="33">
        <f>'Input Data'!A512</f>
        <v>8073</v>
      </c>
      <c r="B512" s="33" t="str">
        <f>'Input Data'!B512</f>
        <v>Substation Minor Projects</v>
      </c>
      <c r="C512" s="33" t="str">
        <f>'Input Data'!C512</f>
        <v>Removal of SICAM from Haymarket GIS</v>
      </c>
      <c r="D512" s="35" t="str">
        <f>'Input Data'!D512</f>
        <v>PS Replacement</v>
      </c>
      <c r="E512" s="63" t="str">
        <f>'Input Data'!E512</f>
        <v>Input_Proj_Commit</v>
      </c>
      <c r="F512" s="68">
        <f>'Input Data'!F512</f>
        <v>2017</v>
      </c>
      <c r="G512" s="52">
        <f>'Input Data'!G512</f>
        <v>2013</v>
      </c>
      <c r="H512" s="34">
        <f>'Input Data'!H512*IF($G512='Cost Escalators'!$B$4,'Cost Escalators'!$B$6,'Cost Escalators'!$C$6)</f>
        <v>0</v>
      </c>
      <c r="I512" s="34">
        <f>'Input Data'!I512*IF($G512='Cost Escalators'!$B$4,'Cost Escalators'!$B$6,'Cost Escalators'!$C$6)</f>
        <v>0</v>
      </c>
      <c r="J512" s="34">
        <f>'Input Data'!J512*IF($G512='Cost Escalators'!$B$4,'Cost Escalators'!$B$6,'Cost Escalators'!$C$6)</f>
        <v>0</v>
      </c>
      <c r="K512" s="34">
        <f>'Input Data'!K512*IF($G512='Cost Escalators'!$B$4,'Cost Escalators'!$B$6,'Cost Escalators'!$C$6)</f>
        <v>12238.428500191423</v>
      </c>
      <c r="L512" s="49">
        <f>'Input Data'!L512*IF($G512='Cost Escalators'!$B$4,'Cost Escalators'!$B$6,'Cost Escalators'!$C$6)</f>
        <v>0</v>
      </c>
      <c r="M512" s="34">
        <f>'Input Data'!M512*IF($G512='Cost Escalators'!$B$4,'Cost Escalators'!$B$6,'Cost Escalators'!$C$6)</f>
        <v>0</v>
      </c>
      <c r="N512" s="34">
        <f>'Input Data'!N512*IF($G512='Cost Escalators'!$B$4,'Cost Escalators'!$B$6,'Cost Escalators'!$C$6)</f>
        <v>0</v>
      </c>
      <c r="O512" s="34">
        <f>'Input Data'!O512*IF($G512='Cost Escalators'!$B$4,'Cost Escalators'!$B$6,'Cost Escalators'!$C$6)</f>
        <v>0</v>
      </c>
      <c r="P512" s="49">
        <f>'Input Data'!P512*IF($G512='Cost Escalators'!$B$4,'Cost Escalators'!$B$6,'Cost Escalators'!$C$6)</f>
        <v>0</v>
      </c>
      <c r="R512" s="102">
        <f t="shared" si="30"/>
        <v>0</v>
      </c>
      <c r="S512" s="34">
        <f t="shared" si="31"/>
        <v>0</v>
      </c>
      <c r="T512" s="34">
        <f t="shared" si="32"/>
        <v>12238.428500191423</v>
      </c>
      <c r="U512" s="49">
        <f t="shared" si="33"/>
        <v>0</v>
      </c>
      <c r="W512" s="255">
        <f>IF(OR(A512='Cost Escalators'!A$68,A512='Cost Escalators'!A$69,A512='Cost Escalators'!A$70,A512='Cost Escalators'!A$71),SUM(H512:L512),0)</f>
        <v>0</v>
      </c>
    </row>
    <row r="513" spans="1:23" x14ac:dyDescent="0.2">
      <c r="A513" s="33">
        <f>'Input Data'!A513</f>
        <v>5738</v>
      </c>
      <c r="B513" s="33" t="str">
        <f>'Input Data'!B513</f>
        <v>Substation Minor Projects</v>
      </c>
      <c r="C513" s="33" t="str">
        <f>'Input Data'!C513</f>
        <v>Supply to Nabiac</v>
      </c>
      <c r="D513" s="35" t="str">
        <f>'Input Data'!D513</f>
        <v>PS Replacement</v>
      </c>
      <c r="E513" s="63" t="str">
        <f>'Input Data'!E513</f>
        <v>Input_Proj_Commit</v>
      </c>
      <c r="F513" s="68">
        <f>'Input Data'!F513</f>
        <v>2018</v>
      </c>
      <c r="G513" s="52">
        <f>'Input Data'!G513</f>
        <v>2013</v>
      </c>
      <c r="H513" s="34">
        <f>'Input Data'!H513*IF($G513='Cost Escalators'!$B$4,'Cost Escalators'!$B$6,'Cost Escalators'!$C$6)</f>
        <v>0</v>
      </c>
      <c r="I513" s="34">
        <f>'Input Data'!I513*IF($G513='Cost Escalators'!$B$4,'Cost Escalators'!$B$6,'Cost Escalators'!$C$6)</f>
        <v>0</v>
      </c>
      <c r="J513" s="34">
        <f>'Input Data'!J513*IF($G513='Cost Escalators'!$B$4,'Cost Escalators'!$B$6,'Cost Escalators'!$C$6)</f>
        <v>-1509.3724009005275</v>
      </c>
      <c r="K513" s="34">
        <f>'Input Data'!K513*IF($G513='Cost Escalators'!$B$4,'Cost Escalators'!$B$6,'Cost Escalators'!$C$6)</f>
        <v>0</v>
      </c>
      <c r="L513" s="49">
        <f>'Input Data'!L513*IF($G513='Cost Escalators'!$B$4,'Cost Escalators'!$B$6,'Cost Escalators'!$C$6)</f>
        <v>0</v>
      </c>
      <c r="M513" s="34">
        <f>'Input Data'!M513*IF($G513='Cost Escalators'!$B$4,'Cost Escalators'!$B$6,'Cost Escalators'!$C$6)</f>
        <v>0</v>
      </c>
      <c r="N513" s="34">
        <f>'Input Data'!N513*IF($G513='Cost Escalators'!$B$4,'Cost Escalators'!$B$6,'Cost Escalators'!$C$6)</f>
        <v>0</v>
      </c>
      <c r="O513" s="34">
        <f>'Input Data'!O513*IF($G513='Cost Escalators'!$B$4,'Cost Escalators'!$B$6,'Cost Escalators'!$C$6)</f>
        <v>0</v>
      </c>
      <c r="P513" s="49">
        <f>'Input Data'!P513*IF($G513='Cost Escalators'!$B$4,'Cost Escalators'!$B$6,'Cost Escalators'!$C$6)</f>
        <v>0</v>
      </c>
      <c r="R513" s="102">
        <f t="shared" si="30"/>
        <v>0</v>
      </c>
      <c r="S513" s="34">
        <f t="shared" si="31"/>
        <v>0</v>
      </c>
      <c r="T513" s="34">
        <f t="shared" si="32"/>
        <v>0</v>
      </c>
      <c r="U513" s="49">
        <f t="shared" si="33"/>
        <v>-1509.3724009005275</v>
      </c>
      <c r="W513" s="255">
        <f>IF(OR(A513='Cost Escalators'!A$68,A513='Cost Escalators'!A$69,A513='Cost Escalators'!A$70,A513='Cost Escalators'!A$71),SUM(H513:L513),0)</f>
        <v>0</v>
      </c>
    </row>
    <row r="514" spans="1:23" x14ac:dyDescent="0.2">
      <c r="A514" s="33">
        <f>'Input Data'!A514</f>
        <v>6432</v>
      </c>
      <c r="B514" s="33" t="str">
        <f>'Input Data'!B514</f>
        <v>Substation Minor Projects</v>
      </c>
      <c r="C514" s="33" t="str">
        <f>'Input Data'!C514</f>
        <v>Taree 33kV Line Bay</v>
      </c>
      <c r="D514" s="35" t="str">
        <f>'Input Data'!D514</f>
        <v>PS Replacement</v>
      </c>
      <c r="E514" s="63" t="str">
        <f>'Input Data'!E514</f>
        <v>Input_Proj_Commit</v>
      </c>
      <c r="F514" s="68">
        <f>'Input Data'!F514</f>
        <v>2018</v>
      </c>
      <c r="G514" s="52">
        <f>'Input Data'!G514</f>
        <v>2013</v>
      </c>
      <c r="H514" s="34">
        <f>'Input Data'!H514*IF($G514='Cost Escalators'!$B$4,'Cost Escalators'!$B$6,'Cost Escalators'!$C$6)</f>
        <v>0</v>
      </c>
      <c r="I514" s="34">
        <f>'Input Data'!I514*IF($G514='Cost Escalators'!$B$4,'Cost Escalators'!$B$6,'Cost Escalators'!$C$6)</f>
        <v>-1165.4341524491501</v>
      </c>
      <c r="J514" s="34">
        <f>'Input Data'!J514*IF($G514='Cost Escalators'!$B$4,'Cost Escalators'!$B$6,'Cost Escalators'!$C$6)</f>
        <v>0</v>
      </c>
      <c r="K514" s="34">
        <f>'Input Data'!K514*IF($G514='Cost Escalators'!$B$4,'Cost Escalators'!$B$6,'Cost Escalators'!$C$6)</f>
        <v>0</v>
      </c>
      <c r="L514" s="49">
        <f>'Input Data'!L514*IF($G514='Cost Escalators'!$B$4,'Cost Escalators'!$B$6,'Cost Escalators'!$C$6)</f>
        <v>0</v>
      </c>
      <c r="M514" s="34">
        <f>'Input Data'!M514*IF($G514='Cost Escalators'!$B$4,'Cost Escalators'!$B$6,'Cost Escalators'!$C$6)</f>
        <v>0</v>
      </c>
      <c r="N514" s="34">
        <f>'Input Data'!N514*IF($G514='Cost Escalators'!$B$4,'Cost Escalators'!$B$6,'Cost Escalators'!$C$6)</f>
        <v>0</v>
      </c>
      <c r="O514" s="34">
        <f>'Input Data'!O514*IF($G514='Cost Escalators'!$B$4,'Cost Escalators'!$B$6,'Cost Escalators'!$C$6)</f>
        <v>0</v>
      </c>
      <c r="P514" s="49">
        <f>'Input Data'!P514*IF($G514='Cost Escalators'!$B$4,'Cost Escalators'!$B$6,'Cost Escalators'!$C$6)</f>
        <v>0</v>
      </c>
      <c r="R514" s="102">
        <f t="shared" si="30"/>
        <v>0</v>
      </c>
      <c r="S514" s="34">
        <f t="shared" si="31"/>
        <v>0</v>
      </c>
      <c r="T514" s="34">
        <f t="shared" si="32"/>
        <v>0</v>
      </c>
      <c r="U514" s="49">
        <f t="shared" si="33"/>
        <v>-1165.4341524491501</v>
      </c>
      <c r="W514" s="255">
        <f>IF(OR(A514='Cost Escalators'!A$68,A514='Cost Escalators'!A$69,A514='Cost Escalators'!A$70,A514='Cost Escalators'!A$71),SUM(H514:L514),0)</f>
        <v>0</v>
      </c>
    </row>
    <row r="515" spans="1:23" x14ac:dyDescent="0.2">
      <c r="A515" s="33">
        <f>'Input Data'!A515</f>
        <v>7315</v>
      </c>
      <c r="B515" s="33" t="str">
        <f>'Input Data'!B515</f>
        <v>Substation Minor Projects</v>
      </c>
      <c r="C515" s="33" t="str">
        <f>'Input Data'!C515</f>
        <v>Taree 33kV Line Bay</v>
      </c>
      <c r="D515" s="35" t="str">
        <f>'Input Data'!D515</f>
        <v>PS Replacement</v>
      </c>
      <c r="E515" s="63" t="str">
        <f>'Input Data'!E515</f>
        <v>Input_Proj_Commit</v>
      </c>
      <c r="F515" s="68">
        <f>'Input Data'!F515</f>
        <v>2018</v>
      </c>
      <c r="G515" s="52">
        <f>'Input Data'!G515</f>
        <v>2013</v>
      </c>
      <c r="H515" s="34">
        <f>'Input Data'!H515*IF($G515='Cost Escalators'!$B$4,'Cost Escalators'!$B$6,'Cost Escalators'!$C$6)</f>
        <v>0</v>
      </c>
      <c r="I515" s="34">
        <f>'Input Data'!I515*IF($G515='Cost Escalators'!$B$4,'Cost Escalators'!$B$6,'Cost Escalators'!$C$6)</f>
        <v>1166.6038720287859</v>
      </c>
      <c r="J515" s="34">
        <f>'Input Data'!J515*IF($G515='Cost Escalators'!$B$4,'Cost Escalators'!$B$6,'Cost Escalators'!$C$6)</f>
        <v>-1143.2630996823798</v>
      </c>
      <c r="K515" s="34">
        <f>'Input Data'!K515*IF($G515='Cost Escalators'!$B$4,'Cost Escalators'!$B$6,'Cost Escalators'!$C$6)</f>
        <v>0</v>
      </c>
      <c r="L515" s="49">
        <f>'Input Data'!L515*IF($G515='Cost Escalators'!$B$4,'Cost Escalators'!$B$6,'Cost Escalators'!$C$6)</f>
        <v>0</v>
      </c>
      <c r="M515" s="34">
        <f>'Input Data'!M515*IF($G515='Cost Escalators'!$B$4,'Cost Escalators'!$B$6,'Cost Escalators'!$C$6)</f>
        <v>0</v>
      </c>
      <c r="N515" s="34">
        <f>'Input Data'!N515*IF($G515='Cost Escalators'!$B$4,'Cost Escalators'!$B$6,'Cost Escalators'!$C$6)</f>
        <v>0</v>
      </c>
      <c r="O515" s="34">
        <f>'Input Data'!O515*IF($G515='Cost Escalators'!$B$4,'Cost Escalators'!$B$6,'Cost Escalators'!$C$6)</f>
        <v>0</v>
      </c>
      <c r="P515" s="49">
        <f>'Input Data'!P515*IF($G515='Cost Escalators'!$B$4,'Cost Escalators'!$B$6,'Cost Escalators'!$C$6)</f>
        <v>0</v>
      </c>
      <c r="R515" s="102">
        <f t="shared" si="30"/>
        <v>0</v>
      </c>
      <c r="S515" s="34">
        <f t="shared" si="31"/>
        <v>0</v>
      </c>
      <c r="T515" s="34">
        <f t="shared" si="32"/>
        <v>0</v>
      </c>
      <c r="U515" s="49">
        <f t="shared" si="33"/>
        <v>23.340772346406084</v>
      </c>
      <c r="W515" s="255">
        <f>IF(OR(A515='Cost Escalators'!A$68,A515='Cost Escalators'!A$69,A515='Cost Escalators'!A$70,A515='Cost Escalators'!A$71),SUM(H515:L515),0)</f>
        <v>0</v>
      </c>
    </row>
    <row r="516" spans="1:23" x14ac:dyDescent="0.2">
      <c r="A516" s="33">
        <f>'Input Data'!A516</f>
        <v>6915</v>
      </c>
      <c r="B516" s="33" t="str">
        <f>'Input Data'!B516</f>
        <v>Substation Minor Projects</v>
      </c>
      <c r="C516" s="33" t="str">
        <f>'Input Data'!C516</f>
        <v>Canberra 330kV Substation - Uprating to 362kV</v>
      </c>
      <c r="D516" s="35" t="str">
        <f>'Input Data'!D516</f>
        <v>PS Replacement</v>
      </c>
      <c r="E516" s="63" t="str">
        <f>'Input Data'!E516</f>
        <v>Input_Proj_Commit</v>
      </c>
      <c r="F516" s="68">
        <f>'Input Data'!F516</f>
        <v>2019</v>
      </c>
      <c r="G516" s="52">
        <f>'Input Data'!G516</f>
        <v>2013</v>
      </c>
      <c r="H516" s="34">
        <f>'Input Data'!H516*IF($G516='Cost Escalators'!$B$4,'Cost Escalators'!$B$6,'Cost Escalators'!$C$6)</f>
        <v>0</v>
      </c>
      <c r="I516" s="34">
        <f>'Input Data'!I516*IF($G516='Cost Escalators'!$B$4,'Cost Escalators'!$B$6,'Cost Escalators'!$C$6)</f>
        <v>0</v>
      </c>
      <c r="J516" s="34">
        <f>'Input Data'!J516*IF($G516='Cost Escalators'!$B$4,'Cost Escalators'!$B$6,'Cost Escalators'!$C$6)</f>
        <v>97.123382880370954</v>
      </c>
      <c r="K516" s="34">
        <f>'Input Data'!K516*IF($G516='Cost Escalators'!$B$4,'Cost Escalators'!$B$6,'Cost Escalators'!$C$6)</f>
        <v>0</v>
      </c>
      <c r="L516" s="49">
        <f>'Input Data'!L516*IF($G516='Cost Escalators'!$B$4,'Cost Escalators'!$B$6,'Cost Escalators'!$C$6)</f>
        <v>0</v>
      </c>
      <c r="M516" s="34">
        <f>'Input Data'!M516*IF($G516='Cost Escalators'!$B$4,'Cost Escalators'!$B$6,'Cost Escalators'!$C$6)</f>
        <v>0</v>
      </c>
      <c r="N516" s="34">
        <f>'Input Data'!N516*IF($G516='Cost Escalators'!$B$4,'Cost Escalators'!$B$6,'Cost Escalators'!$C$6)</f>
        <v>0</v>
      </c>
      <c r="O516" s="34">
        <f>'Input Data'!O516*IF($G516='Cost Escalators'!$B$4,'Cost Escalators'!$B$6,'Cost Escalators'!$C$6)</f>
        <v>0</v>
      </c>
      <c r="P516" s="49">
        <f>'Input Data'!P516*IF($G516='Cost Escalators'!$B$4,'Cost Escalators'!$B$6,'Cost Escalators'!$C$6)</f>
        <v>0</v>
      </c>
      <c r="R516" s="102">
        <f t="shared" si="30"/>
        <v>0</v>
      </c>
      <c r="S516" s="34">
        <f t="shared" si="31"/>
        <v>0</v>
      </c>
      <c r="T516" s="34">
        <f t="shared" si="32"/>
        <v>0</v>
      </c>
      <c r="U516" s="49">
        <f t="shared" si="33"/>
        <v>0</v>
      </c>
      <c r="W516" s="255">
        <f>IF(OR(A516='Cost Escalators'!A$68,A516='Cost Escalators'!A$69,A516='Cost Escalators'!A$70,A516='Cost Escalators'!A$71),SUM(H516:L516),0)</f>
        <v>0</v>
      </c>
    </row>
    <row r="517" spans="1:23" x14ac:dyDescent="0.2">
      <c r="A517" s="33">
        <f>'Input Data'!A517</f>
        <v>7029</v>
      </c>
      <c r="B517" s="33" t="str">
        <f>'Input Data'!B517</f>
        <v>Substation Minor Projects</v>
      </c>
      <c r="C517" s="33" t="str">
        <f>'Input Data'!C517</f>
        <v>Junee East Switching Station Second Supply to Temora</v>
      </c>
      <c r="D517" s="35" t="str">
        <f>'Input Data'!D517</f>
        <v>PS Replacement</v>
      </c>
      <c r="E517" s="63" t="str">
        <f>'Input Data'!E517</f>
        <v>Input_Proj_Commit</v>
      </c>
      <c r="F517" s="68">
        <f>'Input Data'!F517</f>
        <v>2020</v>
      </c>
      <c r="G517" s="52">
        <f>'Input Data'!G517</f>
        <v>2013</v>
      </c>
      <c r="H517" s="34">
        <f>'Input Data'!H517*IF($G517='Cost Escalators'!$B$4,'Cost Escalators'!$B$6,'Cost Escalators'!$C$6)</f>
        <v>0</v>
      </c>
      <c r="I517" s="34">
        <f>'Input Data'!I517*IF($G517='Cost Escalators'!$B$4,'Cost Escalators'!$B$6,'Cost Escalators'!$C$6)</f>
        <v>0</v>
      </c>
      <c r="J517" s="34">
        <f>'Input Data'!J517*IF($G517='Cost Escalators'!$B$4,'Cost Escalators'!$B$6,'Cost Escalators'!$C$6)</f>
        <v>-478.66613152833412</v>
      </c>
      <c r="K517" s="34">
        <f>'Input Data'!K517*IF($G517='Cost Escalators'!$B$4,'Cost Escalators'!$B$6,'Cost Escalators'!$C$6)</f>
        <v>0</v>
      </c>
      <c r="L517" s="49">
        <f>'Input Data'!L517*IF($G517='Cost Escalators'!$B$4,'Cost Escalators'!$B$6,'Cost Escalators'!$C$6)</f>
        <v>0</v>
      </c>
      <c r="M517" s="34">
        <f>'Input Data'!M517*IF($G517='Cost Escalators'!$B$4,'Cost Escalators'!$B$6,'Cost Escalators'!$C$6)</f>
        <v>0</v>
      </c>
      <c r="N517" s="34">
        <f>'Input Data'!N517*IF($G517='Cost Escalators'!$B$4,'Cost Escalators'!$B$6,'Cost Escalators'!$C$6)</f>
        <v>0</v>
      </c>
      <c r="O517" s="34">
        <f>'Input Data'!O517*IF($G517='Cost Escalators'!$B$4,'Cost Escalators'!$B$6,'Cost Escalators'!$C$6)</f>
        <v>0</v>
      </c>
      <c r="P517" s="49">
        <f>'Input Data'!P517*IF($G517='Cost Escalators'!$B$4,'Cost Escalators'!$B$6,'Cost Escalators'!$C$6)</f>
        <v>0</v>
      </c>
      <c r="R517" s="102">
        <f t="shared" ref="R517:R580" si="34">IF($F517=0,M517,IF($F517=R$4,SUM($H517:$P517),0))</f>
        <v>0</v>
      </c>
      <c r="S517" s="34">
        <f t="shared" ref="S517:S580" si="35">IF($F517=0,N517,IF($F517=S$4,SUM($H517:$P517),0))</f>
        <v>0</v>
      </c>
      <c r="T517" s="34">
        <f t="shared" ref="T517:T580" si="36">IF($F517=0,O517,IF($F517=T$4,SUM($H517:$P517),0))</f>
        <v>0</v>
      </c>
      <c r="U517" s="49">
        <f t="shared" ref="U517:U580" si="37">IF($F517=0,P517,IF($F517=U$4,SUM($H517:$P517),0))</f>
        <v>0</v>
      </c>
      <c r="W517" s="255">
        <f>IF(OR(A517='Cost Escalators'!A$68,A517='Cost Escalators'!A$69,A517='Cost Escalators'!A$70,A517='Cost Escalators'!A$71),SUM(H517:L517),0)</f>
        <v>0</v>
      </c>
    </row>
    <row r="518" spans="1:23" x14ac:dyDescent="0.2">
      <c r="A518" s="33">
        <f>'Input Data'!A518</f>
        <v>8062</v>
      </c>
      <c r="B518" s="33" t="str">
        <f>'Input Data'!B518</f>
        <v>Substation Minor Projects</v>
      </c>
      <c r="C518" s="33" t="str">
        <f>'Input Data'!C518</f>
        <v>Wagga 132 - 99X Line Wave Trap</v>
      </c>
      <c r="D518" s="35" t="str">
        <f>'Input Data'!D518</f>
        <v>PS Replacement</v>
      </c>
      <c r="E518" s="63" t="str">
        <f>'Input Data'!E518</f>
        <v>Input_Proj_Commit</v>
      </c>
      <c r="F518" s="68">
        <f>'Input Data'!F518</f>
        <v>2020</v>
      </c>
      <c r="G518" s="52">
        <f>'Input Data'!G518</f>
        <v>2013</v>
      </c>
      <c r="H518" s="34">
        <f>'Input Data'!H518*IF($G518='Cost Escalators'!$B$4,'Cost Escalators'!$B$6,'Cost Escalators'!$C$6)</f>
        <v>0</v>
      </c>
      <c r="I518" s="34">
        <f>'Input Data'!I518*IF($G518='Cost Escalators'!$B$4,'Cost Escalators'!$B$6,'Cost Escalators'!$C$6)</f>
        <v>0</v>
      </c>
      <c r="J518" s="34">
        <f>'Input Data'!J518*IF($G518='Cost Escalators'!$B$4,'Cost Escalators'!$B$6,'Cost Escalators'!$C$6)</f>
        <v>0</v>
      </c>
      <c r="K518" s="34">
        <f>'Input Data'!K518*IF($G518='Cost Escalators'!$B$4,'Cost Escalators'!$B$6,'Cost Escalators'!$C$6)</f>
        <v>1228.0227659124314</v>
      </c>
      <c r="L518" s="49">
        <f>'Input Data'!L518*IF($G518='Cost Escalators'!$B$4,'Cost Escalators'!$B$6,'Cost Escalators'!$C$6)</f>
        <v>0</v>
      </c>
      <c r="M518" s="34">
        <f>'Input Data'!M518*IF($G518='Cost Escalators'!$B$4,'Cost Escalators'!$B$6,'Cost Escalators'!$C$6)</f>
        <v>0</v>
      </c>
      <c r="N518" s="34">
        <f>'Input Data'!N518*IF($G518='Cost Escalators'!$B$4,'Cost Escalators'!$B$6,'Cost Escalators'!$C$6)</f>
        <v>0</v>
      </c>
      <c r="O518" s="34">
        <f>'Input Data'!O518*IF($G518='Cost Escalators'!$B$4,'Cost Escalators'!$B$6,'Cost Escalators'!$C$6)</f>
        <v>0</v>
      </c>
      <c r="P518" s="49">
        <f>'Input Data'!P518*IF($G518='Cost Escalators'!$B$4,'Cost Escalators'!$B$6,'Cost Escalators'!$C$6)</f>
        <v>0</v>
      </c>
      <c r="R518" s="102">
        <f t="shared" si="34"/>
        <v>0</v>
      </c>
      <c r="S518" s="34">
        <f t="shared" si="35"/>
        <v>0</v>
      </c>
      <c r="T518" s="34">
        <f t="shared" si="36"/>
        <v>0</v>
      </c>
      <c r="U518" s="49">
        <f t="shared" si="37"/>
        <v>0</v>
      </c>
      <c r="W518" s="255">
        <f>IF(OR(A518='Cost Escalators'!A$68,A518='Cost Escalators'!A$69,A518='Cost Escalators'!A$70,A518='Cost Escalators'!A$71),SUM(H518:L518),0)</f>
        <v>0</v>
      </c>
    </row>
    <row r="519" spans="1:23" x14ac:dyDescent="0.2">
      <c r="A519" s="33">
        <f>'Input Data'!A519</f>
        <v>5430</v>
      </c>
      <c r="B519" s="33" t="str">
        <f>'Input Data'!B519</f>
        <v>Substation Renewal</v>
      </c>
      <c r="C519" s="33" t="str">
        <f>'Input Data'!C519</f>
        <v>Glen Innes 132kV Substation Rebuild</v>
      </c>
      <c r="D519" s="35" t="str">
        <f>'Input Data'!D519</f>
        <v>PS Replacement</v>
      </c>
      <c r="E519" s="63" t="str">
        <f>'Input Data'!E519</f>
        <v>Input_Proj_Commit</v>
      </c>
      <c r="F519" s="68">
        <f>'Input Data'!F519</f>
        <v>2009</v>
      </c>
      <c r="G519" s="52">
        <f>'Input Data'!G519</f>
        <v>2013</v>
      </c>
      <c r="H519" s="34">
        <f>'Input Data'!H519*IF($G519='Cost Escalators'!$B$4,'Cost Escalators'!$B$6,'Cost Escalators'!$C$6)</f>
        <v>-20834.06655456145</v>
      </c>
      <c r="I519" s="34">
        <f>'Input Data'!I519*IF($G519='Cost Escalators'!$B$4,'Cost Escalators'!$B$6,'Cost Escalators'!$C$6)</f>
        <v>0</v>
      </c>
      <c r="J519" s="34">
        <f>'Input Data'!J519*IF($G519='Cost Escalators'!$B$4,'Cost Escalators'!$B$6,'Cost Escalators'!$C$6)</f>
        <v>0</v>
      </c>
      <c r="K519" s="34">
        <f>'Input Data'!K519*IF($G519='Cost Escalators'!$B$4,'Cost Escalators'!$B$6,'Cost Escalators'!$C$6)</f>
        <v>0</v>
      </c>
      <c r="L519" s="49">
        <f>'Input Data'!L519*IF($G519='Cost Escalators'!$B$4,'Cost Escalators'!$B$6,'Cost Escalators'!$C$6)</f>
        <v>0</v>
      </c>
      <c r="M519" s="34">
        <f>'Input Data'!M519*IF($G519='Cost Escalators'!$B$4,'Cost Escalators'!$B$6,'Cost Escalators'!$C$6)</f>
        <v>0</v>
      </c>
      <c r="N519" s="34">
        <f>'Input Data'!N519*IF($G519='Cost Escalators'!$B$4,'Cost Escalators'!$B$6,'Cost Escalators'!$C$6)</f>
        <v>0</v>
      </c>
      <c r="O519" s="34">
        <f>'Input Data'!O519*IF($G519='Cost Escalators'!$B$4,'Cost Escalators'!$B$6,'Cost Escalators'!$C$6)</f>
        <v>0</v>
      </c>
      <c r="P519" s="49">
        <f>'Input Data'!P519*IF($G519='Cost Escalators'!$B$4,'Cost Escalators'!$B$6,'Cost Escalators'!$C$6)</f>
        <v>0</v>
      </c>
      <c r="R519" s="102">
        <f t="shared" si="34"/>
        <v>0</v>
      </c>
      <c r="S519" s="34">
        <f t="shared" si="35"/>
        <v>0</v>
      </c>
      <c r="T519" s="34">
        <f t="shared" si="36"/>
        <v>0</v>
      </c>
      <c r="U519" s="49">
        <f t="shared" si="37"/>
        <v>0</v>
      </c>
      <c r="W519" s="255">
        <f>IF(OR(A519='Cost Escalators'!A$68,A519='Cost Escalators'!A$69,A519='Cost Escalators'!A$70,A519='Cost Escalators'!A$71),SUM(H519:L519),0)</f>
        <v>0</v>
      </c>
    </row>
    <row r="520" spans="1:23" x14ac:dyDescent="0.2">
      <c r="A520" s="33">
        <f>'Input Data'!A520</f>
        <v>7337</v>
      </c>
      <c r="B520" s="33" t="str">
        <f>'Input Data'!B520</f>
        <v>Substation Renewal</v>
      </c>
      <c r="C520" s="33" t="str">
        <f>'Input Data'!C520</f>
        <v>Kempsey 132kV Substation Condition</v>
      </c>
      <c r="D520" s="35" t="str">
        <f>'Input Data'!D520</f>
        <v>PS Replacement</v>
      </c>
      <c r="E520" s="63" t="str">
        <f>'Input Data'!E520</f>
        <v>Input_Proj_Commit</v>
      </c>
      <c r="F520" s="68">
        <f>'Input Data'!F520</f>
        <v>2009</v>
      </c>
      <c r="G520" s="52">
        <f>'Input Data'!G520</f>
        <v>2013</v>
      </c>
      <c r="H520" s="34">
        <f>'Input Data'!H520*IF($G520='Cost Escalators'!$B$4,'Cost Escalators'!$B$6,'Cost Escalators'!$C$6)</f>
        <v>0</v>
      </c>
      <c r="I520" s="34">
        <f>'Input Data'!I520*IF($G520='Cost Escalators'!$B$4,'Cost Escalators'!$B$6,'Cost Escalators'!$C$6)</f>
        <v>0</v>
      </c>
      <c r="J520" s="34">
        <f>'Input Data'!J520*IF($G520='Cost Escalators'!$B$4,'Cost Escalators'!$B$6,'Cost Escalators'!$C$6)</f>
        <v>0</v>
      </c>
      <c r="K520" s="34">
        <f>'Input Data'!K520*IF($G520='Cost Escalators'!$B$4,'Cost Escalators'!$B$6,'Cost Escalators'!$C$6)</f>
        <v>157.82226125257301</v>
      </c>
      <c r="L520" s="49">
        <f>'Input Data'!L520*IF($G520='Cost Escalators'!$B$4,'Cost Escalators'!$B$6,'Cost Escalators'!$C$6)</f>
        <v>0</v>
      </c>
      <c r="M520" s="34">
        <f>'Input Data'!M520*IF($G520='Cost Escalators'!$B$4,'Cost Escalators'!$B$6,'Cost Escalators'!$C$6)</f>
        <v>0</v>
      </c>
      <c r="N520" s="34">
        <f>'Input Data'!N520*IF($G520='Cost Escalators'!$B$4,'Cost Escalators'!$B$6,'Cost Escalators'!$C$6)</f>
        <v>0</v>
      </c>
      <c r="O520" s="34">
        <f>'Input Data'!O520*IF($G520='Cost Escalators'!$B$4,'Cost Escalators'!$B$6,'Cost Escalators'!$C$6)</f>
        <v>0</v>
      </c>
      <c r="P520" s="49">
        <f>'Input Data'!P520*IF($G520='Cost Escalators'!$B$4,'Cost Escalators'!$B$6,'Cost Escalators'!$C$6)</f>
        <v>0</v>
      </c>
      <c r="R520" s="102">
        <f t="shared" si="34"/>
        <v>0</v>
      </c>
      <c r="S520" s="34">
        <f t="shared" si="35"/>
        <v>0</v>
      </c>
      <c r="T520" s="34">
        <f t="shared" si="36"/>
        <v>0</v>
      </c>
      <c r="U520" s="49">
        <f t="shared" si="37"/>
        <v>0</v>
      </c>
      <c r="W520" s="255">
        <f>IF(OR(A520='Cost Escalators'!A$68,A520='Cost Escalators'!A$69,A520='Cost Escalators'!A$70,A520='Cost Escalators'!A$71),SUM(H520:L520),0)</f>
        <v>0</v>
      </c>
    </row>
    <row r="521" spans="1:23" x14ac:dyDescent="0.2">
      <c r="A521" s="33">
        <f>'Input Data'!A521</f>
        <v>6313</v>
      </c>
      <c r="B521" s="33" t="str">
        <f>'Input Data'!B521</f>
        <v>Substation Renewal</v>
      </c>
      <c r="C521" s="33" t="str">
        <f>'Input Data'!C521</f>
        <v>Beaconsfield West Substation Renewal</v>
      </c>
      <c r="D521" s="35" t="str">
        <f>'Input Data'!D521</f>
        <v>PS Replacement</v>
      </c>
      <c r="E521" s="63" t="str">
        <f>'Input Data'!E521</f>
        <v>Input_Proj_Commit</v>
      </c>
      <c r="F521" s="68">
        <f>'Input Data'!F521</f>
        <v>2013</v>
      </c>
      <c r="G521" s="52">
        <f>'Input Data'!G521</f>
        <v>2013</v>
      </c>
      <c r="H521" s="34">
        <f>'Input Data'!H521*IF($G521='Cost Escalators'!$B$4,'Cost Escalators'!$B$6,'Cost Escalators'!$C$6)</f>
        <v>-89.872029527405076</v>
      </c>
      <c r="I521" s="34">
        <f>'Input Data'!I521*IF($G521='Cost Escalators'!$B$4,'Cost Escalators'!$B$6,'Cost Escalators'!$C$6)</f>
        <v>0</v>
      </c>
      <c r="J521" s="34">
        <f>'Input Data'!J521*IF($G521='Cost Escalators'!$B$4,'Cost Escalators'!$B$6,'Cost Escalators'!$C$6)</f>
        <v>0</v>
      </c>
      <c r="K521" s="34">
        <f>'Input Data'!K521*IF($G521='Cost Escalators'!$B$4,'Cost Escalators'!$B$6,'Cost Escalators'!$C$6)</f>
        <v>0</v>
      </c>
      <c r="L521" s="49">
        <f>'Input Data'!L521*IF($G521='Cost Escalators'!$B$4,'Cost Escalators'!$B$6,'Cost Escalators'!$C$6)</f>
        <v>0</v>
      </c>
      <c r="M521" s="34">
        <f>'Input Data'!M521*IF($G521='Cost Escalators'!$B$4,'Cost Escalators'!$B$6,'Cost Escalators'!$C$6)</f>
        <v>0</v>
      </c>
      <c r="N521" s="34">
        <f>'Input Data'!N521*IF($G521='Cost Escalators'!$B$4,'Cost Escalators'!$B$6,'Cost Escalators'!$C$6)</f>
        <v>0</v>
      </c>
      <c r="O521" s="34">
        <f>'Input Data'!O521*IF($G521='Cost Escalators'!$B$4,'Cost Escalators'!$B$6,'Cost Escalators'!$C$6)</f>
        <v>0</v>
      </c>
      <c r="P521" s="49">
        <f>'Input Data'!P521*IF($G521='Cost Escalators'!$B$4,'Cost Escalators'!$B$6,'Cost Escalators'!$C$6)</f>
        <v>0</v>
      </c>
      <c r="R521" s="102">
        <f t="shared" si="34"/>
        <v>0</v>
      </c>
      <c r="S521" s="34">
        <f t="shared" si="35"/>
        <v>0</v>
      </c>
      <c r="T521" s="34">
        <f t="shared" si="36"/>
        <v>0</v>
      </c>
      <c r="U521" s="49">
        <f t="shared" si="37"/>
        <v>0</v>
      </c>
      <c r="W521" s="255">
        <f>IF(OR(A521='Cost Escalators'!A$68,A521='Cost Escalators'!A$69,A521='Cost Escalators'!A$70,A521='Cost Escalators'!A$71),SUM(H521:L521),0)</f>
        <v>0</v>
      </c>
    </row>
    <row r="522" spans="1:23" x14ac:dyDescent="0.2">
      <c r="A522" s="33">
        <f>'Input Data'!A522</f>
        <v>6570</v>
      </c>
      <c r="B522" s="33" t="str">
        <f>'Input Data'!B522</f>
        <v>Substation Renewal</v>
      </c>
      <c r="C522" s="33" t="str">
        <f>'Input Data'!C522</f>
        <v>Beaconsfield West Substation Renewal</v>
      </c>
      <c r="D522" s="35" t="str">
        <f>'Input Data'!D522</f>
        <v>PS Replacement</v>
      </c>
      <c r="E522" s="63" t="str">
        <f>'Input Data'!E522</f>
        <v>Input_Proj_Commit</v>
      </c>
      <c r="F522" s="68">
        <f>'Input Data'!F522</f>
        <v>2013</v>
      </c>
      <c r="G522" s="52">
        <f>'Input Data'!G522</f>
        <v>2013</v>
      </c>
      <c r="H522" s="34">
        <f>'Input Data'!H522*IF($G522='Cost Escalators'!$B$4,'Cost Escalators'!$B$6,'Cost Escalators'!$C$6)</f>
        <v>24669656.092091817</v>
      </c>
      <c r="I522" s="34">
        <f>'Input Data'!I522*IF($G522='Cost Escalators'!$B$4,'Cost Escalators'!$B$6,'Cost Escalators'!$C$6)</f>
        <v>55578022.908073761</v>
      </c>
      <c r="J522" s="34">
        <f>'Input Data'!J522*IF($G522='Cost Escalators'!$B$4,'Cost Escalators'!$B$6,'Cost Escalators'!$C$6)</f>
        <v>34844953.449907765</v>
      </c>
      <c r="K522" s="34">
        <f>'Input Data'!K522*IF($G522='Cost Escalators'!$B$4,'Cost Escalators'!$B$6,'Cost Escalators'!$C$6)</f>
        <v>11657305.649153737</v>
      </c>
      <c r="L522" s="49">
        <f>'Input Data'!L522*IF($G522='Cost Escalators'!$B$4,'Cost Escalators'!$B$6,'Cost Escalators'!$C$6)</f>
        <v>0</v>
      </c>
      <c r="M522" s="34">
        <f>'Input Data'!M522*IF($G522='Cost Escalators'!$B$4,'Cost Escalators'!$B$6,'Cost Escalators'!$C$6)</f>
        <v>0</v>
      </c>
      <c r="N522" s="34">
        <f>'Input Data'!N522*IF($G522='Cost Escalators'!$B$4,'Cost Escalators'!$B$6,'Cost Escalators'!$C$6)</f>
        <v>0</v>
      </c>
      <c r="O522" s="34">
        <f>'Input Data'!O522*IF($G522='Cost Escalators'!$B$4,'Cost Escalators'!$B$6,'Cost Escalators'!$C$6)</f>
        <v>0</v>
      </c>
      <c r="P522" s="49">
        <f>'Input Data'!P522*IF($G522='Cost Escalators'!$B$4,'Cost Escalators'!$B$6,'Cost Escalators'!$C$6)</f>
        <v>0</v>
      </c>
      <c r="R522" s="102">
        <f t="shared" si="34"/>
        <v>0</v>
      </c>
      <c r="S522" s="34">
        <f t="shared" si="35"/>
        <v>0</v>
      </c>
      <c r="T522" s="34">
        <f t="shared" si="36"/>
        <v>0</v>
      </c>
      <c r="U522" s="49">
        <f t="shared" si="37"/>
        <v>0</v>
      </c>
      <c r="W522" s="255">
        <f>IF(OR(A522='Cost Escalators'!A$68,A522='Cost Escalators'!A$69,A522='Cost Escalators'!A$70,A522='Cost Escalators'!A$71),SUM(H522:L522),0)</f>
        <v>0</v>
      </c>
    </row>
    <row r="523" spans="1:23" x14ac:dyDescent="0.2">
      <c r="A523" s="33">
        <f>'Input Data'!A523</f>
        <v>7563</v>
      </c>
      <c r="B523" s="33" t="str">
        <f>'Input Data'!B523</f>
        <v>Substation Renewal</v>
      </c>
      <c r="C523" s="33" t="str">
        <f>'Input Data'!C523</f>
        <v>Beaconsfield West Substation Renewal</v>
      </c>
      <c r="D523" s="35" t="str">
        <f>'Input Data'!D523</f>
        <v>PS Replacement</v>
      </c>
      <c r="E523" s="63" t="str">
        <f>'Input Data'!E523</f>
        <v>Input_Proj_Commit</v>
      </c>
      <c r="F523" s="68">
        <f>'Input Data'!F523</f>
        <v>2013</v>
      </c>
      <c r="G523" s="52">
        <f>'Input Data'!G523</f>
        <v>2013</v>
      </c>
      <c r="H523" s="34">
        <f>'Input Data'!H523*IF($G523='Cost Escalators'!$B$4,'Cost Escalators'!$B$6,'Cost Escalators'!$C$6)</f>
        <v>0</v>
      </c>
      <c r="I523" s="34">
        <f>'Input Data'!I523*IF($G523='Cost Escalators'!$B$4,'Cost Escalators'!$B$6,'Cost Escalators'!$C$6)</f>
        <v>0</v>
      </c>
      <c r="J523" s="34">
        <f>'Input Data'!J523*IF($G523='Cost Escalators'!$B$4,'Cost Escalators'!$B$6,'Cost Escalators'!$C$6)</f>
        <v>2548.7072283226098</v>
      </c>
      <c r="K523" s="34">
        <f>'Input Data'!K523*IF($G523='Cost Escalators'!$B$4,'Cost Escalators'!$B$6,'Cost Escalators'!$C$6)</f>
        <v>-2481.3177902961979</v>
      </c>
      <c r="L523" s="49">
        <f>'Input Data'!L523*IF($G523='Cost Escalators'!$B$4,'Cost Escalators'!$B$6,'Cost Escalators'!$C$6)</f>
        <v>0</v>
      </c>
      <c r="M523" s="34">
        <f>'Input Data'!M523*IF($G523='Cost Escalators'!$B$4,'Cost Escalators'!$B$6,'Cost Escalators'!$C$6)</f>
        <v>0</v>
      </c>
      <c r="N523" s="34">
        <f>'Input Data'!N523*IF($G523='Cost Escalators'!$B$4,'Cost Escalators'!$B$6,'Cost Escalators'!$C$6)</f>
        <v>0</v>
      </c>
      <c r="O523" s="34">
        <f>'Input Data'!O523*IF($G523='Cost Escalators'!$B$4,'Cost Escalators'!$B$6,'Cost Escalators'!$C$6)</f>
        <v>0</v>
      </c>
      <c r="P523" s="49">
        <f>'Input Data'!P523*IF($G523='Cost Escalators'!$B$4,'Cost Escalators'!$B$6,'Cost Escalators'!$C$6)</f>
        <v>0</v>
      </c>
      <c r="R523" s="102">
        <f t="shared" si="34"/>
        <v>0</v>
      </c>
      <c r="S523" s="34">
        <f t="shared" si="35"/>
        <v>0</v>
      </c>
      <c r="T523" s="34">
        <f t="shared" si="36"/>
        <v>0</v>
      </c>
      <c r="U523" s="49">
        <f t="shared" si="37"/>
        <v>0</v>
      </c>
      <c r="W523" s="255">
        <f>IF(OR(A523='Cost Escalators'!A$68,A523='Cost Escalators'!A$69,A523='Cost Escalators'!A$70,A523='Cost Escalators'!A$71),SUM(H523:L523),0)</f>
        <v>0</v>
      </c>
    </row>
    <row r="524" spans="1:23" x14ac:dyDescent="0.2">
      <c r="A524" s="33">
        <f>'Input Data'!A524</f>
        <v>6336</v>
      </c>
      <c r="B524" s="33" t="str">
        <f>'Input Data'!B524</f>
        <v>Substation Renewal</v>
      </c>
      <c r="C524" s="33" t="str">
        <f>'Input Data'!C524</f>
        <v>Queanbeyan Substation Renewal</v>
      </c>
      <c r="D524" s="35" t="str">
        <f>'Input Data'!D524</f>
        <v>PS Replacement</v>
      </c>
      <c r="E524" s="63" t="str">
        <f>'Input Data'!E524</f>
        <v>Input_Proj_Commit</v>
      </c>
      <c r="F524" s="68">
        <f>'Input Data'!F524</f>
        <v>2014</v>
      </c>
      <c r="G524" s="52">
        <f>'Input Data'!G524</f>
        <v>2013</v>
      </c>
      <c r="H524" s="34">
        <f>'Input Data'!H524*IF($G524='Cost Escalators'!$B$4,'Cost Escalators'!$B$6,'Cost Escalators'!$C$6)</f>
        <v>15803604.230471238</v>
      </c>
      <c r="I524" s="34">
        <f>'Input Data'!I524*IF($G524='Cost Escalators'!$B$4,'Cost Escalators'!$B$6,'Cost Escalators'!$C$6)</f>
        <v>444139.53628609149</v>
      </c>
      <c r="J524" s="34">
        <f>'Input Data'!J524*IF($G524='Cost Escalators'!$B$4,'Cost Escalators'!$B$6,'Cost Escalators'!$C$6)</f>
        <v>736987.52727115457</v>
      </c>
      <c r="K524" s="34">
        <f>'Input Data'!K524*IF($G524='Cost Escalators'!$B$4,'Cost Escalators'!$B$6,'Cost Escalators'!$C$6)</f>
        <v>1251636.2470814583</v>
      </c>
      <c r="L524" s="49">
        <f>'Input Data'!L524*IF($G524='Cost Escalators'!$B$4,'Cost Escalators'!$B$6,'Cost Escalators'!$C$6)</f>
        <v>821308.9140625</v>
      </c>
      <c r="M524" s="34">
        <f>'Input Data'!M524*IF($G524='Cost Escalators'!$B$4,'Cost Escalators'!$B$6,'Cost Escalators'!$C$6)</f>
        <v>0</v>
      </c>
      <c r="N524" s="34">
        <f>'Input Data'!N524*IF($G524='Cost Escalators'!$B$4,'Cost Escalators'!$B$6,'Cost Escalators'!$C$6)</f>
        <v>0</v>
      </c>
      <c r="O524" s="34">
        <f>'Input Data'!O524*IF($G524='Cost Escalators'!$B$4,'Cost Escalators'!$B$6,'Cost Escalators'!$C$6)</f>
        <v>0</v>
      </c>
      <c r="P524" s="49">
        <f>'Input Data'!P524*IF($G524='Cost Escalators'!$B$4,'Cost Escalators'!$B$6,'Cost Escalators'!$C$6)</f>
        <v>0</v>
      </c>
      <c r="R524" s="102">
        <f t="shared" si="34"/>
        <v>0</v>
      </c>
      <c r="S524" s="34">
        <f t="shared" si="35"/>
        <v>0</v>
      </c>
      <c r="T524" s="34">
        <f t="shared" si="36"/>
        <v>0</v>
      </c>
      <c r="U524" s="49">
        <f t="shared" si="37"/>
        <v>0</v>
      </c>
      <c r="W524" s="255">
        <f>IF(OR(A524='Cost Escalators'!A$68,A524='Cost Escalators'!A$69,A524='Cost Escalators'!A$70,A524='Cost Escalators'!A$71),SUM(H524:L524),0)</f>
        <v>0</v>
      </c>
    </row>
    <row r="525" spans="1:23" x14ac:dyDescent="0.2">
      <c r="A525" s="33">
        <f>'Input Data'!A525</f>
        <v>6314</v>
      </c>
      <c r="B525" s="33" t="str">
        <f>'Input Data'!B525</f>
        <v>Substation Renewal</v>
      </c>
      <c r="C525" s="33" t="str">
        <f>'Input Data'!C525</f>
        <v>Upper Tumut Switching Station Renewal</v>
      </c>
      <c r="D525" s="35" t="str">
        <f>'Input Data'!D525</f>
        <v>PS Replacement</v>
      </c>
      <c r="E525" s="63" t="str">
        <f>'Input Data'!E525</f>
        <v>Input_Proj_Commit</v>
      </c>
      <c r="F525" s="68">
        <f>'Input Data'!F525</f>
        <v>2015</v>
      </c>
      <c r="G525" s="52">
        <f>'Input Data'!G525</f>
        <v>2013</v>
      </c>
      <c r="H525" s="34">
        <f>'Input Data'!H525*IF($G525='Cost Escalators'!$B$4,'Cost Escalators'!$B$6,'Cost Escalators'!$C$6)</f>
        <v>489644.68292946432</v>
      </c>
      <c r="I525" s="34">
        <f>'Input Data'!I525*IF($G525='Cost Escalators'!$B$4,'Cost Escalators'!$B$6,'Cost Escalators'!$C$6)</f>
        <v>6336185.1476180507</v>
      </c>
      <c r="J525" s="34">
        <f>'Input Data'!J525*IF($G525='Cost Escalators'!$B$4,'Cost Escalators'!$B$6,'Cost Escalators'!$C$6)</f>
        <v>10294213.812056964</v>
      </c>
      <c r="K525" s="34">
        <f>'Input Data'!K525*IF($G525='Cost Escalators'!$B$4,'Cost Escalators'!$B$6,'Cost Escalators'!$C$6)</f>
        <v>12470986.84598187</v>
      </c>
      <c r="L525" s="49">
        <f>'Input Data'!L525*IF($G525='Cost Escalators'!$B$4,'Cost Escalators'!$B$6,'Cost Escalators'!$C$6)</f>
        <v>11192433.894707032</v>
      </c>
      <c r="M525" s="34">
        <f>'Input Data'!M525*IF($G525='Cost Escalators'!$B$4,'Cost Escalators'!$B$6,'Cost Escalators'!$C$6)</f>
        <v>4106930.9385097655</v>
      </c>
      <c r="N525" s="34">
        <f>'Input Data'!N525*IF($G525='Cost Escalators'!$B$4,'Cost Escalators'!$B$6,'Cost Escalators'!$C$6)</f>
        <v>0</v>
      </c>
      <c r="O525" s="34">
        <f>'Input Data'!O525*IF($G525='Cost Escalators'!$B$4,'Cost Escalators'!$B$6,'Cost Escalators'!$C$6)</f>
        <v>0</v>
      </c>
      <c r="P525" s="49">
        <f>'Input Data'!P525*IF($G525='Cost Escalators'!$B$4,'Cost Escalators'!$B$6,'Cost Escalators'!$C$6)</f>
        <v>0</v>
      </c>
      <c r="R525" s="102">
        <f t="shared" si="34"/>
        <v>44890395.321803138</v>
      </c>
      <c r="S525" s="34">
        <f t="shared" si="35"/>
        <v>0</v>
      </c>
      <c r="T525" s="34">
        <f t="shared" si="36"/>
        <v>0</v>
      </c>
      <c r="U525" s="49">
        <f t="shared" si="37"/>
        <v>0</v>
      </c>
      <c r="W525" s="255">
        <f>IF(OR(A525='Cost Escalators'!A$68,A525='Cost Escalators'!A$69,A525='Cost Escalators'!A$70,A525='Cost Escalators'!A$71),SUM(H525:L525),0)</f>
        <v>40783464.383293375</v>
      </c>
    </row>
    <row r="526" spans="1:23" x14ac:dyDescent="0.2">
      <c r="A526" s="33">
        <f>'Input Data'!A526</f>
        <v>6838</v>
      </c>
      <c r="B526" s="33" t="str">
        <f>'Input Data'!B526</f>
        <v>Substation Renewal</v>
      </c>
      <c r="C526" s="33" t="str">
        <f>'Input Data'!C526</f>
        <v>Wallerawang 132 Substation Renewal</v>
      </c>
      <c r="D526" s="35" t="str">
        <f>'Input Data'!D526</f>
        <v>PS Replacement</v>
      </c>
      <c r="E526" s="63" t="str">
        <f>'Input Data'!E526</f>
        <v>Input_Proj_Commit</v>
      </c>
      <c r="F526" s="68">
        <f>'Input Data'!F526</f>
        <v>2015</v>
      </c>
      <c r="G526" s="52">
        <f>'Input Data'!G526</f>
        <v>2013</v>
      </c>
      <c r="H526" s="34">
        <f>'Input Data'!H526*IF($G526='Cost Escalators'!$B$4,'Cost Escalators'!$B$6,'Cost Escalators'!$C$6)</f>
        <v>710576.59521975729</v>
      </c>
      <c r="I526" s="34">
        <f>'Input Data'!I526*IF($G526='Cost Escalators'!$B$4,'Cost Escalators'!$B$6,'Cost Escalators'!$C$6)</f>
        <v>3385052.0125665739</v>
      </c>
      <c r="J526" s="34">
        <f>'Input Data'!J526*IF($G526='Cost Escalators'!$B$4,'Cost Escalators'!$B$6,'Cost Escalators'!$C$6)</f>
        <v>14895767.171702351</v>
      </c>
      <c r="K526" s="34">
        <f>'Input Data'!K526*IF($G526='Cost Escalators'!$B$4,'Cost Escalators'!$B$6,'Cost Escalators'!$C$6)</f>
        <v>24631955.072469857</v>
      </c>
      <c r="L526" s="49">
        <f>'Input Data'!L526*IF($G526='Cost Escalators'!$B$4,'Cost Escalators'!$B$6,'Cost Escalators'!$C$6)</f>
        <v>21427455.495097656</v>
      </c>
      <c r="M526" s="34">
        <f>'Input Data'!M526*IF($G526='Cost Escalators'!$B$4,'Cost Escalators'!$B$6,'Cost Escalators'!$C$6)</f>
        <v>756419.00984179683</v>
      </c>
      <c r="N526" s="34">
        <f>'Input Data'!N526*IF($G526='Cost Escalators'!$B$4,'Cost Escalators'!$B$6,'Cost Escalators'!$C$6)</f>
        <v>0</v>
      </c>
      <c r="O526" s="34">
        <f>'Input Data'!O526*IF($G526='Cost Escalators'!$B$4,'Cost Escalators'!$B$6,'Cost Escalators'!$C$6)</f>
        <v>0</v>
      </c>
      <c r="P526" s="49">
        <f>'Input Data'!P526*IF($G526='Cost Escalators'!$B$4,'Cost Escalators'!$B$6,'Cost Escalators'!$C$6)</f>
        <v>0</v>
      </c>
      <c r="R526" s="102">
        <f t="shared" si="34"/>
        <v>65807225.356897995</v>
      </c>
      <c r="S526" s="34">
        <f t="shared" si="35"/>
        <v>0</v>
      </c>
      <c r="T526" s="34">
        <f t="shared" si="36"/>
        <v>0</v>
      </c>
      <c r="U526" s="49">
        <f t="shared" si="37"/>
        <v>0</v>
      </c>
      <c r="W526" s="255">
        <f>IF(OR(A526='Cost Escalators'!A$68,A526='Cost Escalators'!A$69,A526='Cost Escalators'!A$70,A526='Cost Escalators'!A$71),SUM(H526:L526),0)</f>
        <v>0</v>
      </c>
    </row>
    <row r="527" spans="1:23" x14ac:dyDescent="0.2">
      <c r="A527" s="33">
        <f>'Input Data'!A527</f>
        <v>6931</v>
      </c>
      <c r="B527" s="33" t="str">
        <f>'Input Data'!B527</f>
        <v>Substation Renewal</v>
      </c>
      <c r="C527" s="33" t="str">
        <f>'Input Data'!C527</f>
        <v>Lower Tumut Substation Renewal</v>
      </c>
      <c r="D527" s="35" t="str">
        <f>'Input Data'!D527</f>
        <v>PS Replacement</v>
      </c>
      <c r="E527" s="63" t="str">
        <f>'Input Data'!E527</f>
        <v>Input_Proj_Commit</v>
      </c>
      <c r="F527" s="68">
        <f>'Input Data'!F527</f>
        <v>2015</v>
      </c>
      <c r="G527" s="52">
        <f>'Input Data'!G527</f>
        <v>2013</v>
      </c>
      <c r="H527" s="34">
        <f>'Input Data'!H527*IF($G527='Cost Escalators'!$B$4,'Cost Escalators'!$B$6,'Cost Escalators'!$C$6)</f>
        <v>0</v>
      </c>
      <c r="I527" s="34">
        <f>'Input Data'!I527*IF($G527='Cost Escalators'!$B$4,'Cost Escalators'!$B$6,'Cost Escalators'!$C$6)</f>
        <v>0</v>
      </c>
      <c r="J527" s="34">
        <f>'Input Data'!J527*IF($G527='Cost Escalators'!$B$4,'Cost Escalators'!$B$6,'Cost Escalators'!$C$6)</f>
        <v>-233.94021698298744</v>
      </c>
      <c r="K527" s="34">
        <f>'Input Data'!K527*IF($G527='Cost Escalators'!$B$4,'Cost Escalators'!$B$6,'Cost Escalators'!$C$6)</f>
        <v>0</v>
      </c>
      <c r="L527" s="49">
        <f>'Input Data'!L527*IF($G527='Cost Escalators'!$B$4,'Cost Escalators'!$B$6,'Cost Escalators'!$C$6)</f>
        <v>0</v>
      </c>
      <c r="M527" s="34">
        <f>'Input Data'!M527*IF($G527='Cost Escalators'!$B$4,'Cost Escalators'!$B$6,'Cost Escalators'!$C$6)</f>
        <v>0</v>
      </c>
      <c r="N527" s="34">
        <f>'Input Data'!N527*IF($G527='Cost Escalators'!$B$4,'Cost Escalators'!$B$6,'Cost Escalators'!$C$6)</f>
        <v>0</v>
      </c>
      <c r="O527" s="34">
        <f>'Input Data'!O527*IF($G527='Cost Escalators'!$B$4,'Cost Escalators'!$B$6,'Cost Escalators'!$C$6)</f>
        <v>0</v>
      </c>
      <c r="P527" s="49">
        <f>'Input Data'!P527*IF($G527='Cost Escalators'!$B$4,'Cost Escalators'!$B$6,'Cost Escalators'!$C$6)</f>
        <v>0</v>
      </c>
      <c r="R527" s="102">
        <f t="shared" si="34"/>
        <v>-233.94021698298744</v>
      </c>
      <c r="S527" s="34">
        <f t="shared" si="35"/>
        <v>0</v>
      </c>
      <c r="T527" s="34">
        <f t="shared" si="36"/>
        <v>0</v>
      </c>
      <c r="U527" s="49">
        <f t="shared" si="37"/>
        <v>0</v>
      </c>
      <c r="W527" s="255">
        <f>IF(OR(A527='Cost Escalators'!A$68,A527='Cost Escalators'!A$69,A527='Cost Escalators'!A$70,A527='Cost Escalators'!A$71),SUM(H527:L527),0)</f>
        <v>0</v>
      </c>
    </row>
    <row r="528" spans="1:23" x14ac:dyDescent="0.2">
      <c r="A528" s="33">
        <f>'Input Data'!A528</f>
        <v>7479</v>
      </c>
      <c r="B528" s="33" t="str">
        <f>'Input Data'!B528</f>
        <v>Substation Renewal</v>
      </c>
      <c r="C528" s="33" t="str">
        <f>'Input Data'!C528</f>
        <v>Yanco Substation Renewal</v>
      </c>
      <c r="D528" s="35" t="str">
        <f>'Input Data'!D528</f>
        <v>PS Replacement</v>
      </c>
      <c r="E528" s="63" t="str">
        <f>'Input Data'!E528</f>
        <v>Input_Proj_Commit</v>
      </c>
      <c r="F528" s="68">
        <f>'Input Data'!F528</f>
        <v>2016</v>
      </c>
      <c r="G528" s="52">
        <f>'Input Data'!G528</f>
        <v>2013</v>
      </c>
      <c r="H528" s="34">
        <f>'Input Data'!H528*IF($G528='Cost Escalators'!$B$4,'Cost Escalators'!$B$6,'Cost Escalators'!$C$6)</f>
        <v>0</v>
      </c>
      <c r="I528" s="34">
        <f>'Input Data'!I528*IF($G528='Cost Escalators'!$B$4,'Cost Escalators'!$B$6,'Cost Escalators'!$C$6)</f>
        <v>796.56839991800314</v>
      </c>
      <c r="J528" s="34">
        <f>'Input Data'!J528*IF($G528='Cost Escalators'!$B$4,'Cost Escalators'!$B$6,'Cost Escalators'!$C$6)</f>
        <v>154561.78678208846</v>
      </c>
      <c r="K528" s="34">
        <f>'Input Data'!K528*IF($G528='Cost Escalators'!$B$4,'Cost Escalators'!$B$6,'Cost Escalators'!$C$6)</f>
        <v>146715.82905244356</v>
      </c>
      <c r="L528" s="49">
        <f>'Input Data'!L528*IF($G528='Cost Escalators'!$B$4,'Cost Escalators'!$B$6,'Cost Escalators'!$C$6)</f>
        <v>1631155.8972070313</v>
      </c>
      <c r="M528" s="34">
        <f>'Input Data'!M528*IF($G528='Cost Escalators'!$B$4,'Cost Escalators'!$B$6,'Cost Escalators'!$C$6)</f>
        <v>8532527.2725683581</v>
      </c>
      <c r="N528" s="34">
        <f>'Input Data'!N528*IF($G528='Cost Escalators'!$B$4,'Cost Escalators'!$B$6,'Cost Escalators'!$C$6)</f>
        <v>3784578.9350468745</v>
      </c>
      <c r="O528" s="34">
        <f>'Input Data'!O528*IF($G528='Cost Escalators'!$B$4,'Cost Escalators'!$B$6,'Cost Escalators'!$C$6)</f>
        <v>0</v>
      </c>
      <c r="P528" s="49">
        <f>'Input Data'!P528*IF($G528='Cost Escalators'!$B$4,'Cost Escalators'!$B$6,'Cost Escalators'!$C$6)</f>
        <v>0</v>
      </c>
      <c r="R528" s="102">
        <f t="shared" si="34"/>
        <v>0</v>
      </c>
      <c r="S528" s="34">
        <f t="shared" si="35"/>
        <v>14250336.289056713</v>
      </c>
      <c r="T528" s="34">
        <f t="shared" si="36"/>
        <v>0</v>
      </c>
      <c r="U528" s="49">
        <f t="shared" si="37"/>
        <v>0</v>
      </c>
      <c r="W528" s="255">
        <f>IF(OR(A528='Cost Escalators'!A$68,A528='Cost Escalators'!A$69,A528='Cost Escalators'!A$70,A528='Cost Escalators'!A$71),SUM(H528:L528),0)</f>
        <v>0</v>
      </c>
    </row>
    <row r="529" spans="1:24" x14ac:dyDescent="0.2">
      <c r="A529" s="33">
        <f>'Input Data'!A529</f>
        <v>6912</v>
      </c>
      <c r="B529" s="33" t="str">
        <f>'Input Data'!B529</f>
        <v>Substation Renewal</v>
      </c>
      <c r="C529" s="33" t="str">
        <f>'Input Data'!C529</f>
        <v>Tamworth 132 Substation Renewal</v>
      </c>
      <c r="D529" s="35" t="str">
        <f>'Input Data'!D529</f>
        <v>PS Replacement</v>
      </c>
      <c r="E529" s="63" t="str">
        <f>'Input Data'!E529</f>
        <v>Input_Proj_Commit</v>
      </c>
      <c r="F529" s="68">
        <f>'Input Data'!F529</f>
        <v>2017</v>
      </c>
      <c r="G529" s="52">
        <f>'Input Data'!G529</f>
        <v>2013</v>
      </c>
      <c r="H529" s="34">
        <f>'Input Data'!H529*IF($G529='Cost Escalators'!$B$4,'Cost Escalators'!$B$6,'Cost Escalators'!$C$6)</f>
        <v>6306.8723565174978</v>
      </c>
      <c r="I529" s="34">
        <f>'Input Data'!I529*IF($G529='Cost Escalators'!$B$4,'Cost Escalators'!$B$6,'Cost Escalators'!$C$6)</f>
        <v>73735.315394735342</v>
      </c>
      <c r="J529" s="34">
        <f>'Input Data'!J529*IF($G529='Cost Escalators'!$B$4,'Cost Escalators'!$B$6,'Cost Escalators'!$C$6)</f>
        <v>160101.72746770494</v>
      </c>
      <c r="K529" s="34">
        <f>'Input Data'!K529*IF($G529='Cost Escalators'!$B$4,'Cost Escalators'!$B$6,'Cost Escalators'!$C$6)</f>
        <v>620375.72086625767</v>
      </c>
      <c r="L529" s="49">
        <f>'Input Data'!L529*IF($G529='Cost Escalators'!$B$4,'Cost Escalators'!$B$6,'Cost Escalators'!$C$6)</f>
        <v>1807542.3751953125</v>
      </c>
      <c r="M529" s="34">
        <f>'Input Data'!M529*IF($G529='Cost Escalators'!$B$4,'Cost Escalators'!$B$6,'Cost Escalators'!$C$6)</f>
        <v>20055759.974085934</v>
      </c>
      <c r="N529" s="34">
        <f>'Input Data'!N529*IF($G529='Cost Escalators'!$B$4,'Cost Escalators'!$B$6,'Cost Escalators'!$C$6)</f>
        <v>9057631.3416914064</v>
      </c>
      <c r="O529" s="34">
        <f>'Input Data'!O529*IF($G529='Cost Escalators'!$B$4,'Cost Escalators'!$B$6,'Cost Escalators'!$C$6)</f>
        <v>0</v>
      </c>
      <c r="P529" s="49">
        <f>'Input Data'!P529*IF($G529='Cost Escalators'!$B$4,'Cost Escalators'!$B$6,'Cost Escalators'!$C$6)</f>
        <v>0</v>
      </c>
      <c r="R529" s="102">
        <f t="shared" si="34"/>
        <v>0</v>
      </c>
      <c r="S529" s="34">
        <f t="shared" si="35"/>
        <v>0</v>
      </c>
      <c r="T529" s="34">
        <f t="shared" si="36"/>
        <v>31781453.327057868</v>
      </c>
      <c r="U529" s="49">
        <f t="shared" si="37"/>
        <v>0</v>
      </c>
      <c r="W529" s="255">
        <f>IF(OR(A529='Cost Escalators'!A$68,A529='Cost Escalators'!A$69,A529='Cost Escalators'!A$70,A529='Cost Escalators'!A$71),SUM(H529:L529),0)</f>
        <v>0</v>
      </c>
    </row>
    <row r="530" spans="1:24" x14ac:dyDescent="0.2">
      <c r="A530" s="33">
        <f>'Input Data'!A530</f>
        <v>6965</v>
      </c>
      <c r="B530" s="33" t="str">
        <f>'Input Data'!B530</f>
        <v>Substation Renewal</v>
      </c>
      <c r="C530" s="33" t="str">
        <f>'Input Data'!C530</f>
        <v>Cooma Substation Renewal</v>
      </c>
      <c r="D530" s="35" t="str">
        <f>'Input Data'!D530</f>
        <v>PS Replacement</v>
      </c>
      <c r="E530" s="63" t="str">
        <f>'Input Data'!E530</f>
        <v>Input_Proj_Commit</v>
      </c>
      <c r="F530" s="68">
        <f>'Input Data'!F530</f>
        <v>2017</v>
      </c>
      <c r="G530" s="52">
        <f>'Input Data'!G530</f>
        <v>2013</v>
      </c>
      <c r="H530" s="34">
        <f>'Input Data'!H530*IF($G530='Cost Escalators'!$B$4,'Cost Escalators'!$B$6,'Cost Escalators'!$C$6)</f>
        <v>0</v>
      </c>
      <c r="I530" s="34">
        <f>'Input Data'!I530*IF($G530='Cost Escalators'!$B$4,'Cost Escalators'!$B$6,'Cost Escalators'!$C$6)</f>
        <v>249473.77236301574</v>
      </c>
      <c r="J530" s="34">
        <f>'Input Data'!J530*IF($G530='Cost Escalators'!$B$4,'Cost Escalators'!$B$6,'Cost Escalators'!$C$6)</f>
        <v>117285.15506995258</v>
      </c>
      <c r="K530" s="34">
        <f>'Input Data'!K530*IF($G530='Cost Escalators'!$B$4,'Cost Escalators'!$B$6,'Cost Escalators'!$C$6)</f>
        <v>1066498.5499744564</v>
      </c>
      <c r="L530" s="49">
        <f>'Input Data'!L530*IF($G530='Cost Escalators'!$B$4,'Cost Escalators'!$B$6,'Cost Escalators'!$C$6)</f>
        <v>2039060.1450390625</v>
      </c>
      <c r="M530" s="34">
        <f>'Input Data'!M530*IF($G530='Cost Escalators'!$B$4,'Cost Escalators'!$B$6,'Cost Escalators'!$C$6)</f>
        <v>20403717.521085937</v>
      </c>
      <c r="N530" s="34">
        <f>'Input Data'!N530*IF($G530='Cost Escalators'!$B$4,'Cost Escalators'!$B$6,'Cost Escalators'!$C$6)</f>
        <v>5914594.6019316399</v>
      </c>
      <c r="O530" s="34">
        <f>'Input Data'!O530*IF($G530='Cost Escalators'!$B$4,'Cost Escalators'!$B$6,'Cost Escalators'!$C$6)</f>
        <v>0</v>
      </c>
      <c r="P530" s="49">
        <f>'Input Data'!P530*IF($G530='Cost Escalators'!$B$4,'Cost Escalators'!$B$6,'Cost Escalators'!$C$6)</f>
        <v>0</v>
      </c>
      <c r="R530" s="102">
        <f t="shared" si="34"/>
        <v>0</v>
      </c>
      <c r="S530" s="34">
        <f t="shared" si="35"/>
        <v>0</v>
      </c>
      <c r="T530" s="34">
        <f t="shared" si="36"/>
        <v>29790629.745464064</v>
      </c>
      <c r="U530" s="49">
        <f t="shared" si="37"/>
        <v>0</v>
      </c>
      <c r="W530" s="255">
        <f>IF(OR(A530='Cost Escalators'!A$68,A530='Cost Escalators'!A$69,A530='Cost Escalators'!A$70,A530='Cost Escalators'!A$71),SUM(H530:L530),0)</f>
        <v>0</v>
      </c>
    </row>
    <row r="531" spans="1:24" x14ac:dyDescent="0.2">
      <c r="A531" s="33">
        <f>'Input Data'!A531</f>
        <v>7027</v>
      </c>
      <c r="B531" s="33" t="str">
        <f>'Input Data'!B531</f>
        <v>Substation Renewal</v>
      </c>
      <c r="C531" s="33" t="str">
        <f>'Input Data'!C531</f>
        <v>Orange Substation Renewal</v>
      </c>
      <c r="D531" s="35" t="str">
        <f>'Input Data'!D531</f>
        <v>PS Replacement</v>
      </c>
      <c r="E531" s="63" t="str">
        <f>'Input Data'!E531</f>
        <v>Input_Proj_Commit</v>
      </c>
      <c r="F531" s="68">
        <f>'Input Data'!F531</f>
        <v>2017</v>
      </c>
      <c r="G531" s="52">
        <f>'Input Data'!G531</f>
        <v>2013</v>
      </c>
      <c r="H531" s="34">
        <f>'Input Data'!H531*IF($G531='Cost Escalators'!$B$4,'Cost Escalators'!$B$6,'Cost Escalators'!$C$6)</f>
        <v>0</v>
      </c>
      <c r="I531" s="34">
        <f>'Input Data'!I531*IF($G531='Cost Escalators'!$B$4,'Cost Escalators'!$B$6,'Cost Escalators'!$C$6)</f>
        <v>145446.93084618458</v>
      </c>
      <c r="J531" s="34">
        <f>'Input Data'!J531*IF($G531='Cost Escalators'!$B$4,'Cost Escalators'!$B$6,'Cost Escalators'!$C$6)</f>
        <v>266301.02995415096</v>
      </c>
      <c r="K531" s="34">
        <f>'Input Data'!K531*IF($G531='Cost Escalators'!$B$4,'Cost Escalators'!$B$6,'Cost Escalators'!$C$6)</f>
        <v>281693.83540547878</v>
      </c>
      <c r="L531" s="49">
        <f>'Input Data'!L531*IF($G531='Cost Escalators'!$B$4,'Cost Escalators'!$B$6,'Cost Escalators'!$C$6)</f>
        <v>2151214.9675390623</v>
      </c>
      <c r="M531" s="34">
        <f>'Input Data'!M531*IF($G531='Cost Escalators'!$B$4,'Cost Escalators'!$B$6,'Cost Escalators'!$C$6)</f>
        <v>3109636.8868085933</v>
      </c>
      <c r="N531" s="34">
        <f>'Input Data'!N531*IF($G531='Cost Escalators'!$B$4,'Cost Escalators'!$B$6,'Cost Escalators'!$C$6)</f>
        <v>12192346.756597655</v>
      </c>
      <c r="O531" s="34">
        <f>'Input Data'!O531*IF($G531='Cost Escalators'!$B$4,'Cost Escalators'!$B$6,'Cost Escalators'!$C$6)</f>
        <v>0</v>
      </c>
      <c r="P531" s="49">
        <f>'Input Data'!P531*IF($G531='Cost Escalators'!$B$4,'Cost Escalators'!$B$6,'Cost Escalators'!$C$6)</f>
        <v>0</v>
      </c>
      <c r="R531" s="102">
        <f t="shared" si="34"/>
        <v>0</v>
      </c>
      <c r="S531" s="34">
        <f t="shared" si="35"/>
        <v>0</v>
      </c>
      <c r="T531" s="34">
        <f t="shared" si="36"/>
        <v>18146640.407151125</v>
      </c>
      <c r="U531" s="49">
        <f t="shared" si="37"/>
        <v>0</v>
      </c>
      <c r="W531" s="255">
        <f>IF(OR(A531='Cost Escalators'!A$68,A531='Cost Escalators'!A$69,A531='Cost Escalators'!A$70,A531='Cost Escalators'!A$71),SUM(H531:L531),0)</f>
        <v>0</v>
      </c>
    </row>
    <row r="532" spans="1:24" x14ac:dyDescent="0.2">
      <c r="A532" s="33">
        <f>'Input Data'!A532</f>
        <v>6962</v>
      </c>
      <c r="B532" s="33" t="str">
        <f>'Input Data'!B532</f>
        <v>Substation Renewal</v>
      </c>
      <c r="C532" s="33" t="str">
        <f>'Input Data'!C532</f>
        <v>Burrinjuck Substation Renewal</v>
      </c>
      <c r="D532" s="35" t="str">
        <f>'Input Data'!D532</f>
        <v>PS Replacement</v>
      </c>
      <c r="E532" s="63" t="str">
        <f>'Input Data'!E532</f>
        <v>Input_Proj_Commit</v>
      </c>
      <c r="F532" s="68">
        <f>'Input Data'!F532</f>
        <v>2017</v>
      </c>
      <c r="G532" s="52">
        <f>'Input Data'!G532</f>
        <v>2013</v>
      </c>
      <c r="H532" s="34">
        <f>'Input Data'!H532*IF($G532='Cost Escalators'!$B$4,'Cost Escalators'!$B$6,'Cost Escalators'!$C$6)</f>
        <v>0</v>
      </c>
      <c r="I532" s="34">
        <f>'Input Data'!I532*IF($G532='Cost Escalators'!$B$4,'Cost Escalators'!$B$6,'Cost Escalators'!$C$6)</f>
        <v>38250.82983265895</v>
      </c>
      <c r="J532" s="34">
        <f>'Input Data'!J532*IF($G532='Cost Escalators'!$B$4,'Cost Escalators'!$B$6,'Cost Escalators'!$C$6)</f>
        <v>-37254.445480144605</v>
      </c>
      <c r="K532" s="34">
        <f>'Input Data'!K532*IF($G532='Cost Escalators'!$B$4,'Cost Escalators'!$B$6,'Cost Escalators'!$C$6)</f>
        <v>-224.64004298370526</v>
      </c>
      <c r="L532" s="49">
        <f>'Input Data'!L532*IF($G532='Cost Escalators'!$B$4,'Cost Escalators'!$B$6,'Cost Escalators'!$C$6)</f>
        <v>0</v>
      </c>
      <c r="M532" s="34">
        <f>'Input Data'!M532*IF($G532='Cost Escalators'!$B$4,'Cost Escalators'!$B$6,'Cost Escalators'!$C$6)</f>
        <v>0</v>
      </c>
      <c r="N532" s="34">
        <f>'Input Data'!N532*IF($G532='Cost Escalators'!$B$4,'Cost Escalators'!$B$6,'Cost Escalators'!$C$6)</f>
        <v>0</v>
      </c>
      <c r="O532" s="34">
        <f>'Input Data'!O532*IF($G532='Cost Escalators'!$B$4,'Cost Escalators'!$B$6,'Cost Escalators'!$C$6)</f>
        <v>0</v>
      </c>
      <c r="P532" s="49">
        <f>'Input Data'!P532*IF($G532='Cost Escalators'!$B$4,'Cost Escalators'!$B$6,'Cost Escalators'!$C$6)</f>
        <v>0</v>
      </c>
      <c r="R532" s="102">
        <f t="shared" si="34"/>
        <v>0</v>
      </c>
      <c r="S532" s="34">
        <f t="shared" si="35"/>
        <v>0</v>
      </c>
      <c r="T532" s="34">
        <f t="shared" si="36"/>
        <v>771.74430953064041</v>
      </c>
      <c r="U532" s="49">
        <f t="shared" si="37"/>
        <v>0</v>
      </c>
      <c r="W532" s="255">
        <f>IF(OR(A532='Cost Escalators'!A$68,A532='Cost Escalators'!A$69,A532='Cost Escalators'!A$70,A532='Cost Escalators'!A$71),SUM(H532:L532),0)</f>
        <v>0</v>
      </c>
    </row>
    <row r="533" spans="1:24" x14ac:dyDescent="0.2">
      <c r="A533" s="33">
        <f>'Input Data'!A533</f>
        <v>7378</v>
      </c>
      <c r="B533" s="33" t="str">
        <f>'Input Data'!B533</f>
        <v>Substation Renewal</v>
      </c>
      <c r="C533" s="33" t="str">
        <f>'Input Data'!C533</f>
        <v>Vales Point Substation Renewal</v>
      </c>
      <c r="D533" s="35" t="str">
        <f>'Input Data'!D533</f>
        <v>PS Replacement</v>
      </c>
      <c r="E533" s="63" t="str">
        <f>'Input Data'!E533</f>
        <v>Input_Proj_Commit</v>
      </c>
      <c r="F533" s="68">
        <f>'Input Data'!F533</f>
        <v>2018</v>
      </c>
      <c r="G533" s="52">
        <f>'Input Data'!G533</f>
        <v>2013</v>
      </c>
      <c r="H533" s="34">
        <f>'Input Data'!H533*IF($G533='Cost Escalators'!$B$4,'Cost Escalators'!$B$6,'Cost Escalators'!$C$6)</f>
        <v>6766.7133978877455</v>
      </c>
      <c r="I533" s="34">
        <f>'Input Data'!I533*IF($G533='Cost Escalators'!$B$4,'Cost Escalators'!$B$6,'Cost Escalators'!$C$6)</f>
        <v>4319.0725758493054</v>
      </c>
      <c r="J533" s="34">
        <f>'Input Data'!J533*IF($G533='Cost Escalators'!$B$4,'Cost Escalators'!$B$6,'Cost Escalators'!$C$6)</f>
        <v>273459.77358182956</v>
      </c>
      <c r="K533" s="34">
        <f>'Input Data'!K533*IF($G533='Cost Escalators'!$B$4,'Cost Escalators'!$B$6,'Cost Escalators'!$C$6)</f>
        <v>196906.49379481521</v>
      </c>
      <c r="L533" s="49">
        <f>'Input Data'!L533*IF($G533='Cost Escalators'!$B$4,'Cost Escalators'!$B$6,'Cost Escalators'!$C$6)</f>
        <v>0</v>
      </c>
      <c r="M533" s="34">
        <f>'Input Data'!M533*IF($G533='Cost Escalators'!$B$4,'Cost Escalators'!$B$6,'Cost Escalators'!$C$6)</f>
        <v>0</v>
      </c>
      <c r="N533" s="34">
        <f>'Input Data'!N533*IF($G533='Cost Escalators'!$B$4,'Cost Escalators'!$B$6,'Cost Escalators'!$C$6)</f>
        <v>0</v>
      </c>
      <c r="O533" s="34">
        <f>'Input Data'!O533*IF($G533='Cost Escalators'!$B$4,'Cost Escalators'!$B$6,'Cost Escalators'!$C$6)</f>
        <v>0</v>
      </c>
      <c r="P533" s="49">
        <f>'Input Data'!P533*IF($G533='Cost Escalators'!$B$4,'Cost Escalators'!$B$6,'Cost Escalators'!$C$6)</f>
        <v>0</v>
      </c>
      <c r="R533" s="102">
        <f t="shared" si="34"/>
        <v>0</v>
      </c>
      <c r="S533" s="34">
        <f t="shared" si="35"/>
        <v>0</v>
      </c>
      <c r="T533" s="34">
        <f t="shared" si="36"/>
        <v>0</v>
      </c>
      <c r="U533" s="49">
        <f t="shared" si="37"/>
        <v>481452.05335038184</v>
      </c>
      <c r="W533" s="255">
        <f>IF(OR(A533='Cost Escalators'!A$68,A533='Cost Escalators'!A$69,A533='Cost Escalators'!A$70,A533='Cost Escalators'!A$71),SUM(H533:L533),0)</f>
        <v>0</v>
      </c>
    </row>
    <row r="534" spans="1:24" x14ac:dyDescent="0.2">
      <c r="A534" s="33">
        <f>'Input Data'!A534</f>
        <v>8076</v>
      </c>
      <c r="B534" s="33" t="str">
        <f>'Input Data'!B534</f>
        <v>Substation Renewal</v>
      </c>
      <c r="C534" s="33" t="str">
        <f>'Input Data'!C534</f>
        <v>Taree Substation 33kV Switchyard Renewal</v>
      </c>
      <c r="D534" s="35" t="str">
        <f>'Input Data'!D534</f>
        <v>PS Replacement</v>
      </c>
      <c r="E534" s="63" t="str">
        <f>'Input Data'!E534</f>
        <v>Input_Proj_Commit</v>
      </c>
      <c r="F534" s="68">
        <f>'Input Data'!F534</f>
        <v>2018</v>
      </c>
      <c r="G534" s="52">
        <f>'Input Data'!G534</f>
        <v>2013</v>
      </c>
      <c r="H534" s="34">
        <f>'Input Data'!H534*IF($G534='Cost Escalators'!$B$4,'Cost Escalators'!$B$6,'Cost Escalators'!$C$6)</f>
        <v>0</v>
      </c>
      <c r="I534" s="34">
        <f>'Input Data'!I534*IF($G534='Cost Escalators'!$B$4,'Cost Escalators'!$B$6,'Cost Escalators'!$C$6)</f>
        <v>-97.533345312952093</v>
      </c>
      <c r="J534" s="34">
        <f>'Input Data'!J534*IF($G534='Cost Escalators'!$B$4,'Cost Escalators'!$B$6,'Cost Escalators'!$C$6)</f>
        <v>0</v>
      </c>
      <c r="K534" s="34">
        <f>'Input Data'!K534*IF($G534='Cost Escalators'!$B$4,'Cost Escalators'!$B$6,'Cost Escalators'!$C$6)</f>
        <v>0</v>
      </c>
      <c r="L534" s="49">
        <f>'Input Data'!L534*IF($G534='Cost Escalators'!$B$4,'Cost Escalators'!$B$6,'Cost Escalators'!$C$6)</f>
        <v>0</v>
      </c>
      <c r="M534" s="34">
        <f>'Input Data'!M534*IF($G534='Cost Escalators'!$B$4,'Cost Escalators'!$B$6,'Cost Escalators'!$C$6)</f>
        <v>0</v>
      </c>
      <c r="N534" s="34">
        <f>'Input Data'!N534*IF($G534='Cost Escalators'!$B$4,'Cost Escalators'!$B$6,'Cost Escalators'!$C$6)</f>
        <v>0</v>
      </c>
      <c r="O534" s="34">
        <f>'Input Data'!O534*IF($G534='Cost Escalators'!$B$4,'Cost Escalators'!$B$6,'Cost Escalators'!$C$6)</f>
        <v>0</v>
      </c>
      <c r="P534" s="49">
        <f>'Input Data'!P534*IF($G534='Cost Escalators'!$B$4,'Cost Escalators'!$B$6,'Cost Escalators'!$C$6)</f>
        <v>0</v>
      </c>
      <c r="R534" s="102">
        <f t="shared" si="34"/>
        <v>0</v>
      </c>
      <c r="S534" s="34">
        <f t="shared" si="35"/>
        <v>0</v>
      </c>
      <c r="T534" s="34">
        <f t="shared" si="36"/>
        <v>0</v>
      </c>
      <c r="U534" s="49">
        <f t="shared" si="37"/>
        <v>-97.533345312952093</v>
      </c>
      <c r="W534" s="255">
        <f>IF(OR(A534='Cost Escalators'!A$68,A534='Cost Escalators'!A$69,A534='Cost Escalators'!A$70,A534='Cost Escalators'!A$71),SUM(H534:L534),0)</f>
        <v>0</v>
      </c>
    </row>
    <row r="535" spans="1:24" x14ac:dyDescent="0.2">
      <c r="A535" s="33">
        <f>'Input Data'!A535</f>
        <v>6350</v>
      </c>
      <c r="B535" s="33" t="str">
        <f>'Input Data'!B535</f>
        <v>Substation Renewal</v>
      </c>
      <c r="C535" s="33" t="str">
        <f>'Input Data'!C535</f>
        <v>Canberra Substation Renewal</v>
      </c>
      <c r="D535" s="35" t="str">
        <f>'Input Data'!D535</f>
        <v>PS Replacement</v>
      </c>
      <c r="E535" s="63" t="str">
        <f>'Input Data'!E535</f>
        <v>Input_Proj_Commit</v>
      </c>
      <c r="F535" s="68">
        <f>'Input Data'!F535</f>
        <v>2019</v>
      </c>
      <c r="G535" s="52">
        <f>'Input Data'!G535</f>
        <v>2013</v>
      </c>
      <c r="H535" s="34">
        <f>'Input Data'!H535*IF($G535='Cost Escalators'!$B$4,'Cost Escalators'!$B$6,'Cost Escalators'!$C$6)</f>
        <v>0</v>
      </c>
      <c r="I535" s="34">
        <f>'Input Data'!I535*IF($G535='Cost Escalators'!$B$4,'Cost Escalators'!$B$6,'Cost Escalators'!$C$6)</f>
        <v>0</v>
      </c>
      <c r="J535" s="34">
        <f>'Input Data'!J535*IF($G535='Cost Escalators'!$B$4,'Cost Escalators'!$B$6,'Cost Escalators'!$C$6)</f>
        <v>-171686.87969112082</v>
      </c>
      <c r="K535" s="34">
        <f>'Input Data'!K535*IF($G535='Cost Escalators'!$B$4,'Cost Escalators'!$B$6,'Cost Escalators'!$C$6)</f>
        <v>0</v>
      </c>
      <c r="L535" s="49">
        <f>'Input Data'!L535*IF($G535='Cost Escalators'!$B$4,'Cost Escalators'!$B$6,'Cost Escalators'!$C$6)</f>
        <v>0</v>
      </c>
      <c r="M535" s="34">
        <f>'Input Data'!M535*IF($G535='Cost Escalators'!$B$4,'Cost Escalators'!$B$6,'Cost Escalators'!$C$6)</f>
        <v>0</v>
      </c>
      <c r="N535" s="34">
        <f>'Input Data'!N535*IF($G535='Cost Escalators'!$B$4,'Cost Escalators'!$B$6,'Cost Escalators'!$C$6)</f>
        <v>0</v>
      </c>
      <c r="O535" s="34">
        <f>'Input Data'!O535*IF($G535='Cost Escalators'!$B$4,'Cost Escalators'!$B$6,'Cost Escalators'!$C$6)</f>
        <v>0</v>
      </c>
      <c r="P535" s="49">
        <f>'Input Data'!P535*IF($G535='Cost Escalators'!$B$4,'Cost Escalators'!$B$6,'Cost Escalators'!$C$6)</f>
        <v>0</v>
      </c>
      <c r="R535" s="102">
        <f t="shared" si="34"/>
        <v>0</v>
      </c>
      <c r="S535" s="34">
        <f t="shared" si="35"/>
        <v>0</v>
      </c>
      <c r="T535" s="34">
        <f t="shared" si="36"/>
        <v>0</v>
      </c>
      <c r="U535" s="49">
        <f t="shared" si="37"/>
        <v>0</v>
      </c>
      <c r="W535" s="255">
        <f>IF(OR(A535='Cost Escalators'!A$68,A535='Cost Escalators'!A$69,A535='Cost Escalators'!A$70,A535='Cost Escalators'!A$71),SUM(H535:L535),0)</f>
        <v>0</v>
      </c>
    </row>
    <row r="536" spans="1:24" x14ac:dyDescent="0.2">
      <c r="A536" s="33">
        <f>'Input Data'!A536</f>
        <v>7398</v>
      </c>
      <c r="B536" s="33" t="str">
        <f>'Input Data'!B536</f>
        <v>Substation Renewal</v>
      </c>
      <c r="C536" s="33" t="str">
        <f>'Input Data'!C536</f>
        <v>Canberra Substation Renewal</v>
      </c>
      <c r="D536" s="35" t="str">
        <f>'Input Data'!D536</f>
        <v>PS Replacement</v>
      </c>
      <c r="E536" s="63" t="str">
        <f>'Input Data'!E536</f>
        <v>Input_Proj_Commit</v>
      </c>
      <c r="F536" s="68">
        <f>'Input Data'!F536</f>
        <v>2019</v>
      </c>
      <c r="G536" s="52">
        <f>'Input Data'!G536</f>
        <v>2013</v>
      </c>
      <c r="H536" s="34">
        <f>'Input Data'!H536*IF($G536='Cost Escalators'!$B$4,'Cost Escalators'!$B$6,'Cost Escalators'!$C$6)</f>
        <v>0</v>
      </c>
      <c r="I536" s="34">
        <f>'Input Data'!I536*IF($G536='Cost Escalators'!$B$4,'Cost Escalators'!$B$6,'Cost Escalators'!$C$6)</f>
        <v>0</v>
      </c>
      <c r="J536" s="34">
        <f>'Input Data'!J536*IF($G536='Cost Escalators'!$B$4,'Cost Escalators'!$B$6,'Cost Escalators'!$C$6)</f>
        <v>392.98496693150952</v>
      </c>
      <c r="K536" s="34">
        <f>'Input Data'!K536*IF($G536='Cost Escalators'!$B$4,'Cost Escalators'!$B$6,'Cost Escalators'!$C$6)</f>
        <v>-186.78745512478227</v>
      </c>
      <c r="L536" s="49">
        <f>'Input Data'!L536*IF($G536='Cost Escalators'!$B$4,'Cost Escalators'!$B$6,'Cost Escalators'!$C$6)</f>
        <v>0</v>
      </c>
      <c r="M536" s="34">
        <f>'Input Data'!M536*IF($G536='Cost Escalators'!$B$4,'Cost Escalators'!$B$6,'Cost Escalators'!$C$6)</f>
        <v>0</v>
      </c>
      <c r="N536" s="34">
        <f>'Input Data'!N536*IF($G536='Cost Escalators'!$B$4,'Cost Escalators'!$B$6,'Cost Escalators'!$C$6)</f>
        <v>0</v>
      </c>
      <c r="O536" s="34">
        <f>'Input Data'!O536*IF($G536='Cost Escalators'!$B$4,'Cost Escalators'!$B$6,'Cost Escalators'!$C$6)</f>
        <v>0</v>
      </c>
      <c r="P536" s="49">
        <f>'Input Data'!P536*IF($G536='Cost Escalators'!$B$4,'Cost Escalators'!$B$6,'Cost Escalators'!$C$6)</f>
        <v>0</v>
      </c>
      <c r="R536" s="102">
        <f t="shared" si="34"/>
        <v>0</v>
      </c>
      <c r="S536" s="34">
        <f t="shared" si="35"/>
        <v>0</v>
      </c>
      <c r="T536" s="34">
        <f t="shared" si="36"/>
        <v>0</v>
      </c>
      <c r="U536" s="49">
        <f t="shared" si="37"/>
        <v>0</v>
      </c>
      <c r="W536" s="255">
        <f>IF(OR(A536='Cost Escalators'!A$68,A536='Cost Escalators'!A$69,A536='Cost Escalators'!A$70,A536='Cost Escalators'!A$71),SUM(H536:L536),0)</f>
        <v>0</v>
      </c>
    </row>
    <row r="537" spans="1:24" x14ac:dyDescent="0.2">
      <c r="A537" s="33">
        <f>'Input Data'!A537</f>
        <v>7406</v>
      </c>
      <c r="B537" s="33" t="str">
        <f>'Input Data'!B537</f>
        <v>Substation Renewal</v>
      </c>
      <c r="C537" s="33" t="str">
        <f>'Input Data'!C537</f>
        <v>Wagga 132kV Substation Renewal</v>
      </c>
      <c r="D537" s="35" t="str">
        <f>'Input Data'!D537</f>
        <v>PS Replacement</v>
      </c>
      <c r="E537" s="63" t="str">
        <f>'Input Data'!E537</f>
        <v>Input_Proj_Commit</v>
      </c>
      <c r="F537" s="68">
        <f>'Input Data'!F537</f>
        <v>2020</v>
      </c>
      <c r="G537" s="52">
        <f>'Input Data'!G537</f>
        <v>2013</v>
      </c>
      <c r="H537" s="34">
        <f>'Input Data'!H537*IF($G537='Cost Escalators'!$B$4,'Cost Escalators'!$B$6,'Cost Escalators'!$C$6)</f>
        <v>0</v>
      </c>
      <c r="I537" s="34">
        <f>'Input Data'!I537*IF($G537='Cost Escalators'!$B$4,'Cost Escalators'!$B$6,'Cost Escalators'!$C$6)</f>
        <v>0</v>
      </c>
      <c r="J537" s="34">
        <f>'Input Data'!J537*IF($G537='Cost Escalators'!$B$4,'Cost Escalators'!$B$6,'Cost Escalators'!$C$6)</f>
        <v>0</v>
      </c>
      <c r="K537" s="34">
        <f>'Input Data'!K537*IF($G537='Cost Escalators'!$B$4,'Cost Escalators'!$B$6,'Cost Escalators'!$C$6)</f>
        <v>-2.2928664851512499</v>
      </c>
      <c r="L537" s="49">
        <f>'Input Data'!L537*IF($G537='Cost Escalators'!$B$4,'Cost Escalators'!$B$6,'Cost Escalators'!$C$6)</f>
        <v>0</v>
      </c>
      <c r="M537" s="34">
        <f>'Input Data'!M537*IF($G537='Cost Escalators'!$B$4,'Cost Escalators'!$B$6,'Cost Escalators'!$C$6)</f>
        <v>0</v>
      </c>
      <c r="N537" s="34">
        <f>'Input Data'!N537*IF($G537='Cost Escalators'!$B$4,'Cost Escalators'!$B$6,'Cost Escalators'!$C$6)</f>
        <v>0</v>
      </c>
      <c r="O537" s="34">
        <f>'Input Data'!O537*IF($G537='Cost Escalators'!$B$4,'Cost Escalators'!$B$6,'Cost Escalators'!$C$6)</f>
        <v>0</v>
      </c>
      <c r="P537" s="49">
        <f>'Input Data'!P537*IF($G537='Cost Escalators'!$B$4,'Cost Escalators'!$B$6,'Cost Escalators'!$C$6)</f>
        <v>0</v>
      </c>
      <c r="R537" s="102">
        <f t="shared" si="34"/>
        <v>0</v>
      </c>
      <c r="S537" s="34">
        <f t="shared" si="35"/>
        <v>0</v>
      </c>
      <c r="T537" s="34">
        <f t="shared" si="36"/>
        <v>0</v>
      </c>
      <c r="U537" s="49">
        <f t="shared" si="37"/>
        <v>0</v>
      </c>
      <c r="W537" s="255">
        <f>IF(OR(A537='Cost Escalators'!A$68,A537='Cost Escalators'!A$69,A537='Cost Escalators'!A$70,A537='Cost Escalators'!A$71),SUM(H537:L537),0)</f>
        <v>0</v>
      </c>
    </row>
    <row r="538" spans="1:24" x14ac:dyDescent="0.2">
      <c r="A538" s="33">
        <f>'Input Data'!A538</f>
        <v>7544</v>
      </c>
      <c r="B538" s="33" t="str">
        <f>'Input Data'!B538</f>
        <v>Substation Renewal</v>
      </c>
      <c r="C538" s="33" t="str">
        <f>'Input Data'!C538</f>
        <v>Wagga 132kV Substation Renewal</v>
      </c>
      <c r="D538" s="35" t="str">
        <f>'Input Data'!D538</f>
        <v>PS Replacement</v>
      </c>
      <c r="E538" s="63" t="str">
        <f>'Input Data'!E538</f>
        <v>Input_Proj_Commit</v>
      </c>
      <c r="F538" s="68">
        <f>'Input Data'!F538</f>
        <v>2020</v>
      </c>
      <c r="G538" s="52">
        <f>'Input Data'!G538</f>
        <v>2013</v>
      </c>
      <c r="H538" s="34">
        <f>'Input Data'!H538*IF($G538='Cost Escalators'!$B$4,'Cost Escalators'!$B$6,'Cost Escalators'!$C$6)</f>
        <v>31014.882058997271</v>
      </c>
      <c r="I538" s="34">
        <f>'Input Data'!I538*IF($G538='Cost Escalators'!$B$4,'Cost Escalators'!$B$6,'Cost Escalators'!$C$6)</f>
        <v>12589.362187380993</v>
      </c>
      <c r="J538" s="34">
        <f>'Input Data'!J538*IF($G538='Cost Escalators'!$B$4,'Cost Escalators'!$B$6,'Cost Escalators'!$C$6)</f>
        <v>51.646296733381789</v>
      </c>
      <c r="K538" s="34">
        <f>'Input Data'!K538*IF($G538='Cost Escalators'!$B$4,'Cost Escalators'!$B$6,'Cost Escalators'!$C$6)</f>
        <v>0</v>
      </c>
      <c r="L538" s="49">
        <f>'Input Data'!L538*IF($G538='Cost Escalators'!$B$4,'Cost Escalators'!$B$6,'Cost Escalators'!$C$6)</f>
        <v>0</v>
      </c>
      <c r="M538" s="34">
        <f>'Input Data'!M538*IF($G538='Cost Escalators'!$B$4,'Cost Escalators'!$B$6,'Cost Escalators'!$C$6)</f>
        <v>0</v>
      </c>
      <c r="N538" s="34">
        <f>'Input Data'!N538*IF($G538='Cost Escalators'!$B$4,'Cost Escalators'!$B$6,'Cost Escalators'!$C$6)</f>
        <v>0</v>
      </c>
      <c r="O538" s="34">
        <f>'Input Data'!O538*IF($G538='Cost Escalators'!$B$4,'Cost Escalators'!$B$6,'Cost Escalators'!$C$6)</f>
        <v>0</v>
      </c>
      <c r="P538" s="49">
        <f>'Input Data'!P538*IF($G538='Cost Escalators'!$B$4,'Cost Escalators'!$B$6,'Cost Escalators'!$C$6)</f>
        <v>0</v>
      </c>
      <c r="R538" s="102">
        <f t="shared" si="34"/>
        <v>0</v>
      </c>
      <c r="S538" s="34">
        <f t="shared" si="35"/>
        <v>0</v>
      </c>
      <c r="T538" s="34">
        <f t="shared" si="36"/>
        <v>0</v>
      </c>
      <c r="U538" s="49">
        <f t="shared" si="37"/>
        <v>0</v>
      </c>
      <c r="W538" s="255">
        <f>IF(OR(A538='Cost Escalators'!A$68,A538='Cost Escalators'!A$69,A538='Cost Escalators'!A$70,A538='Cost Escalators'!A$71),SUM(H538:L538),0)</f>
        <v>0</v>
      </c>
    </row>
    <row r="539" spans="1:24" x14ac:dyDescent="0.2">
      <c r="A539" s="33">
        <f>'Input Data'!A539</f>
        <v>6914</v>
      </c>
      <c r="B539" s="33" t="str">
        <f>'Input Data'!B539</f>
        <v>Substation Renewal</v>
      </c>
      <c r="C539" s="33" t="str">
        <f>'Input Data'!C539</f>
        <v>Wagga 132kV Substation Renewal</v>
      </c>
      <c r="D539" s="35" t="str">
        <f>'Input Data'!D539</f>
        <v>PS Replacement</v>
      </c>
      <c r="E539" s="63" t="str">
        <f>'Input Data'!E539</f>
        <v>Input_Proj_Commit</v>
      </c>
      <c r="F539" s="68">
        <f>'Input Data'!F539</f>
        <v>2020</v>
      </c>
      <c r="G539" s="52">
        <f>'Input Data'!G539</f>
        <v>2013</v>
      </c>
      <c r="H539" s="34">
        <f>'Input Data'!H539*IF($G539='Cost Escalators'!$B$4,'Cost Escalators'!$B$6,'Cost Escalators'!$C$6)</f>
        <v>11087.739659357539</v>
      </c>
      <c r="I539" s="34">
        <f>'Input Data'!I539*IF($G539='Cost Escalators'!$B$4,'Cost Escalators'!$B$6,'Cost Escalators'!$C$6)</f>
        <v>2733.8686015261114</v>
      </c>
      <c r="J539" s="34">
        <f>'Input Data'!J539*IF($G539='Cost Escalators'!$B$4,'Cost Escalators'!$B$6,'Cost Escalators'!$C$6)</f>
        <v>-10866.803923834994</v>
      </c>
      <c r="K539" s="34">
        <f>'Input Data'!K539*IF($G539='Cost Escalators'!$B$4,'Cost Escalators'!$B$6,'Cost Escalators'!$C$6)</f>
        <v>35502.622911026854</v>
      </c>
      <c r="L539" s="49">
        <f>'Input Data'!L539*IF($G539='Cost Escalators'!$B$4,'Cost Escalators'!$B$6,'Cost Escalators'!$C$6)</f>
        <v>0</v>
      </c>
      <c r="M539" s="34">
        <f>'Input Data'!M539*IF($G539='Cost Escalators'!$B$4,'Cost Escalators'!$B$6,'Cost Escalators'!$C$6)</f>
        <v>0</v>
      </c>
      <c r="N539" s="34">
        <f>'Input Data'!N539*IF($G539='Cost Escalators'!$B$4,'Cost Escalators'!$B$6,'Cost Escalators'!$C$6)</f>
        <v>0</v>
      </c>
      <c r="O539" s="34">
        <f>'Input Data'!O539*IF($G539='Cost Escalators'!$B$4,'Cost Escalators'!$B$6,'Cost Escalators'!$C$6)</f>
        <v>0</v>
      </c>
      <c r="P539" s="49">
        <f>'Input Data'!P539*IF($G539='Cost Escalators'!$B$4,'Cost Escalators'!$B$6,'Cost Escalators'!$C$6)</f>
        <v>0</v>
      </c>
      <c r="R539" s="102">
        <f t="shared" si="34"/>
        <v>0</v>
      </c>
      <c r="S539" s="34">
        <f t="shared" si="35"/>
        <v>0</v>
      </c>
      <c r="T539" s="34">
        <f t="shared" si="36"/>
        <v>0</v>
      </c>
      <c r="U539" s="49">
        <f t="shared" si="37"/>
        <v>0</v>
      </c>
      <c r="W539" s="255">
        <f>IF(OR(A539='Cost Escalators'!A$68,A539='Cost Escalators'!A$69,A539='Cost Escalators'!A$70,A539='Cost Escalators'!A$71),SUM(H539:L539),0)</f>
        <v>0</v>
      </c>
    </row>
    <row r="540" spans="1:24" x14ac:dyDescent="0.2">
      <c r="A540" s="33">
        <f>'Input Data'!A540</f>
        <v>7678</v>
      </c>
      <c r="B540" s="33" t="str">
        <f>'Input Data'!B540</f>
        <v>Substation Renewal</v>
      </c>
      <c r="C540" s="33" t="str">
        <f>'Input Data'!C540</f>
        <v>Munmorah Substation Renewal</v>
      </c>
      <c r="D540" s="35" t="str">
        <f>'Input Data'!D540</f>
        <v>PS Replacement</v>
      </c>
      <c r="E540" s="63" t="str">
        <f>'Input Data'!E540</f>
        <v>Input_Proj_Commit</v>
      </c>
      <c r="F540" s="68">
        <f>'Input Data'!F540</f>
        <v>2020</v>
      </c>
      <c r="G540" s="52">
        <f>'Input Data'!G540</f>
        <v>2013</v>
      </c>
      <c r="H540" s="34">
        <f>'Input Data'!H540*IF($G540='Cost Escalators'!$B$4,'Cost Escalators'!$B$6,'Cost Escalators'!$C$6)</f>
        <v>82150.857526198408</v>
      </c>
      <c r="I540" s="34">
        <f>'Input Data'!I540*IF($G540='Cost Escalators'!$B$4,'Cost Escalators'!$B$6,'Cost Escalators'!$C$6)</f>
        <v>82744.79334389673</v>
      </c>
      <c r="J540" s="34">
        <f>'Input Data'!J540*IF($G540='Cost Escalators'!$B$4,'Cost Escalators'!$B$6,'Cost Escalators'!$C$6)</f>
        <v>75955.883471713169</v>
      </c>
      <c r="K540" s="34">
        <f>'Input Data'!K540*IF($G540='Cost Escalators'!$B$4,'Cost Escalators'!$B$6,'Cost Escalators'!$C$6)</f>
        <v>-96542.918807190363</v>
      </c>
      <c r="L540" s="49">
        <f>'Input Data'!L540*IF($G540='Cost Escalators'!$B$4,'Cost Escalators'!$B$6,'Cost Escalators'!$C$6)</f>
        <v>0</v>
      </c>
      <c r="M540" s="34">
        <f>'Input Data'!M540*IF($G540='Cost Escalators'!$B$4,'Cost Escalators'!$B$6,'Cost Escalators'!$C$6)</f>
        <v>0</v>
      </c>
      <c r="N540" s="34">
        <f>'Input Data'!N540*IF($G540='Cost Escalators'!$B$4,'Cost Escalators'!$B$6,'Cost Escalators'!$C$6)</f>
        <v>0</v>
      </c>
      <c r="O540" s="34">
        <f>'Input Data'!O540*IF($G540='Cost Escalators'!$B$4,'Cost Escalators'!$B$6,'Cost Escalators'!$C$6)</f>
        <v>0</v>
      </c>
      <c r="P540" s="49">
        <f>'Input Data'!P540*IF($G540='Cost Escalators'!$B$4,'Cost Escalators'!$B$6,'Cost Escalators'!$C$6)</f>
        <v>0</v>
      </c>
      <c r="R540" s="102">
        <f t="shared" si="34"/>
        <v>0</v>
      </c>
      <c r="S540" s="34">
        <f t="shared" si="35"/>
        <v>0</v>
      </c>
      <c r="T540" s="34">
        <f t="shared" si="36"/>
        <v>0</v>
      </c>
      <c r="U540" s="49">
        <f t="shared" si="37"/>
        <v>0</v>
      </c>
      <c r="W540" s="255">
        <f>IF(OR(A540='Cost Escalators'!A$68,A540='Cost Escalators'!A$69,A540='Cost Escalators'!A$70,A540='Cost Escalators'!A$71),SUM(H540:L540),0)</f>
        <v>0</v>
      </c>
    </row>
    <row r="541" spans="1:24" x14ac:dyDescent="0.2">
      <c r="A541" s="33">
        <f>'Input Data'!A541</f>
        <v>7298</v>
      </c>
      <c r="B541" s="33" t="str">
        <f>'Input Data'!B541</f>
        <v>SVC Control System Replacement</v>
      </c>
      <c r="C541" s="33" t="str">
        <f>'Input Data'!C541</f>
        <v xml:space="preserve">Kemps Creek SVC Control System Replacement </v>
      </c>
      <c r="D541" s="35" t="str">
        <f>'Input Data'!D541</f>
        <v>PS Replacement</v>
      </c>
      <c r="E541" s="63" t="str">
        <f>'Input Data'!E541</f>
        <v>Input_Proj_Commit</v>
      </c>
      <c r="F541" s="68">
        <f>'Input Data'!F541</f>
        <v>2015</v>
      </c>
      <c r="G541" s="52">
        <f>'Input Data'!G541</f>
        <v>2013</v>
      </c>
      <c r="H541" s="34">
        <f>'Input Data'!H541*IF($G541='Cost Escalators'!$B$4,'Cost Escalators'!$B$6,'Cost Escalators'!$C$6)</f>
        <v>88831.359580935517</v>
      </c>
      <c r="I541" s="34">
        <f>'Input Data'!I541*IF($G541='Cost Escalators'!$B$4,'Cost Escalators'!$B$6,'Cost Escalators'!$C$6)</f>
        <v>1329.3650346279921</v>
      </c>
      <c r="J541" s="34">
        <f>'Input Data'!J541*IF($G541='Cost Escalators'!$B$4,'Cost Escalators'!$B$6,'Cost Escalators'!$C$6)</f>
        <v>70677.123402526733</v>
      </c>
      <c r="K541" s="34">
        <f>'Input Data'!K541*IF($G541='Cost Escalators'!$B$4,'Cost Escalators'!$B$6,'Cost Escalators'!$C$6)</f>
        <v>91965.799304338841</v>
      </c>
      <c r="L541" s="49">
        <f>'Input Data'!L541*IF($G541='Cost Escalators'!$B$4,'Cost Escalators'!$B$6,'Cost Escalators'!$C$6)</f>
        <v>-328859.84442602965</v>
      </c>
      <c r="M541" s="34">
        <f>'Input Data'!M541*IF($G541='Cost Escalators'!$B$4,'Cost Escalators'!$B$6,'Cost Escalators'!$C$6)</f>
        <v>0</v>
      </c>
      <c r="N541" s="34">
        <f>'Input Data'!N541*IF($G541='Cost Escalators'!$B$4,'Cost Escalators'!$B$6,'Cost Escalators'!$C$6)</f>
        <v>0</v>
      </c>
      <c r="O541" s="34">
        <f>'Input Data'!O541*IF($G541='Cost Escalators'!$B$4,'Cost Escalators'!$B$6,'Cost Escalators'!$C$6)</f>
        <v>0</v>
      </c>
      <c r="P541" s="49">
        <f>'Input Data'!P541*IF($G541='Cost Escalators'!$B$4,'Cost Escalators'!$B$6,'Cost Escalators'!$C$6)</f>
        <v>0</v>
      </c>
      <c r="R541" s="102">
        <f t="shared" si="34"/>
        <v>-76056.197103600571</v>
      </c>
      <c r="S541" s="34">
        <f t="shared" si="35"/>
        <v>0</v>
      </c>
      <c r="T541" s="34">
        <f t="shared" si="36"/>
        <v>0</v>
      </c>
      <c r="U541" s="49">
        <f t="shared" si="37"/>
        <v>0</v>
      </c>
      <c r="W541" s="255">
        <f>IF(OR(A541='Cost Escalators'!A$68,A541='Cost Escalators'!A$69,A541='Cost Escalators'!A$70,A541='Cost Escalators'!A$71),SUM(H541:L541),0)</f>
        <v>-76056.197103600571</v>
      </c>
      <c r="X541" s="43"/>
    </row>
    <row r="542" spans="1:24" x14ac:dyDescent="0.2">
      <c r="A542" s="33">
        <f>'Input Data'!A542</f>
        <v>7822</v>
      </c>
      <c r="B542" s="33" t="str">
        <f>'Input Data'!B542</f>
        <v>SVC Control System Replacement</v>
      </c>
      <c r="C542" s="33" t="str">
        <f>'Input Data'!C542</f>
        <v>Broken Hill SVC Control System Replacement</v>
      </c>
      <c r="D542" s="35" t="str">
        <f>'Input Data'!D542</f>
        <v>PS Replacement</v>
      </c>
      <c r="E542" s="63" t="str">
        <f>'Input Data'!E542</f>
        <v>Input_Proj_Commit</v>
      </c>
      <c r="F542" s="68">
        <f>'Input Data'!F542</f>
        <v>2015</v>
      </c>
      <c r="G542" s="52">
        <f>'Input Data'!G542</f>
        <v>2013</v>
      </c>
      <c r="H542" s="34">
        <f>'Input Data'!H542*IF($G542='Cost Escalators'!$B$4,'Cost Escalators'!$B$6,'Cost Escalators'!$C$6)</f>
        <v>10922.562081509892</v>
      </c>
      <c r="I542" s="34">
        <f>'Input Data'!I542*IF($G542='Cost Escalators'!$B$4,'Cost Escalators'!$B$6,'Cost Escalators'!$C$6)</f>
        <v>0</v>
      </c>
      <c r="J542" s="34">
        <f>'Input Data'!J542*IF($G542='Cost Escalators'!$B$4,'Cost Escalators'!$B$6,'Cost Escalators'!$C$6)</f>
        <v>93300.066724273216</v>
      </c>
      <c r="K542" s="34">
        <f>'Input Data'!K542*IF($G542='Cost Escalators'!$B$4,'Cost Escalators'!$B$6,'Cost Escalators'!$C$6)</f>
        <v>321944.51811762352</v>
      </c>
      <c r="L542" s="49">
        <f>'Input Data'!L542*IF($G542='Cost Escalators'!$B$4,'Cost Escalators'!$B$6,'Cost Escalators'!$C$6)</f>
        <v>9210179.4193359371</v>
      </c>
      <c r="M542" s="34">
        <f>'Input Data'!M542*IF($G542='Cost Escalators'!$B$4,'Cost Escalators'!$B$6,'Cost Escalators'!$C$6)</f>
        <v>4571701.326171875</v>
      </c>
      <c r="N542" s="34">
        <f>'Input Data'!N542*IF($G542='Cost Escalators'!$B$4,'Cost Escalators'!$B$6,'Cost Escalators'!$C$6)</f>
        <v>0</v>
      </c>
      <c r="O542" s="34">
        <f>'Input Data'!O542*IF($G542='Cost Escalators'!$B$4,'Cost Escalators'!$B$6,'Cost Escalators'!$C$6)</f>
        <v>0</v>
      </c>
      <c r="P542" s="49">
        <f>'Input Data'!P542*IF($G542='Cost Escalators'!$B$4,'Cost Escalators'!$B$6,'Cost Escalators'!$C$6)</f>
        <v>0</v>
      </c>
      <c r="R542" s="102">
        <f t="shared" si="34"/>
        <v>14208047.892431218</v>
      </c>
      <c r="S542" s="34">
        <f t="shared" si="35"/>
        <v>0</v>
      </c>
      <c r="T542" s="34">
        <f t="shared" si="36"/>
        <v>0</v>
      </c>
      <c r="U542" s="49">
        <f t="shared" si="37"/>
        <v>0</v>
      </c>
      <c r="W542" s="255">
        <f>IF(OR(A542='Cost Escalators'!A$68,A542='Cost Escalators'!A$69,A542='Cost Escalators'!A$70,A542='Cost Escalators'!A$71),SUM(H542:L542),0)</f>
        <v>0</v>
      </c>
    </row>
    <row r="543" spans="1:24" x14ac:dyDescent="0.2">
      <c r="A543" s="33">
        <f>'Input Data'!A543</f>
        <v>7091</v>
      </c>
      <c r="B543" s="33" t="str">
        <f>'Input Data'!B543</f>
        <v>SVC Control System Replacement</v>
      </c>
      <c r="C543" s="33" t="str">
        <f>'Input Data'!C543</f>
        <v>Armidale SVC Control System Replacement</v>
      </c>
      <c r="D543" s="35" t="str">
        <f>'Input Data'!D543</f>
        <v>PS Replacement</v>
      </c>
      <c r="E543" s="63" t="str">
        <f>'Input Data'!E543</f>
        <v>Input_Proj_Commit</v>
      </c>
      <c r="F543" s="68">
        <f>'Input Data'!F543</f>
        <v>2018</v>
      </c>
      <c r="G543" s="52">
        <f>'Input Data'!G543</f>
        <v>2013</v>
      </c>
      <c r="H543" s="34">
        <f>'Input Data'!H543*IF($G543='Cost Escalators'!$B$4,'Cost Escalators'!$B$6,'Cost Escalators'!$C$6)</f>
        <v>3476.8022556485157</v>
      </c>
      <c r="I543" s="34">
        <f>'Input Data'!I543*IF($G543='Cost Escalators'!$B$4,'Cost Escalators'!$B$6,'Cost Escalators'!$C$6)</f>
        <v>-250.03287705445425</v>
      </c>
      <c r="J543" s="34">
        <f>'Input Data'!J543*IF($G543='Cost Escalators'!$B$4,'Cost Escalators'!$B$6,'Cost Escalators'!$C$6)</f>
        <v>-30461.675681154047</v>
      </c>
      <c r="K543" s="34">
        <f>'Input Data'!K543*IF($G543='Cost Escalators'!$B$4,'Cost Escalators'!$B$6,'Cost Escalators'!$C$6)</f>
        <v>1.0145426925467457E-2</v>
      </c>
      <c r="L543" s="49">
        <f>'Input Data'!L543*IF($G543='Cost Escalators'!$B$4,'Cost Escalators'!$B$6,'Cost Escalators'!$C$6)</f>
        <v>0</v>
      </c>
      <c r="M543" s="34">
        <f>'Input Data'!M543*IF($G543='Cost Escalators'!$B$4,'Cost Escalators'!$B$6,'Cost Escalators'!$C$6)</f>
        <v>0</v>
      </c>
      <c r="N543" s="34">
        <f>'Input Data'!N543*IF($G543='Cost Escalators'!$B$4,'Cost Escalators'!$B$6,'Cost Escalators'!$C$6)</f>
        <v>0</v>
      </c>
      <c r="O543" s="34">
        <f>'Input Data'!O543*IF($G543='Cost Escalators'!$B$4,'Cost Escalators'!$B$6,'Cost Escalators'!$C$6)</f>
        <v>0</v>
      </c>
      <c r="P543" s="49">
        <f>'Input Data'!P543*IF($G543='Cost Escalators'!$B$4,'Cost Escalators'!$B$6,'Cost Escalators'!$C$6)</f>
        <v>0</v>
      </c>
      <c r="R543" s="102">
        <f t="shared" si="34"/>
        <v>0</v>
      </c>
      <c r="S543" s="34">
        <f t="shared" si="35"/>
        <v>0</v>
      </c>
      <c r="T543" s="34">
        <f t="shared" si="36"/>
        <v>0</v>
      </c>
      <c r="U543" s="49">
        <f t="shared" si="37"/>
        <v>-27234.896157133062</v>
      </c>
      <c r="W543" s="255">
        <f>IF(OR(A543='Cost Escalators'!A$68,A543='Cost Escalators'!A$69,A543='Cost Escalators'!A$70,A543='Cost Escalators'!A$71),SUM(H543:L543),0)</f>
        <v>0</v>
      </c>
    </row>
    <row r="544" spans="1:24" x14ac:dyDescent="0.2">
      <c r="A544" s="33">
        <f>'Input Data'!A544</f>
        <v>5533</v>
      </c>
      <c r="B544" s="33" t="str">
        <f>'Input Data'!B544</f>
        <v>Transformer Replacement</v>
      </c>
      <c r="C544" s="33" t="str">
        <f>'Input Data'!C544</f>
        <v>Sydney West No.2 Transformer Replacement</v>
      </c>
      <c r="D544" s="35" t="str">
        <f>'Input Data'!D544</f>
        <v>PS Replacement</v>
      </c>
      <c r="E544" s="63" t="str">
        <f>'Input Data'!E544</f>
        <v>Input_Proj_Commit</v>
      </c>
      <c r="F544" s="68">
        <f>'Input Data'!F544</f>
        <v>2009</v>
      </c>
      <c r="G544" s="52">
        <f>'Input Data'!G544</f>
        <v>2013</v>
      </c>
      <c r="H544" s="34">
        <f>'Input Data'!H544*IF($G544='Cost Escalators'!$B$4,'Cost Escalators'!$B$6,'Cost Escalators'!$C$6)</f>
        <v>46820.516499596015</v>
      </c>
      <c r="I544" s="34">
        <f>'Input Data'!I544*IF($G544='Cost Escalators'!$B$4,'Cost Escalators'!$B$6,'Cost Escalators'!$C$6)</f>
        <v>0</v>
      </c>
      <c r="J544" s="34">
        <f>'Input Data'!J544*IF($G544='Cost Escalators'!$B$4,'Cost Escalators'!$B$6,'Cost Escalators'!$C$6)</f>
        <v>0</v>
      </c>
      <c r="K544" s="34">
        <f>'Input Data'!K544*IF($G544='Cost Escalators'!$B$4,'Cost Escalators'!$B$6,'Cost Escalators'!$C$6)</f>
        <v>0</v>
      </c>
      <c r="L544" s="49">
        <f>'Input Data'!L544*IF($G544='Cost Escalators'!$B$4,'Cost Escalators'!$B$6,'Cost Escalators'!$C$6)</f>
        <v>0</v>
      </c>
      <c r="M544" s="34">
        <f>'Input Data'!M544*IF($G544='Cost Escalators'!$B$4,'Cost Escalators'!$B$6,'Cost Escalators'!$C$6)</f>
        <v>0</v>
      </c>
      <c r="N544" s="34">
        <f>'Input Data'!N544*IF($G544='Cost Escalators'!$B$4,'Cost Escalators'!$B$6,'Cost Escalators'!$C$6)</f>
        <v>0</v>
      </c>
      <c r="O544" s="34">
        <f>'Input Data'!O544*IF($G544='Cost Escalators'!$B$4,'Cost Escalators'!$B$6,'Cost Escalators'!$C$6)</f>
        <v>0</v>
      </c>
      <c r="P544" s="49">
        <f>'Input Data'!P544*IF($G544='Cost Escalators'!$B$4,'Cost Escalators'!$B$6,'Cost Escalators'!$C$6)</f>
        <v>0</v>
      </c>
      <c r="R544" s="102">
        <f t="shared" si="34"/>
        <v>0</v>
      </c>
      <c r="S544" s="34">
        <f t="shared" si="35"/>
        <v>0</v>
      </c>
      <c r="T544" s="34">
        <f t="shared" si="36"/>
        <v>0</v>
      </c>
      <c r="U544" s="49">
        <f t="shared" si="37"/>
        <v>0</v>
      </c>
      <c r="W544" s="255">
        <f>IF(OR(A544='Cost Escalators'!A$68,A544='Cost Escalators'!A$69,A544='Cost Escalators'!A$70,A544='Cost Escalators'!A$71),SUM(H544:L544),0)</f>
        <v>0</v>
      </c>
    </row>
    <row r="545" spans="1:23" x14ac:dyDescent="0.2">
      <c r="A545" s="33">
        <f>'Input Data'!A545</f>
        <v>6393</v>
      </c>
      <c r="B545" s="33" t="str">
        <f>'Input Data'!B545</f>
        <v>Transformer Replacement</v>
      </c>
      <c r="C545" s="33" t="str">
        <f>'Input Data'!C545</f>
        <v>Kempsey 132kV Substation 66/33kV 2 x 25MVA Transformer Replacements</v>
      </c>
      <c r="D545" s="35" t="str">
        <f>'Input Data'!D545</f>
        <v>PS Replacement</v>
      </c>
      <c r="E545" s="63" t="str">
        <f>'Input Data'!E545</f>
        <v>Input_Proj_Commit</v>
      </c>
      <c r="F545" s="68">
        <f>'Input Data'!F545</f>
        <v>2009</v>
      </c>
      <c r="G545" s="52">
        <f>'Input Data'!G545</f>
        <v>2013</v>
      </c>
      <c r="H545" s="34">
        <f>'Input Data'!H545*IF($G545='Cost Escalators'!$B$4,'Cost Escalators'!$B$6,'Cost Escalators'!$C$6)</f>
        <v>-2.5603014836877471</v>
      </c>
      <c r="I545" s="34">
        <f>'Input Data'!I545*IF($G545='Cost Escalators'!$B$4,'Cost Escalators'!$B$6,'Cost Escalators'!$C$6)</f>
        <v>1246.910438078</v>
      </c>
      <c r="J545" s="34">
        <f>'Input Data'!J545*IF($G545='Cost Escalators'!$B$4,'Cost Escalators'!$B$6,'Cost Escalators'!$C$6)</f>
        <v>0</v>
      </c>
      <c r="K545" s="34">
        <f>'Input Data'!K545*IF($G545='Cost Escalators'!$B$4,'Cost Escalators'!$B$6,'Cost Escalators'!$C$6)</f>
        <v>-4867.5526394469252</v>
      </c>
      <c r="L545" s="49">
        <f>'Input Data'!L545*IF($G545='Cost Escalators'!$B$4,'Cost Escalators'!$B$6,'Cost Escalators'!$C$6)</f>
        <v>0</v>
      </c>
      <c r="M545" s="34">
        <f>'Input Data'!M545*IF($G545='Cost Escalators'!$B$4,'Cost Escalators'!$B$6,'Cost Escalators'!$C$6)</f>
        <v>0</v>
      </c>
      <c r="N545" s="34">
        <f>'Input Data'!N545*IF($G545='Cost Escalators'!$B$4,'Cost Escalators'!$B$6,'Cost Escalators'!$C$6)</f>
        <v>0</v>
      </c>
      <c r="O545" s="34">
        <f>'Input Data'!O545*IF($G545='Cost Escalators'!$B$4,'Cost Escalators'!$B$6,'Cost Escalators'!$C$6)</f>
        <v>0</v>
      </c>
      <c r="P545" s="49">
        <f>'Input Data'!P545*IF($G545='Cost Escalators'!$B$4,'Cost Escalators'!$B$6,'Cost Escalators'!$C$6)</f>
        <v>0</v>
      </c>
      <c r="R545" s="102">
        <f t="shared" si="34"/>
        <v>0</v>
      </c>
      <c r="S545" s="34">
        <f t="shared" si="35"/>
        <v>0</v>
      </c>
      <c r="T545" s="34">
        <f t="shared" si="36"/>
        <v>0</v>
      </c>
      <c r="U545" s="49">
        <f t="shared" si="37"/>
        <v>0</v>
      </c>
      <c r="W545" s="255">
        <f>IF(OR(A545='Cost Escalators'!A$68,A545='Cost Escalators'!A$69,A545='Cost Escalators'!A$70,A545='Cost Escalators'!A$71),SUM(H545:L545),0)</f>
        <v>0</v>
      </c>
    </row>
    <row r="546" spans="1:23" x14ac:dyDescent="0.2">
      <c r="A546" s="33">
        <f>'Input Data'!A546</f>
        <v>6415</v>
      </c>
      <c r="B546" s="33" t="str">
        <f>'Input Data'!B546</f>
        <v>Transformer Replacement</v>
      </c>
      <c r="C546" s="33" t="str">
        <f>'Input Data'!C546</f>
        <v>Kempsey 2x60MVA 132/33kV Transformer</v>
      </c>
      <c r="D546" s="35" t="str">
        <f>'Input Data'!D546</f>
        <v>PS Replacement</v>
      </c>
      <c r="E546" s="63" t="str">
        <f>'Input Data'!E546</f>
        <v>Input_Proj_Commit</v>
      </c>
      <c r="F546" s="68">
        <f>'Input Data'!F546</f>
        <v>2009</v>
      </c>
      <c r="G546" s="52">
        <f>'Input Data'!G546</f>
        <v>2013</v>
      </c>
      <c r="H546" s="34">
        <f>'Input Data'!H546*IF($G546='Cost Escalators'!$B$4,'Cost Escalators'!$B$6,'Cost Escalators'!$C$6)</f>
        <v>190653.89589320109</v>
      </c>
      <c r="I546" s="34">
        <f>'Input Data'!I546*IF($G546='Cost Escalators'!$B$4,'Cost Escalators'!$B$6,'Cost Escalators'!$C$6)</f>
        <v>-774.70527759316315</v>
      </c>
      <c r="J546" s="34">
        <f>'Input Data'!J546*IF($G546='Cost Escalators'!$B$4,'Cost Escalators'!$B$6,'Cost Escalators'!$C$6)</f>
        <v>-14290.851271812639</v>
      </c>
      <c r="K546" s="34">
        <f>'Input Data'!K546*IF($G546='Cost Escalators'!$B$4,'Cost Escalators'!$B$6,'Cost Escalators'!$C$6)</f>
        <v>0</v>
      </c>
      <c r="L546" s="49">
        <f>'Input Data'!L546*IF($G546='Cost Escalators'!$B$4,'Cost Escalators'!$B$6,'Cost Escalators'!$C$6)</f>
        <v>0</v>
      </c>
      <c r="M546" s="34">
        <f>'Input Data'!M546*IF($G546='Cost Escalators'!$B$4,'Cost Escalators'!$B$6,'Cost Escalators'!$C$6)</f>
        <v>0</v>
      </c>
      <c r="N546" s="34">
        <f>'Input Data'!N546*IF($G546='Cost Escalators'!$B$4,'Cost Escalators'!$B$6,'Cost Escalators'!$C$6)</f>
        <v>0</v>
      </c>
      <c r="O546" s="34">
        <f>'Input Data'!O546*IF($G546='Cost Escalators'!$B$4,'Cost Escalators'!$B$6,'Cost Escalators'!$C$6)</f>
        <v>0</v>
      </c>
      <c r="P546" s="49">
        <f>'Input Data'!P546*IF($G546='Cost Escalators'!$B$4,'Cost Escalators'!$B$6,'Cost Escalators'!$C$6)</f>
        <v>0</v>
      </c>
      <c r="R546" s="102">
        <f t="shared" si="34"/>
        <v>0</v>
      </c>
      <c r="S546" s="34">
        <f t="shared" si="35"/>
        <v>0</v>
      </c>
      <c r="T546" s="34">
        <f t="shared" si="36"/>
        <v>0</v>
      </c>
      <c r="U546" s="49">
        <f t="shared" si="37"/>
        <v>0</v>
      </c>
      <c r="W546" s="255">
        <f>IF(OR(A546='Cost Escalators'!A$68,A546='Cost Escalators'!A$69,A546='Cost Escalators'!A$70,A546='Cost Escalators'!A$71),SUM(H546:L546),0)</f>
        <v>0</v>
      </c>
    </row>
    <row r="547" spans="1:23" x14ac:dyDescent="0.2">
      <c r="A547" s="33">
        <f>'Input Data'!A547</f>
        <v>6694</v>
      </c>
      <c r="B547" s="33" t="str">
        <f>'Input Data'!B547</f>
        <v>Transformer Replacement</v>
      </c>
      <c r="C547" s="33" t="str">
        <f>'Input Data'!C547</f>
        <v>Tuggerah Substation No.1 Transformer Replacement</v>
      </c>
      <c r="D547" s="35" t="str">
        <f>'Input Data'!D547</f>
        <v>PS Replacement</v>
      </c>
      <c r="E547" s="63" t="str">
        <f>'Input Data'!E547</f>
        <v>Input_Proj_Commit</v>
      </c>
      <c r="F547" s="68">
        <f>'Input Data'!F547</f>
        <v>2009</v>
      </c>
      <c r="G547" s="52">
        <f>'Input Data'!G547</f>
        <v>2013</v>
      </c>
      <c r="H547" s="34">
        <f>'Input Data'!H547*IF($G547='Cost Escalators'!$B$4,'Cost Escalators'!$B$6,'Cost Escalators'!$C$6)</f>
        <v>680786.50691605674</v>
      </c>
      <c r="I547" s="34">
        <f>'Input Data'!I547*IF($G547='Cost Escalators'!$B$4,'Cost Escalators'!$B$6,'Cost Escalators'!$C$6)</f>
        <v>0</v>
      </c>
      <c r="J547" s="34">
        <f>'Input Data'!J547*IF($G547='Cost Escalators'!$B$4,'Cost Escalators'!$B$6,'Cost Escalators'!$C$6)</f>
        <v>0</v>
      </c>
      <c r="K547" s="34">
        <f>'Input Data'!K547*IF($G547='Cost Escalators'!$B$4,'Cost Escalators'!$B$6,'Cost Escalators'!$C$6)</f>
        <v>0</v>
      </c>
      <c r="L547" s="49">
        <f>'Input Data'!L547*IF($G547='Cost Escalators'!$B$4,'Cost Escalators'!$B$6,'Cost Escalators'!$C$6)</f>
        <v>0</v>
      </c>
      <c r="M547" s="34">
        <f>'Input Data'!M547*IF($G547='Cost Escalators'!$B$4,'Cost Escalators'!$B$6,'Cost Escalators'!$C$6)</f>
        <v>0</v>
      </c>
      <c r="N547" s="34">
        <f>'Input Data'!N547*IF($G547='Cost Escalators'!$B$4,'Cost Escalators'!$B$6,'Cost Escalators'!$C$6)</f>
        <v>0</v>
      </c>
      <c r="O547" s="34">
        <f>'Input Data'!O547*IF($G547='Cost Escalators'!$B$4,'Cost Escalators'!$B$6,'Cost Escalators'!$C$6)</f>
        <v>0</v>
      </c>
      <c r="P547" s="49">
        <f>'Input Data'!P547*IF($G547='Cost Escalators'!$B$4,'Cost Escalators'!$B$6,'Cost Escalators'!$C$6)</f>
        <v>0</v>
      </c>
      <c r="R547" s="102">
        <f t="shared" si="34"/>
        <v>0</v>
      </c>
      <c r="S547" s="34">
        <f t="shared" si="35"/>
        <v>0</v>
      </c>
      <c r="T547" s="34">
        <f t="shared" si="36"/>
        <v>0</v>
      </c>
      <c r="U547" s="49">
        <f t="shared" si="37"/>
        <v>0</v>
      </c>
      <c r="W547" s="255">
        <f>IF(OR(A547='Cost Escalators'!A$68,A547='Cost Escalators'!A$69,A547='Cost Escalators'!A$70,A547='Cost Escalators'!A$71),SUM(H547:L547),0)</f>
        <v>0</v>
      </c>
    </row>
    <row r="548" spans="1:23" x14ac:dyDescent="0.2">
      <c r="A548" s="33">
        <f>'Input Data'!A548</f>
        <v>5677</v>
      </c>
      <c r="B548" s="33" t="str">
        <f>'Input Data'!B548</f>
        <v>Transformer Replacement</v>
      </c>
      <c r="C548" s="33" t="str">
        <f>'Input Data'!C548</f>
        <v>Sydney South No.1 &amp; No.2 Transformers</v>
      </c>
      <c r="D548" s="35" t="str">
        <f>'Input Data'!D548</f>
        <v>PS Replacement</v>
      </c>
      <c r="E548" s="63" t="str">
        <f>'Input Data'!E548</f>
        <v>Input_Proj_Commit</v>
      </c>
      <c r="F548" s="68">
        <f>'Input Data'!F548</f>
        <v>2011</v>
      </c>
      <c r="G548" s="52">
        <f>'Input Data'!G548</f>
        <v>2013</v>
      </c>
      <c r="H548" s="34">
        <f>'Input Data'!H548*IF($G548='Cost Escalators'!$B$4,'Cost Escalators'!$B$6,'Cost Escalators'!$C$6)</f>
        <v>1744455.2602921848</v>
      </c>
      <c r="I548" s="34">
        <f>'Input Data'!I548*IF($G548='Cost Escalators'!$B$4,'Cost Escalators'!$B$6,'Cost Escalators'!$C$6)</f>
        <v>300600.49251099396</v>
      </c>
      <c r="J548" s="34">
        <f>'Input Data'!J548*IF($G548='Cost Escalators'!$B$4,'Cost Escalators'!$B$6,'Cost Escalators'!$C$6)</f>
        <v>0</v>
      </c>
      <c r="K548" s="34">
        <f>'Input Data'!K548*IF($G548='Cost Escalators'!$B$4,'Cost Escalators'!$B$6,'Cost Escalators'!$C$6)</f>
        <v>102655.35591209985</v>
      </c>
      <c r="L548" s="49">
        <f>'Input Data'!L548*IF($G548='Cost Escalators'!$B$4,'Cost Escalators'!$B$6,'Cost Escalators'!$C$6)</f>
        <v>0</v>
      </c>
      <c r="M548" s="34">
        <f>'Input Data'!M548*IF($G548='Cost Escalators'!$B$4,'Cost Escalators'!$B$6,'Cost Escalators'!$C$6)</f>
        <v>0</v>
      </c>
      <c r="N548" s="34">
        <f>'Input Data'!N548*IF($G548='Cost Escalators'!$B$4,'Cost Escalators'!$B$6,'Cost Escalators'!$C$6)</f>
        <v>0</v>
      </c>
      <c r="O548" s="34">
        <f>'Input Data'!O548*IF($G548='Cost Escalators'!$B$4,'Cost Escalators'!$B$6,'Cost Escalators'!$C$6)</f>
        <v>0</v>
      </c>
      <c r="P548" s="49">
        <f>'Input Data'!P548*IF($G548='Cost Escalators'!$B$4,'Cost Escalators'!$B$6,'Cost Escalators'!$C$6)</f>
        <v>0</v>
      </c>
      <c r="R548" s="102">
        <f t="shared" si="34"/>
        <v>0</v>
      </c>
      <c r="S548" s="34">
        <f t="shared" si="35"/>
        <v>0</v>
      </c>
      <c r="T548" s="34">
        <f t="shared" si="36"/>
        <v>0</v>
      </c>
      <c r="U548" s="49">
        <f t="shared" si="37"/>
        <v>0</v>
      </c>
      <c r="W548" s="255">
        <f>IF(OR(A548='Cost Escalators'!A$68,A548='Cost Escalators'!A$69,A548='Cost Escalators'!A$70,A548='Cost Escalators'!A$71),SUM(H548:L548),0)</f>
        <v>0</v>
      </c>
    </row>
    <row r="549" spans="1:23" x14ac:dyDescent="0.2">
      <c r="A549" s="33">
        <f>'Input Data'!A549</f>
        <v>5878</v>
      </c>
      <c r="B549" s="33" t="str">
        <f>'Input Data'!B549</f>
        <v>Transformer Replacement</v>
      </c>
      <c r="C549" s="33" t="str">
        <f>'Input Data'!C549</f>
        <v>Orange No.1 &amp; No.2 Transformer Replacement</v>
      </c>
      <c r="D549" s="35" t="str">
        <f>'Input Data'!D549</f>
        <v>PS Replacement</v>
      </c>
      <c r="E549" s="63" t="str">
        <f>'Input Data'!E549</f>
        <v>Input_Proj_Commit</v>
      </c>
      <c r="F549" s="68">
        <f>'Input Data'!F549</f>
        <v>2011</v>
      </c>
      <c r="G549" s="52">
        <f>'Input Data'!G549</f>
        <v>2013</v>
      </c>
      <c r="H549" s="34">
        <f>'Input Data'!H549*IF($G549='Cost Escalators'!$B$4,'Cost Escalators'!$B$6,'Cost Escalators'!$C$6)</f>
        <v>3717546.2384053748</v>
      </c>
      <c r="I549" s="34">
        <f>'Input Data'!I549*IF($G549='Cost Escalators'!$B$4,'Cost Escalators'!$B$6,'Cost Escalators'!$C$6)</f>
        <v>2038924.6517846491</v>
      </c>
      <c r="J549" s="34">
        <f>'Input Data'!J549*IF($G549='Cost Escalators'!$B$4,'Cost Escalators'!$B$6,'Cost Escalators'!$C$6)</f>
        <v>78782.486542446772</v>
      </c>
      <c r="K549" s="34">
        <f>'Input Data'!K549*IF($G549='Cost Escalators'!$B$4,'Cost Escalators'!$B$6,'Cost Escalators'!$C$6)</f>
        <v>50.635825785008024</v>
      </c>
      <c r="L549" s="49">
        <f>'Input Data'!L549*IF($G549='Cost Escalators'!$B$4,'Cost Escalators'!$B$6,'Cost Escalators'!$C$6)</f>
        <v>0</v>
      </c>
      <c r="M549" s="34">
        <f>'Input Data'!M549*IF($G549='Cost Escalators'!$B$4,'Cost Escalators'!$B$6,'Cost Escalators'!$C$6)</f>
        <v>0</v>
      </c>
      <c r="N549" s="34">
        <f>'Input Data'!N549*IF($G549='Cost Escalators'!$B$4,'Cost Escalators'!$B$6,'Cost Escalators'!$C$6)</f>
        <v>0</v>
      </c>
      <c r="O549" s="34">
        <f>'Input Data'!O549*IF($G549='Cost Escalators'!$B$4,'Cost Escalators'!$B$6,'Cost Escalators'!$C$6)</f>
        <v>0</v>
      </c>
      <c r="P549" s="49">
        <f>'Input Data'!P549*IF($G549='Cost Escalators'!$B$4,'Cost Escalators'!$B$6,'Cost Escalators'!$C$6)</f>
        <v>0</v>
      </c>
      <c r="R549" s="102">
        <f t="shared" si="34"/>
        <v>0</v>
      </c>
      <c r="S549" s="34">
        <f t="shared" si="35"/>
        <v>0</v>
      </c>
      <c r="T549" s="34">
        <f t="shared" si="36"/>
        <v>0</v>
      </c>
      <c r="U549" s="49">
        <f t="shared" si="37"/>
        <v>0</v>
      </c>
      <c r="W549" s="255">
        <f>IF(OR(A549='Cost Escalators'!A$68,A549='Cost Escalators'!A$69,A549='Cost Escalators'!A$70,A549='Cost Escalators'!A$71),SUM(H549:L549),0)</f>
        <v>0</v>
      </c>
    </row>
    <row r="550" spans="1:23" x14ac:dyDescent="0.2">
      <c r="A550" s="33">
        <f>'Input Data'!A550</f>
        <v>6172</v>
      </c>
      <c r="B550" s="33" t="str">
        <f>'Input Data'!B550</f>
        <v>Transformer Replacement</v>
      </c>
      <c r="C550" s="33" t="str">
        <f>'Input Data'!C550</f>
        <v>Wallerawang 132kV Transformer Replacements</v>
      </c>
      <c r="D550" s="35" t="str">
        <f>'Input Data'!D550</f>
        <v>PS Replacement</v>
      </c>
      <c r="E550" s="63" t="str">
        <f>'Input Data'!E550</f>
        <v>Input_Proj_Commit</v>
      </c>
      <c r="F550" s="68">
        <f>'Input Data'!F550</f>
        <v>2012</v>
      </c>
      <c r="G550" s="52">
        <f>'Input Data'!G550</f>
        <v>2013</v>
      </c>
      <c r="H550" s="34">
        <f>'Input Data'!H550*IF($G550='Cost Escalators'!$B$4,'Cost Escalators'!$B$6,'Cost Escalators'!$C$6)</f>
        <v>1708.1677805168767</v>
      </c>
      <c r="I550" s="34">
        <f>'Input Data'!I550*IF($G550='Cost Escalators'!$B$4,'Cost Escalators'!$B$6,'Cost Escalators'!$C$6)</f>
        <v>483.17925690470082</v>
      </c>
      <c r="J550" s="34">
        <f>'Input Data'!J550*IF($G550='Cost Escalators'!$B$4,'Cost Escalators'!$B$6,'Cost Escalators'!$C$6)</f>
        <v>-2718.6835693270846</v>
      </c>
      <c r="K550" s="34">
        <f>'Input Data'!K550*IF($G550='Cost Escalators'!$B$4,'Cost Escalators'!$B$6,'Cost Escalators'!$C$6)</f>
        <v>0</v>
      </c>
      <c r="L550" s="49">
        <f>'Input Data'!L550*IF($G550='Cost Escalators'!$B$4,'Cost Escalators'!$B$6,'Cost Escalators'!$C$6)</f>
        <v>0</v>
      </c>
      <c r="M550" s="34">
        <f>'Input Data'!M550*IF($G550='Cost Escalators'!$B$4,'Cost Escalators'!$B$6,'Cost Escalators'!$C$6)</f>
        <v>0</v>
      </c>
      <c r="N550" s="34">
        <f>'Input Data'!N550*IF($G550='Cost Escalators'!$B$4,'Cost Escalators'!$B$6,'Cost Escalators'!$C$6)</f>
        <v>0</v>
      </c>
      <c r="O550" s="34">
        <f>'Input Data'!O550*IF($G550='Cost Escalators'!$B$4,'Cost Escalators'!$B$6,'Cost Escalators'!$C$6)</f>
        <v>0</v>
      </c>
      <c r="P550" s="49">
        <f>'Input Data'!P550*IF($G550='Cost Escalators'!$B$4,'Cost Escalators'!$B$6,'Cost Escalators'!$C$6)</f>
        <v>0</v>
      </c>
      <c r="R550" s="102">
        <f t="shared" si="34"/>
        <v>0</v>
      </c>
      <c r="S550" s="34">
        <f t="shared" si="35"/>
        <v>0</v>
      </c>
      <c r="T550" s="34">
        <f t="shared" si="36"/>
        <v>0</v>
      </c>
      <c r="U550" s="49">
        <f t="shared" si="37"/>
        <v>0</v>
      </c>
      <c r="W550" s="255">
        <f>IF(OR(A550='Cost Escalators'!A$68,A550='Cost Escalators'!A$69,A550='Cost Escalators'!A$70,A550='Cost Escalators'!A$71),SUM(H550:L550),0)</f>
        <v>0</v>
      </c>
    </row>
    <row r="551" spans="1:23" x14ac:dyDescent="0.2">
      <c r="A551" s="33">
        <f>'Input Data'!A551</f>
        <v>6721</v>
      </c>
      <c r="B551" s="33" t="str">
        <f>'Input Data'!B551</f>
        <v>Transformer Replacement</v>
      </c>
      <c r="C551" s="33" t="str">
        <f>'Input Data'!C551</f>
        <v>Wallerawang 330/132kV Transformer Replacements &amp; Relocation</v>
      </c>
      <c r="D551" s="35" t="str">
        <f>'Input Data'!D551</f>
        <v>PS Replacement</v>
      </c>
      <c r="E551" s="63" t="str">
        <f>'Input Data'!E551</f>
        <v>Input_Proj_Commit</v>
      </c>
      <c r="F551" s="68">
        <f>'Input Data'!F551</f>
        <v>2012</v>
      </c>
      <c r="G551" s="52">
        <f>'Input Data'!G551</f>
        <v>2013</v>
      </c>
      <c r="H551" s="34">
        <f>'Input Data'!H551*IF($G551='Cost Escalators'!$B$4,'Cost Escalators'!$B$6,'Cost Escalators'!$C$6)</f>
        <v>4378132.1518284418</v>
      </c>
      <c r="I551" s="34">
        <f>'Input Data'!I551*IF($G551='Cost Escalators'!$B$4,'Cost Escalators'!$B$6,'Cost Escalators'!$C$6)</f>
        <v>15300738.814702416</v>
      </c>
      <c r="J551" s="34">
        <f>'Input Data'!J551*IF($G551='Cost Escalators'!$B$4,'Cost Escalators'!$B$6,'Cost Escalators'!$C$6)</f>
        <v>4248930.4321334166</v>
      </c>
      <c r="K551" s="34">
        <f>'Input Data'!K551*IF($G551='Cost Escalators'!$B$4,'Cost Escalators'!$B$6,'Cost Escalators'!$C$6)</f>
        <v>17063.593545943659</v>
      </c>
      <c r="L551" s="49">
        <f>'Input Data'!L551*IF($G551='Cost Escalators'!$B$4,'Cost Escalators'!$B$6,'Cost Escalators'!$C$6)</f>
        <v>0</v>
      </c>
      <c r="M551" s="34">
        <f>'Input Data'!M551*IF($G551='Cost Escalators'!$B$4,'Cost Escalators'!$B$6,'Cost Escalators'!$C$6)</f>
        <v>0</v>
      </c>
      <c r="N551" s="34">
        <f>'Input Data'!N551*IF($G551='Cost Escalators'!$B$4,'Cost Escalators'!$B$6,'Cost Escalators'!$C$6)</f>
        <v>0</v>
      </c>
      <c r="O551" s="34">
        <f>'Input Data'!O551*IF($G551='Cost Escalators'!$B$4,'Cost Escalators'!$B$6,'Cost Escalators'!$C$6)</f>
        <v>0</v>
      </c>
      <c r="P551" s="49">
        <f>'Input Data'!P551*IF($G551='Cost Escalators'!$B$4,'Cost Escalators'!$B$6,'Cost Escalators'!$C$6)</f>
        <v>0</v>
      </c>
      <c r="R551" s="102">
        <f t="shared" si="34"/>
        <v>0</v>
      </c>
      <c r="S551" s="34">
        <f t="shared" si="35"/>
        <v>0</v>
      </c>
      <c r="T551" s="34">
        <f t="shared" si="36"/>
        <v>0</v>
      </c>
      <c r="U551" s="49">
        <f t="shared" si="37"/>
        <v>0</v>
      </c>
      <c r="W551" s="255">
        <f>IF(OR(A551='Cost Escalators'!A$68,A551='Cost Escalators'!A$69,A551='Cost Escalators'!A$70,A551='Cost Escalators'!A$71),SUM(H551:L551),0)</f>
        <v>0</v>
      </c>
    </row>
    <row r="552" spans="1:23" x14ac:dyDescent="0.2">
      <c r="A552" s="33">
        <f>'Input Data'!A552</f>
        <v>6834</v>
      </c>
      <c r="B552" s="33" t="str">
        <f>'Input Data'!B552</f>
        <v>Transformer Replacement</v>
      </c>
      <c r="C552" s="33" t="str">
        <f>'Input Data'!C552</f>
        <v>Narrabri No.1 &amp; No.3 Transformer Replacements</v>
      </c>
      <c r="D552" s="35" t="str">
        <f>'Input Data'!D552</f>
        <v>PS Replacement</v>
      </c>
      <c r="E552" s="63" t="str">
        <f>'Input Data'!E552</f>
        <v>Input_Proj_Commit</v>
      </c>
      <c r="F552" s="68">
        <f>'Input Data'!F552</f>
        <v>2013</v>
      </c>
      <c r="G552" s="52">
        <f>'Input Data'!G552</f>
        <v>2013</v>
      </c>
      <c r="H552" s="34">
        <f>'Input Data'!H552*IF($G552='Cost Escalators'!$B$4,'Cost Escalators'!$B$6,'Cost Escalators'!$C$6)</f>
        <v>598021.89609716833</v>
      </c>
      <c r="I552" s="34">
        <f>'Input Data'!I552*IF($G552='Cost Escalators'!$B$4,'Cost Escalators'!$B$6,'Cost Escalators'!$C$6)</f>
        <v>1336927.707696748</v>
      </c>
      <c r="J552" s="34">
        <f>'Input Data'!J552*IF($G552='Cost Escalators'!$B$4,'Cost Escalators'!$B$6,'Cost Escalators'!$C$6)</f>
        <v>1949895.8977806587</v>
      </c>
      <c r="K552" s="34">
        <f>'Input Data'!K552*IF($G552='Cost Escalators'!$B$4,'Cost Escalators'!$B$6,'Cost Escalators'!$C$6)</f>
        <v>7429929.0733230161</v>
      </c>
      <c r="L552" s="49">
        <f>'Input Data'!L552*IF($G552='Cost Escalators'!$B$4,'Cost Escalators'!$B$6,'Cost Escalators'!$C$6)</f>
        <v>0</v>
      </c>
      <c r="M552" s="34">
        <f>'Input Data'!M552*IF($G552='Cost Escalators'!$B$4,'Cost Escalators'!$B$6,'Cost Escalators'!$C$6)</f>
        <v>0</v>
      </c>
      <c r="N552" s="34">
        <f>'Input Data'!N552*IF($G552='Cost Escalators'!$B$4,'Cost Escalators'!$B$6,'Cost Escalators'!$C$6)</f>
        <v>0</v>
      </c>
      <c r="O552" s="34">
        <f>'Input Data'!O552*IF($G552='Cost Escalators'!$B$4,'Cost Escalators'!$B$6,'Cost Escalators'!$C$6)</f>
        <v>0</v>
      </c>
      <c r="P552" s="49">
        <f>'Input Data'!P552*IF($G552='Cost Escalators'!$B$4,'Cost Escalators'!$B$6,'Cost Escalators'!$C$6)</f>
        <v>0</v>
      </c>
      <c r="R552" s="102">
        <f t="shared" si="34"/>
        <v>0</v>
      </c>
      <c r="S552" s="34">
        <f t="shared" si="35"/>
        <v>0</v>
      </c>
      <c r="T552" s="34">
        <f t="shared" si="36"/>
        <v>0</v>
      </c>
      <c r="U552" s="49">
        <f t="shared" si="37"/>
        <v>0</v>
      </c>
      <c r="W552" s="255">
        <f>IF(OR(A552='Cost Escalators'!A$68,A552='Cost Escalators'!A$69,A552='Cost Escalators'!A$70,A552='Cost Escalators'!A$71),SUM(H552:L552),0)</f>
        <v>0</v>
      </c>
    </row>
    <row r="553" spans="1:23" x14ac:dyDescent="0.2">
      <c r="A553" s="33">
        <f>'Input Data'!A553</f>
        <v>5619</v>
      </c>
      <c r="B553" s="33" t="str">
        <f>'Input Data'!B553</f>
        <v>Transformer Replacement</v>
      </c>
      <c r="C553" s="33" t="str">
        <f>'Input Data'!C553</f>
        <v>Yass No.3 Transformer</v>
      </c>
      <c r="D553" s="35" t="str">
        <f>'Input Data'!D553</f>
        <v>PS Replacement</v>
      </c>
      <c r="E553" s="63" t="str">
        <f>'Input Data'!E553</f>
        <v>Input_Proj_Commit</v>
      </c>
      <c r="F553" s="68">
        <f>'Input Data'!F553</f>
        <v>2014</v>
      </c>
      <c r="G553" s="52">
        <f>'Input Data'!G553</f>
        <v>2013</v>
      </c>
      <c r="H553" s="34">
        <f>'Input Data'!H553*IF($G553='Cost Escalators'!$B$4,'Cost Escalators'!$B$6,'Cost Escalators'!$C$6)</f>
        <v>66083.734592365727</v>
      </c>
      <c r="I553" s="34">
        <f>'Input Data'!I553*IF($G553='Cost Escalators'!$B$4,'Cost Escalators'!$B$6,'Cost Escalators'!$C$6)</f>
        <v>-66068.856297840699</v>
      </c>
      <c r="J553" s="34">
        <f>'Input Data'!J553*IF($G553='Cost Escalators'!$B$4,'Cost Escalators'!$B$6,'Cost Escalators'!$C$6)</f>
        <v>0</v>
      </c>
      <c r="K553" s="34">
        <f>'Input Data'!K553*IF($G553='Cost Escalators'!$B$4,'Cost Escalators'!$B$6,'Cost Escalators'!$C$6)</f>
        <v>0</v>
      </c>
      <c r="L553" s="49">
        <f>'Input Data'!L553*IF($G553='Cost Escalators'!$B$4,'Cost Escalators'!$B$6,'Cost Escalators'!$C$6)</f>
        <v>0</v>
      </c>
      <c r="M553" s="34">
        <f>'Input Data'!M553*IF($G553='Cost Escalators'!$B$4,'Cost Escalators'!$B$6,'Cost Escalators'!$C$6)</f>
        <v>0</v>
      </c>
      <c r="N553" s="34">
        <f>'Input Data'!N553*IF($G553='Cost Escalators'!$B$4,'Cost Escalators'!$B$6,'Cost Escalators'!$C$6)</f>
        <v>0</v>
      </c>
      <c r="O553" s="34">
        <f>'Input Data'!O553*IF($G553='Cost Escalators'!$B$4,'Cost Escalators'!$B$6,'Cost Escalators'!$C$6)</f>
        <v>0</v>
      </c>
      <c r="P553" s="49">
        <f>'Input Data'!P553*IF($G553='Cost Escalators'!$B$4,'Cost Escalators'!$B$6,'Cost Escalators'!$C$6)</f>
        <v>0</v>
      </c>
      <c r="R553" s="102">
        <f t="shared" si="34"/>
        <v>0</v>
      </c>
      <c r="S553" s="34">
        <f t="shared" si="35"/>
        <v>0</v>
      </c>
      <c r="T553" s="34">
        <f t="shared" si="36"/>
        <v>0</v>
      </c>
      <c r="U553" s="49">
        <f t="shared" si="37"/>
        <v>0</v>
      </c>
      <c r="W553" s="255">
        <f>IF(OR(A553='Cost Escalators'!A$68,A553='Cost Escalators'!A$69,A553='Cost Escalators'!A$70,A553='Cost Escalators'!A$71),SUM(H553:L553),0)</f>
        <v>0</v>
      </c>
    </row>
    <row r="554" spans="1:23" x14ac:dyDescent="0.2">
      <c r="A554" s="33">
        <f>'Input Data'!A554</f>
        <v>5889</v>
      </c>
      <c r="B554" s="33" t="str">
        <f>'Input Data'!B554</f>
        <v>Transformer Replacement</v>
      </c>
      <c r="C554" s="33" t="str">
        <f>'Input Data'!C554</f>
        <v>Sydney East No.4 Transformer</v>
      </c>
      <c r="D554" s="35" t="str">
        <f>'Input Data'!D554</f>
        <v>PS Replacement</v>
      </c>
      <c r="E554" s="63" t="str">
        <f>'Input Data'!E554</f>
        <v>Input_Proj_Commit</v>
      </c>
      <c r="F554" s="68">
        <f>'Input Data'!F554</f>
        <v>2014</v>
      </c>
      <c r="G554" s="52">
        <f>'Input Data'!G554</f>
        <v>2013</v>
      </c>
      <c r="H554" s="34">
        <f>'Input Data'!H554*IF($G554='Cost Escalators'!$B$4,'Cost Escalators'!$B$6,'Cost Escalators'!$C$6)</f>
        <v>6989.9934770651817</v>
      </c>
      <c r="I554" s="34">
        <f>'Input Data'!I554*IF($G554='Cost Escalators'!$B$4,'Cost Escalators'!$B$6,'Cost Escalators'!$C$6)</f>
        <v>0</v>
      </c>
      <c r="J554" s="34">
        <f>'Input Data'!J554*IF($G554='Cost Escalators'!$B$4,'Cost Escalators'!$B$6,'Cost Escalators'!$C$6)</f>
        <v>-689345.30873243778</v>
      </c>
      <c r="K554" s="34">
        <f>'Input Data'!K554*IF($G554='Cost Escalators'!$B$4,'Cost Escalators'!$B$6,'Cost Escalators'!$C$6)</f>
        <v>0</v>
      </c>
      <c r="L554" s="49">
        <f>'Input Data'!L554*IF($G554='Cost Escalators'!$B$4,'Cost Escalators'!$B$6,'Cost Escalators'!$C$6)</f>
        <v>0</v>
      </c>
      <c r="M554" s="34">
        <f>'Input Data'!M554*IF($G554='Cost Escalators'!$B$4,'Cost Escalators'!$B$6,'Cost Escalators'!$C$6)</f>
        <v>0</v>
      </c>
      <c r="N554" s="34">
        <f>'Input Data'!N554*IF($G554='Cost Escalators'!$B$4,'Cost Escalators'!$B$6,'Cost Escalators'!$C$6)</f>
        <v>0</v>
      </c>
      <c r="O554" s="34">
        <f>'Input Data'!O554*IF($G554='Cost Escalators'!$B$4,'Cost Escalators'!$B$6,'Cost Escalators'!$C$6)</f>
        <v>0</v>
      </c>
      <c r="P554" s="49">
        <f>'Input Data'!P554*IF($G554='Cost Escalators'!$B$4,'Cost Escalators'!$B$6,'Cost Escalators'!$C$6)</f>
        <v>0</v>
      </c>
      <c r="R554" s="102">
        <f t="shared" si="34"/>
        <v>0</v>
      </c>
      <c r="S554" s="34">
        <f t="shared" si="35"/>
        <v>0</v>
      </c>
      <c r="T554" s="34">
        <f t="shared" si="36"/>
        <v>0</v>
      </c>
      <c r="U554" s="49">
        <f t="shared" si="37"/>
        <v>0</v>
      </c>
      <c r="W554" s="255">
        <f>IF(OR(A554='Cost Escalators'!A$68,A554='Cost Escalators'!A$69,A554='Cost Escalators'!A$70,A554='Cost Escalators'!A$71),SUM(H554:L554),0)</f>
        <v>0</v>
      </c>
    </row>
    <row r="555" spans="1:23" x14ac:dyDescent="0.2">
      <c r="A555" s="33">
        <f>'Input Data'!A555</f>
        <v>6851</v>
      </c>
      <c r="B555" s="33" t="str">
        <f>'Input Data'!B555</f>
        <v>Transformer Replacement</v>
      </c>
      <c r="C555" s="33" t="str">
        <f>'Input Data'!C555</f>
        <v>Dapto Substation Temporary Transformer Installation (System Spare)</v>
      </c>
      <c r="D555" s="35" t="str">
        <f>'Input Data'!D555</f>
        <v>PS Replacement</v>
      </c>
      <c r="E555" s="63" t="str">
        <f>'Input Data'!E555</f>
        <v>Input_Proj_Commit</v>
      </c>
      <c r="F555" s="68">
        <f>'Input Data'!F555</f>
        <v>2014</v>
      </c>
      <c r="G555" s="52">
        <f>'Input Data'!G555</f>
        <v>2013</v>
      </c>
      <c r="H555" s="34">
        <f>'Input Data'!H555*IF($G555='Cost Escalators'!$B$4,'Cost Escalators'!$B$6,'Cost Escalators'!$C$6)</f>
        <v>45658.346629100459</v>
      </c>
      <c r="I555" s="34">
        <f>'Input Data'!I555*IF($G555='Cost Escalators'!$B$4,'Cost Escalators'!$B$6,'Cost Escalators'!$C$6)</f>
        <v>9441.9870806390863</v>
      </c>
      <c r="J555" s="34">
        <f>'Input Data'!J555*IF($G555='Cost Escalators'!$B$4,'Cost Escalators'!$B$6,'Cost Escalators'!$C$6)</f>
        <v>0</v>
      </c>
      <c r="K555" s="34">
        <f>'Input Data'!K555*IF($G555='Cost Escalators'!$B$4,'Cost Escalators'!$B$6,'Cost Escalators'!$C$6)</f>
        <v>0</v>
      </c>
      <c r="L555" s="49">
        <f>'Input Data'!L555*IF($G555='Cost Escalators'!$B$4,'Cost Escalators'!$B$6,'Cost Escalators'!$C$6)</f>
        <v>0</v>
      </c>
      <c r="M555" s="34">
        <f>'Input Data'!M555*IF($G555='Cost Escalators'!$B$4,'Cost Escalators'!$B$6,'Cost Escalators'!$C$6)</f>
        <v>0</v>
      </c>
      <c r="N555" s="34">
        <f>'Input Data'!N555*IF($G555='Cost Escalators'!$B$4,'Cost Escalators'!$B$6,'Cost Escalators'!$C$6)</f>
        <v>0</v>
      </c>
      <c r="O555" s="34">
        <f>'Input Data'!O555*IF($G555='Cost Escalators'!$B$4,'Cost Escalators'!$B$6,'Cost Escalators'!$C$6)</f>
        <v>0</v>
      </c>
      <c r="P555" s="49">
        <f>'Input Data'!P555*IF($G555='Cost Escalators'!$B$4,'Cost Escalators'!$B$6,'Cost Escalators'!$C$6)</f>
        <v>0</v>
      </c>
      <c r="R555" s="102">
        <f t="shared" si="34"/>
        <v>0</v>
      </c>
      <c r="S555" s="34">
        <f t="shared" si="35"/>
        <v>0</v>
      </c>
      <c r="T555" s="34">
        <f t="shared" si="36"/>
        <v>0</v>
      </c>
      <c r="U555" s="49">
        <f t="shared" si="37"/>
        <v>0</v>
      </c>
      <c r="W555" s="255">
        <f>IF(OR(A555='Cost Escalators'!A$68,A555='Cost Escalators'!A$69,A555='Cost Escalators'!A$70,A555='Cost Escalators'!A$71),SUM(H555:L555),0)</f>
        <v>0</v>
      </c>
    </row>
    <row r="556" spans="1:23" x14ac:dyDescent="0.2">
      <c r="A556" s="33">
        <f>'Input Data'!A556</f>
        <v>6984</v>
      </c>
      <c r="B556" s="33" t="str">
        <f>'Input Data'!B556</f>
        <v>Transformer Replacement</v>
      </c>
      <c r="C556" s="33" t="str">
        <f>'Input Data'!C556</f>
        <v>Dapto Substation Temporary Transformer Installation (System Spare)</v>
      </c>
      <c r="D556" s="35" t="str">
        <f>'Input Data'!D556</f>
        <v>PS Replacement</v>
      </c>
      <c r="E556" s="63" t="str">
        <f>'Input Data'!E556</f>
        <v>Input_Proj_Commit</v>
      </c>
      <c r="F556" s="68">
        <f>'Input Data'!F556</f>
        <v>2014</v>
      </c>
      <c r="G556" s="52">
        <f>'Input Data'!G556</f>
        <v>2013</v>
      </c>
      <c r="H556" s="34">
        <f>'Input Data'!H556*IF($G556='Cost Escalators'!$B$4,'Cost Escalators'!$B$6,'Cost Escalators'!$C$6)</f>
        <v>100886.67530312832</v>
      </c>
      <c r="I556" s="34">
        <f>'Input Data'!I556*IF($G556='Cost Escalators'!$B$4,'Cost Escalators'!$B$6,'Cost Escalators'!$C$6)</f>
        <v>914640.36217432946</v>
      </c>
      <c r="J556" s="34">
        <f>'Input Data'!J556*IF($G556='Cost Escalators'!$B$4,'Cost Escalators'!$B$6,'Cost Escalators'!$C$6)</f>
        <v>566328.12335061922</v>
      </c>
      <c r="K556" s="34">
        <f>'Input Data'!K556*IF($G556='Cost Escalators'!$B$4,'Cost Escalators'!$B$6,'Cost Escalators'!$C$6)</f>
        <v>1911404.093906292</v>
      </c>
      <c r="L556" s="49">
        <f>'Input Data'!L556*IF($G556='Cost Escalators'!$B$4,'Cost Escalators'!$B$6,'Cost Escalators'!$C$6)</f>
        <v>1251730.5852734377</v>
      </c>
      <c r="M556" s="34">
        <f>'Input Data'!M556*IF($G556='Cost Escalators'!$B$4,'Cost Escalators'!$B$6,'Cost Escalators'!$C$6)</f>
        <v>0</v>
      </c>
      <c r="N556" s="34">
        <f>'Input Data'!N556*IF($G556='Cost Escalators'!$B$4,'Cost Escalators'!$B$6,'Cost Escalators'!$C$6)</f>
        <v>0</v>
      </c>
      <c r="O556" s="34">
        <f>'Input Data'!O556*IF($G556='Cost Escalators'!$B$4,'Cost Escalators'!$B$6,'Cost Escalators'!$C$6)</f>
        <v>0</v>
      </c>
      <c r="P556" s="49">
        <f>'Input Data'!P556*IF($G556='Cost Escalators'!$B$4,'Cost Escalators'!$B$6,'Cost Escalators'!$C$6)</f>
        <v>0</v>
      </c>
      <c r="R556" s="102">
        <f t="shared" si="34"/>
        <v>0</v>
      </c>
      <c r="S556" s="34">
        <f t="shared" si="35"/>
        <v>0</v>
      </c>
      <c r="T556" s="34">
        <f t="shared" si="36"/>
        <v>0</v>
      </c>
      <c r="U556" s="49">
        <f t="shared" si="37"/>
        <v>0</v>
      </c>
      <c r="W556" s="255">
        <f>IF(OR(A556='Cost Escalators'!A$68,A556='Cost Escalators'!A$69,A556='Cost Escalators'!A$70,A556='Cost Escalators'!A$71),SUM(H556:L556),0)</f>
        <v>0</v>
      </c>
    </row>
    <row r="557" spans="1:23" x14ac:dyDescent="0.2">
      <c r="A557" s="33">
        <f>'Input Data'!A557</f>
        <v>7140</v>
      </c>
      <c r="B557" s="33" t="str">
        <f>'Input Data'!B557</f>
        <v>Transformer Replacement</v>
      </c>
      <c r="C557" s="33" t="str">
        <f>'Input Data'!C557</f>
        <v>Yass No.3 Transformer</v>
      </c>
      <c r="D557" s="35" t="str">
        <f>'Input Data'!D557</f>
        <v>PS Replacement</v>
      </c>
      <c r="E557" s="63" t="str">
        <f>'Input Data'!E557</f>
        <v>Input_Proj_Commit</v>
      </c>
      <c r="F557" s="68">
        <f>'Input Data'!F557</f>
        <v>2014</v>
      </c>
      <c r="G557" s="52">
        <f>'Input Data'!G557</f>
        <v>2013</v>
      </c>
      <c r="H557" s="34">
        <f>'Input Data'!H557*IF($G557='Cost Escalators'!$B$4,'Cost Escalators'!$B$6,'Cost Escalators'!$C$6)</f>
        <v>0</v>
      </c>
      <c r="I557" s="34">
        <f>'Input Data'!I557*IF($G557='Cost Escalators'!$B$4,'Cost Escalators'!$B$6,'Cost Escalators'!$C$6)</f>
        <v>353135.10841265274</v>
      </c>
      <c r="J557" s="34">
        <f>'Input Data'!J557*IF($G557='Cost Escalators'!$B$4,'Cost Escalators'!$B$6,'Cost Escalators'!$C$6)</f>
        <v>1686194.3043067534</v>
      </c>
      <c r="K557" s="34">
        <f>'Input Data'!K557*IF($G557='Cost Escalators'!$B$4,'Cost Escalators'!$B$6,'Cost Escalators'!$C$6)</f>
        <v>568056.65715461853</v>
      </c>
      <c r="L557" s="49">
        <f>'Input Data'!L557*IF($G557='Cost Escalators'!$B$4,'Cost Escalators'!$B$6,'Cost Escalators'!$C$6)</f>
        <v>1349836.1538867187</v>
      </c>
      <c r="M557" s="34">
        <f>'Input Data'!M557*IF($G557='Cost Escalators'!$B$4,'Cost Escalators'!$B$6,'Cost Escalators'!$C$6)</f>
        <v>0</v>
      </c>
      <c r="N557" s="34">
        <f>'Input Data'!N557*IF($G557='Cost Escalators'!$B$4,'Cost Escalators'!$B$6,'Cost Escalators'!$C$6)</f>
        <v>0</v>
      </c>
      <c r="O557" s="34">
        <f>'Input Data'!O557*IF($G557='Cost Escalators'!$B$4,'Cost Escalators'!$B$6,'Cost Escalators'!$C$6)</f>
        <v>0</v>
      </c>
      <c r="P557" s="49">
        <f>'Input Data'!P557*IF($G557='Cost Escalators'!$B$4,'Cost Escalators'!$B$6,'Cost Escalators'!$C$6)</f>
        <v>0</v>
      </c>
      <c r="R557" s="102">
        <f t="shared" si="34"/>
        <v>0</v>
      </c>
      <c r="S557" s="34">
        <f t="shared" si="35"/>
        <v>0</v>
      </c>
      <c r="T557" s="34">
        <f t="shared" si="36"/>
        <v>0</v>
      </c>
      <c r="U557" s="49">
        <f t="shared" si="37"/>
        <v>0</v>
      </c>
      <c r="W557" s="255">
        <f>IF(OR(A557='Cost Escalators'!A$68,A557='Cost Escalators'!A$69,A557='Cost Escalators'!A$70,A557='Cost Escalators'!A$71),SUM(H557:L557),0)</f>
        <v>0</v>
      </c>
    </row>
    <row r="558" spans="1:23" x14ac:dyDescent="0.2">
      <c r="A558" s="33">
        <f>'Input Data'!A558</f>
        <v>7262</v>
      </c>
      <c r="B558" s="33" t="str">
        <f>'Input Data'!B558</f>
        <v>Transformer Replacement</v>
      </c>
      <c r="C558" s="33" t="str">
        <f>'Input Data'!C558</f>
        <v>Sydney East No.4 Transformer</v>
      </c>
      <c r="D558" s="35" t="str">
        <f>'Input Data'!D558</f>
        <v>PS Replacement</v>
      </c>
      <c r="E558" s="63" t="str">
        <f>'Input Data'!E558</f>
        <v>Input_Proj_Commit</v>
      </c>
      <c r="F558" s="68">
        <f>'Input Data'!F558</f>
        <v>2014</v>
      </c>
      <c r="G558" s="52">
        <f>'Input Data'!G558</f>
        <v>2013</v>
      </c>
      <c r="H558" s="34">
        <f>'Input Data'!H558*IF($G558='Cost Escalators'!$B$4,'Cost Escalators'!$B$6,'Cost Escalators'!$C$6)</f>
        <v>0</v>
      </c>
      <c r="I558" s="34">
        <f>'Input Data'!I558*IF($G558='Cost Escalators'!$B$4,'Cost Escalators'!$B$6,'Cost Escalators'!$C$6)</f>
        <v>0</v>
      </c>
      <c r="J558" s="34">
        <f>'Input Data'!J558*IF($G558='Cost Escalators'!$B$4,'Cost Escalators'!$B$6,'Cost Escalators'!$C$6)</f>
        <v>370887.8550235781</v>
      </c>
      <c r="K558" s="34">
        <f>'Input Data'!K558*IF($G558='Cost Escalators'!$B$4,'Cost Escalators'!$B$6,'Cost Escalators'!$C$6)</f>
        <v>3742676.3695640592</v>
      </c>
      <c r="L558" s="49">
        <f>'Input Data'!L558*IF($G558='Cost Escalators'!$B$4,'Cost Escalators'!$B$6,'Cost Escalators'!$C$6)</f>
        <v>9850331.0438085943</v>
      </c>
      <c r="M558" s="34">
        <f>'Input Data'!M558*IF($G558='Cost Escalators'!$B$4,'Cost Escalators'!$B$6,'Cost Escalators'!$C$6)</f>
        <v>0</v>
      </c>
      <c r="N558" s="34">
        <f>'Input Data'!N558*IF($G558='Cost Escalators'!$B$4,'Cost Escalators'!$B$6,'Cost Escalators'!$C$6)</f>
        <v>0</v>
      </c>
      <c r="O558" s="34">
        <f>'Input Data'!O558*IF($G558='Cost Escalators'!$B$4,'Cost Escalators'!$B$6,'Cost Escalators'!$C$6)</f>
        <v>0</v>
      </c>
      <c r="P558" s="49">
        <f>'Input Data'!P558*IF($G558='Cost Escalators'!$B$4,'Cost Escalators'!$B$6,'Cost Escalators'!$C$6)</f>
        <v>0</v>
      </c>
      <c r="R558" s="102">
        <f t="shared" si="34"/>
        <v>0</v>
      </c>
      <c r="S558" s="34">
        <f t="shared" si="35"/>
        <v>0</v>
      </c>
      <c r="T558" s="34">
        <f t="shared" si="36"/>
        <v>0</v>
      </c>
      <c r="U558" s="49">
        <f t="shared" si="37"/>
        <v>0</v>
      </c>
      <c r="W558" s="255">
        <f>IF(OR(A558='Cost Escalators'!A$68,A558='Cost Escalators'!A$69,A558='Cost Escalators'!A$70,A558='Cost Escalators'!A$71),SUM(H558:L558),0)</f>
        <v>0</v>
      </c>
    </row>
    <row r="559" spans="1:23" x14ac:dyDescent="0.2">
      <c r="A559" s="33">
        <f>'Input Data'!A559</f>
        <v>7628</v>
      </c>
      <c r="B559" s="33" t="str">
        <f>'Input Data'!B559</f>
        <v>Transformer Replacement</v>
      </c>
      <c r="C559" s="33" t="str">
        <f>'Input Data'!C559</f>
        <v>Surge Arresters Installation At 330kV Line Entries</v>
      </c>
      <c r="D559" s="35" t="str">
        <f>'Input Data'!D559</f>
        <v>PS Replacement</v>
      </c>
      <c r="E559" s="63" t="str">
        <f>'Input Data'!E559</f>
        <v>Input_Proj_Commit</v>
      </c>
      <c r="F559" s="68">
        <f>'Input Data'!F559</f>
        <v>2014</v>
      </c>
      <c r="G559" s="52">
        <f>'Input Data'!G559</f>
        <v>2013</v>
      </c>
      <c r="H559" s="34">
        <f>'Input Data'!H559*IF($G559='Cost Escalators'!$B$4,'Cost Escalators'!$B$6,'Cost Escalators'!$C$6)</f>
        <v>0</v>
      </c>
      <c r="I559" s="34">
        <f>'Input Data'!I559*IF($G559='Cost Escalators'!$B$4,'Cost Escalators'!$B$6,'Cost Escalators'!$C$6)</f>
        <v>0</v>
      </c>
      <c r="J559" s="34">
        <f>'Input Data'!J559*IF($G559='Cost Escalators'!$B$4,'Cost Escalators'!$B$6,'Cost Escalators'!$C$6)</f>
        <v>467292.34771424998</v>
      </c>
      <c r="K559" s="34">
        <f>'Input Data'!K559*IF($G559='Cost Escalators'!$B$4,'Cost Escalators'!$B$6,'Cost Escalators'!$C$6)</f>
        <v>443955.03544617706</v>
      </c>
      <c r="L559" s="49">
        <f>'Input Data'!L559*IF($G559='Cost Escalators'!$B$4,'Cost Escalators'!$B$6,'Cost Escalators'!$C$6)</f>
        <v>1003814.0061523437</v>
      </c>
      <c r="M559" s="34">
        <f>'Input Data'!M559*IF($G559='Cost Escalators'!$B$4,'Cost Escalators'!$B$6,'Cost Escalators'!$C$6)</f>
        <v>0</v>
      </c>
      <c r="N559" s="34">
        <f>'Input Data'!N559*IF($G559='Cost Escalators'!$B$4,'Cost Escalators'!$B$6,'Cost Escalators'!$C$6)</f>
        <v>0</v>
      </c>
      <c r="O559" s="34">
        <f>'Input Data'!O559*IF($G559='Cost Escalators'!$B$4,'Cost Escalators'!$B$6,'Cost Escalators'!$C$6)</f>
        <v>0</v>
      </c>
      <c r="P559" s="49">
        <f>'Input Data'!P559*IF($G559='Cost Escalators'!$B$4,'Cost Escalators'!$B$6,'Cost Escalators'!$C$6)</f>
        <v>0</v>
      </c>
      <c r="R559" s="102">
        <f t="shared" si="34"/>
        <v>0</v>
      </c>
      <c r="S559" s="34">
        <f t="shared" si="35"/>
        <v>0</v>
      </c>
      <c r="T559" s="34">
        <f t="shared" si="36"/>
        <v>0</v>
      </c>
      <c r="U559" s="49">
        <f t="shared" si="37"/>
        <v>0</v>
      </c>
      <c r="W559" s="255">
        <f>IF(OR(A559='Cost Escalators'!A$68,A559='Cost Escalators'!A$69,A559='Cost Escalators'!A$70,A559='Cost Escalators'!A$71),SUM(H559:L559),0)</f>
        <v>0</v>
      </c>
    </row>
    <row r="560" spans="1:23" x14ac:dyDescent="0.2">
      <c r="A560" s="33">
        <f>'Input Data'!A560</f>
        <v>6919</v>
      </c>
      <c r="B560" s="33" t="str">
        <f>'Input Data'!B560</f>
        <v>Transformer Replacement</v>
      </c>
      <c r="C560" s="33" t="str">
        <f>'Input Data'!C560</f>
        <v>Kemps Creek Replace No.1 and No.2 Transformer VCC</v>
      </c>
      <c r="D560" s="35" t="str">
        <f>'Input Data'!D560</f>
        <v>PS Replacement</v>
      </c>
      <c r="E560" s="63" t="str">
        <f>'Input Data'!E560</f>
        <v>Input_Proj_Commit</v>
      </c>
      <c r="F560" s="68">
        <f>'Input Data'!F560</f>
        <v>2015</v>
      </c>
      <c r="G560" s="52">
        <f>'Input Data'!G560</f>
        <v>2013</v>
      </c>
      <c r="H560" s="34">
        <f>'Input Data'!H560*IF($G560='Cost Escalators'!$B$4,'Cost Escalators'!$B$6,'Cost Escalators'!$C$6)</f>
        <v>0</v>
      </c>
      <c r="I560" s="34">
        <f>'Input Data'!I560*IF($G560='Cost Escalators'!$B$4,'Cost Escalators'!$B$6,'Cost Escalators'!$C$6)</f>
        <v>0</v>
      </c>
      <c r="J560" s="34">
        <f>'Input Data'!J560*IF($G560='Cost Escalators'!$B$4,'Cost Escalators'!$B$6,'Cost Escalators'!$C$6)</f>
        <v>-54.585008532980972</v>
      </c>
      <c r="K560" s="34">
        <f>'Input Data'!K560*IF($G560='Cost Escalators'!$B$4,'Cost Escalators'!$B$6,'Cost Escalators'!$C$6)</f>
        <v>0</v>
      </c>
      <c r="L560" s="49">
        <f>'Input Data'!L560*IF($G560='Cost Escalators'!$B$4,'Cost Escalators'!$B$6,'Cost Escalators'!$C$6)</f>
        <v>0</v>
      </c>
      <c r="M560" s="34">
        <f>'Input Data'!M560*IF($G560='Cost Escalators'!$B$4,'Cost Escalators'!$B$6,'Cost Escalators'!$C$6)</f>
        <v>0</v>
      </c>
      <c r="N560" s="34">
        <f>'Input Data'!N560*IF($G560='Cost Escalators'!$B$4,'Cost Escalators'!$B$6,'Cost Escalators'!$C$6)</f>
        <v>0</v>
      </c>
      <c r="O560" s="34">
        <f>'Input Data'!O560*IF($G560='Cost Escalators'!$B$4,'Cost Escalators'!$B$6,'Cost Escalators'!$C$6)</f>
        <v>0</v>
      </c>
      <c r="P560" s="49">
        <f>'Input Data'!P560*IF($G560='Cost Escalators'!$B$4,'Cost Escalators'!$B$6,'Cost Escalators'!$C$6)</f>
        <v>0</v>
      </c>
      <c r="R560" s="102">
        <f t="shared" si="34"/>
        <v>-54.585008532980972</v>
      </c>
      <c r="S560" s="34">
        <f t="shared" si="35"/>
        <v>0</v>
      </c>
      <c r="T560" s="34">
        <f t="shared" si="36"/>
        <v>0</v>
      </c>
      <c r="U560" s="49">
        <f t="shared" si="37"/>
        <v>0</v>
      </c>
      <c r="W560" s="255">
        <f>IF(OR(A560='Cost Escalators'!A$68,A560='Cost Escalators'!A$69,A560='Cost Escalators'!A$70,A560='Cost Escalators'!A$71),SUM(H560:L560),0)</f>
        <v>0</v>
      </c>
    </row>
    <row r="561" spans="1:23" x14ac:dyDescent="0.2">
      <c r="A561" s="33">
        <f>'Input Data'!A561</f>
        <v>7085</v>
      </c>
      <c r="B561" s="33" t="str">
        <f>'Input Data'!B561</f>
        <v>Transformer Replacement</v>
      </c>
      <c r="C561" s="33" t="str">
        <f>'Input Data'!C561</f>
        <v>Yanco Transformer Replacement</v>
      </c>
      <c r="D561" s="35" t="str">
        <f>'Input Data'!D561</f>
        <v>PS Replacement</v>
      </c>
      <c r="E561" s="63" t="str">
        <f>'Input Data'!E561</f>
        <v>Input_Proj_Commit</v>
      </c>
      <c r="F561" s="68">
        <f>'Input Data'!F561</f>
        <v>2015</v>
      </c>
      <c r="G561" s="52">
        <f>'Input Data'!G561</f>
        <v>2013</v>
      </c>
      <c r="H561" s="34">
        <f>'Input Data'!H561*IF($G561='Cost Escalators'!$B$4,'Cost Escalators'!$B$6,'Cost Escalators'!$C$6)</f>
        <v>11039.627781264058</v>
      </c>
      <c r="I561" s="34">
        <f>'Input Data'!I561*IF($G561='Cost Escalators'!$B$4,'Cost Escalators'!$B$6,'Cost Escalators'!$C$6)</f>
        <v>43578.14751708306</v>
      </c>
      <c r="J561" s="34">
        <f>'Input Data'!J561*IF($G561='Cost Escalators'!$B$4,'Cost Escalators'!$B$6,'Cost Escalators'!$C$6)</f>
        <v>554003.54121779813</v>
      </c>
      <c r="K561" s="34">
        <f>'Input Data'!K561*IF($G561='Cost Escalators'!$B$4,'Cost Escalators'!$B$6,'Cost Escalators'!$C$6)</f>
        <v>3683048.7837855509</v>
      </c>
      <c r="L561" s="49">
        <f>'Input Data'!L561*IF($G561='Cost Escalators'!$B$4,'Cost Escalators'!$B$6,'Cost Escalators'!$C$6)</f>
        <v>7167393.1681445315</v>
      </c>
      <c r="M561" s="34">
        <f>'Input Data'!M561*IF($G561='Cost Escalators'!$B$4,'Cost Escalators'!$B$6,'Cost Escalators'!$C$6)</f>
        <v>1032092.0068320313</v>
      </c>
      <c r="N561" s="34">
        <f>'Input Data'!N561*IF($G561='Cost Escalators'!$B$4,'Cost Escalators'!$B$6,'Cost Escalators'!$C$6)</f>
        <v>0</v>
      </c>
      <c r="O561" s="34">
        <f>'Input Data'!O561*IF($G561='Cost Escalators'!$B$4,'Cost Escalators'!$B$6,'Cost Escalators'!$C$6)</f>
        <v>0</v>
      </c>
      <c r="P561" s="49">
        <f>'Input Data'!P561*IF($G561='Cost Escalators'!$B$4,'Cost Escalators'!$B$6,'Cost Escalators'!$C$6)</f>
        <v>0</v>
      </c>
      <c r="R561" s="102">
        <f t="shared" si="34"/>
        <v>12491155.275278259</v>
      </c>
      <c r="S561" s="34">
        <f t="shared" si="35"/>
        <v>0</v>
      </c>
      <c r="T561" s="34">
        <f t="shared" si="36"/>
        <v>0</v>
      </c>
      <c r="U561" s="49">
        <f t="shared" si="37"/>
        <v>0</v>
      </c>
      <c r="W561" s="255">
        <f>IF(OR(A561='Cost Escalators'!A$68,A561='Cost Escalators'!A$69,A561='Cost Escalators'!A$70,A561='Cost Escalators'!A$71),SUM(H561:L561),0)</f>
        <v>0</v>
      </c>
    </row>
    <row r="562" spans="1:23" x14ac:dyDescent="0.2">
      <c r="A562" s="33">
        <f>'Input Data'!A562</f>
        <v>7471</v>
      </c>
      <c r="B562" s="33" t="str">
        <f>'Input Data'!B562</f>
        <v>Transformer Replacement</v>
      </c>
      <c r="C562" s="33" t="str">
        <f>'Input Data'!C562</f>
        <v>Newcastle No.1, No.2 and No.3 Transformer Replacement</v>
      </c>
      <c r="D562" s="35" t="str">
        <f>'Input Data'!D562</f>
        <v>PS Replacement</v>
      </c>
      <c r="E562" s="63" t="str">
        <f>'Input Data'!E562</f>
        <v>Input_Proj_Commit</v>
      </c>
      <c r="F562" s="68">
        <f>'Input Data'!F562</f>
        <v>2015</v>
      </c>
      <c r="G562" s="52">
        <f>'Input Data'!G562</f>
        <v>2013</v>
      </c>
      <c r="H562" s="34">
        <f>'Input Data'!H562*IF($G562='Cost Escalators'!$B$4,'Cost Escalators'!$B$6,'Cost Escalators'!$C$6)</f>
        <v>45756.662206073997</v>
      </c>
      <c r="I562" s="34">
        <f>'Input Data'!I562*IF($G562='Cost Escalators'!$B$4,'Cost Escalators'!$B$6,'Cost Escalators'!$C$6)</f>
        <v>843.05943630137574</v>
      </c>
      <c r="J562" s="34">
        <f>'Input Data'!J562*IF($G562='Cost Escalators'!$B$4,'Cost Escalators'!$B$6,'Cost Escalators'!$C$6)</f>
        <v>425078.55512722139</v>
      </c>
      <c r="K562" s="34">
        <f>'Input Data'!K562*IF($G562='Cost Escalators'!$B$4,'Cost Escalators'!$B$6,'Cost Escalators'!$C$6)</f>
        <v>5017952.2628705734</v>
      </c>
      <c r="L562" s="49">
        <f>'Input Data'!L562*IF($G562='Cost Escalators'!$B$4,'Cost Escalators'!$B$6,'Cost Escalators'!$C$6)</f>
        <v>16265314.74265625</v>
      </c>
      <c r="M562" s="34">
        <f>'Input Data'!M562*IF($G562='Cost Escalators'!$B$4,'Cost Escalators'!$B$6,'Cost Escalators'!$C$6)</f>
        <v>2679567.1136718746</v>
      </c>
      <c r="N562" s="34">
        <f>'Input Data'!N562*IF($G562='Cost Escalators'!$B$4,'Cost Escalators'!$B$6,'Cost Escalators'!$C$6)</f>
        <v>0</v>
      </c>
      <c r="O562" s="34">
        <f>'Input Data'!O562*IF($G562='Cost Escalators'!$B$4,'Cost Escalators'!$B$6,'Cost Escalators'!$C$6)</f>
        <v>0</v>
      </c>
      <c r="P562" s="49">
        <f>'Input Data'!P562*IF($G562='Cost Escalators'!$B$4,'Cost Escalators'!$B$6,'Cost Escalators'!$C$6)</f>
        <v>0</v>
      </c>
      <c r="R562" s="102">
        <f t="shared" si="34"/>
        <v>24434512.395968296</v>
      </c>
      <c r="S562" s="34">
        <f t="shared" si="35"/>
        <v>0</v>
      </c>
      <c r="T562" s="34">
        <f t="shared" si="36"/>
        <v>0</v>
      </c>
      <c r="U562" s="49">
        <f t="shared" si="37"/>
        <v>0</v>
      </c>
      <c r="W562" s="255">
        <f>IF(OR(A562='Cost Escalators'!A$68,A562='Cost Escalators'!A$69,A562='Cost Escalators'!A$70,A562='Cost Escalators'!A$71),SUM(H562:L562),0)</f>
        <v>0</v>
      </c>
    </row>
    <row r="563" spans="1:23" x14ac:dyDescent="0.2">
      <c r="A563" s="33">
        <f>'Input Data'!A563</f>
        <v>7092</v>
      </c>
      <c r="B563" s="33" t="str">
        <f>'Input Data'!B563</f>
        <v>Transformer Replacement</v>
      </c>
      <c r="C563" s="33" t="str">
        <f>'Input Data'!C563</f>
        <v>Griffith Transformer Replacement</v>
      </c>
      <c r="D563" s="35" t="str">
        <f>'Input Data'!D563</f>
        <v>PS Replacement</v>
      </c>
      <c r="E563" s="63" t="str">
        <f>'Input Data'!E563</f>
        <v>Input_Proj_Commit</v>
      </c>
      <c r="F563" s="68">
        <f>'Input Data'!F563</f>
        <v>2016</v>
      </c>
      <c r="G563" s="52">
        <f>'Input Data'!G563</f>
        <v>2013</v>
      </c>
      <c r="H563" s="34">
        <f>'Input Data'!H563*IF($G563='Cost Escalators'!$B$4,'Cost Escalators'!$B$6,'Cost Escalators'!$C$6)</f>
        <v>37990.973643750949</v>
      </c>
      <c r="I563" s="34">
        <f>'Input Data'!I563*IF($G563='Cost Escalators'!$B$4,'Cost Escalators'!$B$6,'Cost Escalators'!$C$6)</f>
        <v>3177.5219704534534</v>
      </c>
      <c r="J563" s="34">
        <f>'Input Data'!J563*IF($G563='Cost Escalators'!$B$4,'Cost Escalators'!$B$6,'Cost Escalators'!$C$6)</f>
        <v>40941.778479245993</v>
      </c>
      <c r="K563" s="34">
        <f>'Input Data'!K563*IF($G563='Cost Escalators'!$B$4,'Cost Escalators'!$B$6,'Cost Escalators'!$C$6)</f>
        <v>1505362.0927726536</v>
      </c>
      <c r="L563" s="49">
        <f>'Input Data'!L563*IF($G563='Cost Escalators'!$B$4,'Cost Escalators'!$B$6,'Cost Escalators'!$C$6)</f>
        <v>5822975.7785351556</v>
      </c>
      <c r="M563" s="34">
        <f>'Input Data'!M563*IF($G563='Cost Escalators'!$B$4,'Cost Escalators'!$B$6,'Cost Escalators'!$C$6)</f>
        <v>4343423.3547031246</v>
      </c>
      <c r="N563" s="34">
        <f>'Input Data'!N563*IF($G563='Cost Escalators'!$B$4,'Cost Escalators'!$B$6,'Cost Escalators'!$C$6)</f>
        <v>0</v>
      </c>
      <c r="O563" s="34">
        <f>'Input Data'!O563*IF($G563='Cost Escalators'!$B$4,'Cost Escalators'!$B$6,'Cost Escalators'!$C$6)</f>
        <v>0</v>
      </c>
      <c r="P563" s="49">
        <f>'Input Data'!P563*IF($G563='Cost Escalators'!$B$4,'Cost Escalators'!$B$6,'Cost Escalators'!$C$6)</f>
        <v>0</v>
      </c>
      <c r="R563" s="102">
        <f t="shared" si="34"/>
        <v>0</v>
      </c>
      <c r="S563" s="34">
        <f t="shared" si="35"/>
        <v>11753871.500104384</v>
      </c>
      <c r="T563" s="34">
        <f t="shared" si="36"/>
        <v>0</v>
      </c>
      <c r="U563" s="49">
        <f t="shared" si="37"/>
        <v>0</v>
      </c>
      <c r="W563" s="255">
        <f>IF(OR(A563='Cost Escalators'!A$68,A563='Cost Escalators'!A$69,A563='Cost Escalators'!A$70,A563='Cost Escalators'!A$71),SUM(H563:L563),0)</f>
        <v>0</v>
      </c>
    </row>
    <row r="564" spans="1:23" x14ac:dyDescent="0.2">
      <c r="A564" s="33" t="str">
        <f>'Input Data'!A564</f>
        <v>7356, 7357, 7563</v>
      </c>
      <c r="B564" s="33" t="str">
        <f>'Input Data'!B564</f>
        <v>Transformer Replacement</v>
      </c>
      <c r="C564" s="33" t="str">
        <f>'Input Data'!C564</f>
        <v>Beaconsfield West No.1 &amp; No.2 330kV Transformers</v>
      </c>
      <c r="D564" s="35" t="str">
        <f>'Input Data'!D564</f>
        <v>PS Replacement</v>
      </c>
      <c r="E564" s="63" t="str">
        <f>'Input Data'!E564</f>
        <v>Input_Proj_Commit</v>
      </c>
      <c r="F564" s="68">
        <f>'Input Data'!F564</f>
        <v>2018</v>
      </c>
      <c r="G564" s="52">
        <f>'Input Data'!G564</f>
        <v>2013</v>
      </c>
      <c r="H564" s="34">
        <f>'Input Data'!H564*IF($G564='Cost Escalators'!$B$4,'Cost Escalators'!$B$6,'Cost Escalators'!$C$6)</f>
        <v>0</v>
      </c>
      <c r="I564" s="34">
        <f>'Input Data'!I564*IF($G564='Cost Escalators'!$B$4,'Cost Escalators'!$B$6,'Cost Escalators'!$C$6)</f>
        <v>0</v>
      </c>
      <c r="J564" s="34">
        <f>'Input Data'!J564*IF($G564='Cost Escalators'!$B$4,'Cost Escalators'!$B$6,'Cost Escalators'!$C$6)</f>
        <v>0</v>
      </c>
      <c r="K564" s="34">
        <f>'Input Data'!K564*IF($G564='Cost Escalators'!$B$4,'Cost Escalators'!$B$6,'Cost Escalators'!$C$6)</f>
        <v>1461669.6855757458</v>
      </c>
      <c r="L564" s="49">
        <f>'Input Data'!L564*IF($G564='Cost Escalators'!$B$4,'Cost Escalators'!$B$6,'Cost Escalators'!$C$6)</f>
        <v>0</v>
      </c>
      <c r="M564" s="34">
        <f>'Input Data'!M564*IF($G564='Cost Escalators'!$B$4,'Cost Escalators'!$B$6,'Cost Escalators'!$C$6)</f>
        <v>0</v>
      </c>
      <c r="N564" s="34">
        <f>'Input Data'!N564*IF($G564='Cost Escalators'!$B$4,'Cost Escalators'!$B$6,'Cost Escalators'!$C$6)</f>
        <v>0</v>
      </c>
      <c r="O564" s="34">
        <f>'Input Data'!O564*IF($G564='Cost Escalators'!$B$4,'Cost Escalators'!$B$6,'Cost Escalators'!$C$6)</f>
        <v>0</v>
      </c>
      <c r="P564" s="49">
        <f>'Input Data'!P564*IF($G564='Cost Escalators'!$B$4,'Cost Escalators'!$B$6,'Cost Escalators'!$C$6)</f>
        <v>0</v>
      </c>
      <c r="R564" s="102">
        <f t="shared" si="34"/>
        <v>0</v>
      </c>
      <c r="S564" s="34">
        <f t="shared" si="35"/>
        <v>0</v>
      </c>
      <c r="T564" s="34">
        <f t="shared" si="36"/>
        <v>0</v>
      </c>
      <c r="U564" s="49">
        <f t="shared" si="37"/>
        <v>1461669.6855757458</v>
      </c>
      <c r="W564" s="255">
        <f>IF(OR(A564='Cost Escalators'!A$68,A564='Cost Escalators'!A$69,A564='Cost Escalators'!A$70,A564='Cost Escalators'!A$71),SUM(H564:L564),0)</f>
        <v>0</v>
      </c>
    </row>
    <row r="565" spans="1:23" x14ac:dyDescent="0.2">
      <c r="A565" s="33">
        <f>'Input Data'!A565</f>
        <v>7284</v>
      </c>
      <c r="B565" s="33" t="str">
        <f>'Input Data'!B565</f>
        <v>Transformer Replacement</v>
      </c>
      <c r="C565" s="33" t="str">
        <f>'Input Data'!C565</f>
        <v>Canberra No.2 Transformer Replacement</v>
      </c>
      <c r="D565" s="35" t="str">
        <f>'Input Data'!D565</f>
        <v>PS Replacement</v>
      </c>
      <c r="E565" s="63" t="str">
        <f>'Input Data'!E565</f>
        <v>Input_Proj_Commit</v>
      </c>
      <c r="F565" s="68">
        <f>'Input Data'!F565</f>
        <v>2019</v>
      </c>
      <c r="G565" s="52">
        <f>'Input Data'!G565</f>
        <v>2013</v>
      </c>
      <c r="H565" s="34">
        <f>'Input Data'!H565*IF($G565='Cost Escalators'!$B$4,'Cost Escalators'!$B$6,'Cost Escalators'!$C$6)</f>
        <v>1010.6980767606162</v>
      </c>
      <c r="I565" s="34">
        <f>'Input Data'!I565*IF($G565='Cost Escalators'!$B$4,'Cost Escalators'!$B$6,'Cost Escalators'!$C$6)</f>
        <v>4.2535257441322294</v>
      </c>
      <c r="J565" s="34">
        <f>'Input Data'!J565*IF($G565='Cost Escalators'!$B$4,'Cost Escalators'!$B$6,'Cost Escalators'!$C$6)</f>
        <v>-6492.1666763975518</v>
      </c>
      <c r="K565" s="34">
        <f>'Input Data'!K565*IF($G565='Cost Escalators'!$B$4,'Cost Escalators'!$B$6,'Cost Escalators'!$C$6)</f>
        <v>0</v>
      </c>
      <c r="L565" s="49">
        <f>'Input Data'!L565*IF($G565='Cost Escalators'!$B$4,'Cost Escalators'!$B$6,'Cost Escalators'!$C$6)</f>
        <v>0</v>
      </c>
      <c r="M565" s="34">
        <f>'Input Data'!M565*IF($G565='Cost Escalators'!$B$4,'Cost Escalators'!$B$6,'Cost Escalators'!$C$6)</f>
        <v>0</v>
      </c>
      <c r="N565" s="34">
        <f>'Input Data'!N565*IF($G565='Cost Escalators'!$B$4,'Cost Escalators'!$B$6,'Cost Escalators'!$C$6)</f>
        <v>0</v>
      </c>
      <c r="O565" s="34">
        <f>'Input Data'!O565*IF($G565='Cost Escalators'!$B$4,'Cost Escalators'!$B$6,'Cost Escalators'!$C$6)</f>
        <v>0</v>
      </c>
      <c r="P565" s="49">
        <f>'Input Data'!P565*IF($G565='Cost Escalators'!$B$4,'Cost Escalators'!$B$6,'Cost Escalators'!$C$6)</f>
        <v>0</v>
      </c>
      <c r="R565" s="102">
        <f t="shared" si="34"/>
        <v>0</v>
      </c>
      <c r="S565" s="34">
        <f t="shared" si="35"/>
        <v>0</v>
      </c>
      <c r="T565" s="34">
        <f t="shared" si="36"/>
        <v>0</v>
      </c>
      <c r="U565" s="49">
        <f t="shared" si="37"/>
        <v>0</v>
      </c>
      <c r="W565" s="255">
        <f>IF(OR(A565='Cost Escalators'!A$68,A565='Cost Escalators'!A$69,A565='Cost Escalators'!A$70,A565='Cost Escalators'!A$71),SUM(H565:L565),0)</f>
        <v>0</v>
      </c>
    </row>
    <row r="566" spans="1:23" x14ac:dyDescent="0.2">
      <c r="A566" s="33">
        <f>'Input Data'!A566</f>
        <v>6379</v>
      </c>
      <c r="B566" s="33" t="str">
        <f>'Input Data'!B566</f>
        <v>Transformer Replacement</v>
      </c>
      <c r="C566" s="33" t="str">
        <f>'Input Data'!C566</f>
        <v>Wagga 132 No.2 Transformer Replacement</v>
      </c>
      <c r="D566" s="35" t="str">
        <f>'Input Data'!D566</f>
        <v>PS Replacement</v>
      </c>
      <c r="E566" s="63" t="str">
        <f>'Input Data'!E566</f>
        <v>Input_Proj_Commit</v>
      </c>
      <c r="F566" s="68">
        <f>'Input Data'!F566</f>
        <v>2020</v>
      </c>
      <c r="G566" s="52">
        <f>'Input Data'!G566</f>
        <v>2013</v>
      </c>
      <c r="H566" s="34">
        <f>'Input Data'!H566*IF($G566='Cost Escalators'!$B$4,'Cost Escalators'!$B$6,'Cost Escalators'!$C$6)</f>
        <v>5408.5987521406023</v>
      </c>
      <c r="I566" s="34">
        <f>'Input Data'!I566*IF($G566='Cost Escalators'!$B$4,'Cost Escalators'!$B$6,'Cost Escalators'!$C$6)</f>
        <v>0</v>
      </c>
      <c r="J566" s="34">
        <f>'Input Data'!J566*IF($G566='Cost Escalators'!$B$4,'Cost Escalators'!$B$6,'Cost Escalators'!$C$6)</f>
        <v>0</v>
      </c>
      <c r="K566" s="34">
        <f>'Input Data'!K566*IF($G566='Cost Escalators'!$B$4,'Cost Escalators'!$B$6,'Cost Escalators'!$C$6)</f>
        <v>-13101.895640390965</v>
      </c>
      <c r="L566" s="49">
        <f>'Input Data'!L566*IF($G566='Cost Escalators'!$B$4,'Cost Escalators'!$B$6,'Cost Escalators'!$C$6)</f>
        <v>0</v>
      </c>
      <c r="M566" s="34">
        <f>'Input Data'!M566*IF($G566='Cost Escalators'!$B$4,'Cost Escalators'!$B$6,'Cost Escalators'!$C$6)</f>
        <v>0</v>
      </c>
      <c r="N566" s="34">
        <f>'Input Data'!N566*IF($G566='Cost Escalators'!$B$4,'Cost Escalators'!$B$6,'Cost Escalators'!$C$6)</f>
        <v>0</v>
      </c>
      <c r="O566" s="34">
        <f>'Input Data'!O566*IF($G566='Cost Escalators'!$B$4,'Cost Escalators'!$B$6,'Cost Escalators'!$C$6)</f>
        <v>0</v>
      </c>
      <c r="P566" s="49">
        <f>'Input Data'!P566*IF($G566='Cost Escalators'!$B$4,'Cost Escalators'!$B$6,'Cost Escalators'!$C$6)</f>
        <v>0</v>
      </c>
      <c r="R566" s="102">
        <f t="shared" si="34"/>
        <v>0</v>
      </c>
      <c r="S566" s="34">
        <f t="shared" si="35"/>
        <v>0</v>
      </c>
      <c r="T566" s="34">
        <f t="shared" si="36"/>
        <v>0</v>
      </c>
      <c r="U566" s="49">
        <f t="shared" si="37"/>
        <v>0</v>
      </c>
      <c r="W566" s="255">
        <f>IF(OR(A566='Cost Escalators'!A$68,A566='Cost Escalators'!A$69,A566='Cost Escalators'!A$70,A566='Cost Escalators'!A$71),SUM(H566:L566),0)</f>
        <v>0</v>
      </c>
    </row>
    <row r="567" spans="1:23" x14ac:dyDescent="0.2">
      <c r="A567" s="33">
        <f>'Input Data'!A567</f>
        <v>6021</v>
      </c>
      <c r="B567" s="33" t="str">
        <f>'Input Data'!B567</f>
        <v>Transmission Line Life Extension</v>
      </c>
      <c r="C567" s="33" t="str">
        <f>'Input Data'!C567</f>
        <v>11 Line Dapto to Sydney South Life Extension</v>
      </c>
      <c r="D567" s="35" t="str">
        <f>'Input Data'!D567</f>
        <v>PS Replacement</v>
      </c>
      <c r="E567" s="63" t="str">
        <f>'Input Data'!E567</f>
        <v>Input_Proj_Commit</v>
      </c>
      <c r="F567" s="68">
        <f>'Input Data'!F567</f>
        <v>2013</v>
      </c>
      <c r="G567" s="52">
        <f>'Input Data'!G567</f>
        <v>2013</v>
      </c>
      <c r="H567" s="34">
        <f>'Input Data'!H567*IF($G567='Cost Escalators'!$B$4,'Cost Escalators'!$B$6,'Cost Escalators'!$C$6)</f>
        <v>4370.7832694527569</v>
      </c>
      <c r="I567" s="34">
        <f>'Input Data'!I567*IF($G567='Cost Escalators'!$B$4,'Cost Escalators'!$B$6,'Cost Escalators'!$C$6)</f>
        <v>1836044.5214797631</v>
      </c>
      <c r="J567" s="34">
        <f>'Input Data'!J567*IF($G567='Cost Escalators'!$B$4,'Cost Escalators'!$B$6,'Cost Escalators'!$C$6)</f>
        <v>2886618.141309632</v>
      </c>
      <c r="K567" s="34">
        <f>'Input Data'!K567*IF($G567='Cost Escalators'!$B$4,'Cost Escalators'!$B$6,'Cost Escalators'!$C$6)</f>
        <v>0</v>
      </c>
      <c r="L567" s="49">
        <f>'Input Data'!L567*IF($G567='Cost Escalators'!$B$4,'Cost Escalators'!$B$6,'Cost Escalators'!$C$6)</f>
        <v>0</v>
      </c>
      <c r="M567" s="34">
        <f>'Input Data'!M567*IF($G567='Cost Escalators'!$B$4,'Cost Escalators'!$B$6,'Cost Escalators'!$C$6)</f>
        <v>0</v>
      </c>
      <c r="N567" s="34">
        <f>'Input Data'!N567*IF($G567='Cost Escalators'!$B$4,'Cost Escalators'!$B$6,'Cost Escalators'!$C$6)</f>
        <v>0</v>
      </c>
      <c r="O567" s="34">
        <f>'Input Data'!O567*IF($G567='Cost Escalators'!$B$4,'Cost Escalators'!$B$6,'Cost Escalators'!$C$6)</f>
        <v>0</v>
      </c>
      <c r="P567" s="49">
        <f>'Input Data'!P567*IF($G567='Cost Escalators'!$B$4,'Cost Escalators'!$B$6,'Cost Escalators'!$C$6)</f>
        <v>0</v>
      </c>
      <c r="R567" s="102">
        <f t="shared" si="34"/>
        <v>0</v>
      </c>
      <c r="S567" s="34">
        <f t="shared" si="35"/>
        <v>0</v>
      </c>
      <c r="T567" s="34">
        <f t="shared" si="36"/>
        <v>0</v>
      </c>
      <c r="U567" s="49">
        <f t="shared" si="37"/>
        <v>0</v>
      </c>
      <c r="W567" s="255">
        <f>IF(OR(A567='Cost Escalators'!A$68,A567='Cost Escalators'!A$69,A567='Cost Escalators'!A$70,A567='Cost Escalators'!A$71),SUM(H567:L567),0)</f>
        <v>0</v>
      </c>
    </row>
    <row r="568" spans="1:23" x14ac:dyDescent="0.2">
      <c r="A568" s="33">
        <f>'Input Data'!A568</f>
        <v>7779</v>
      </c>
      <c r="B568" s="33" t="str">
        <f>'Input Data'!B568</f>
        <v>Transmission Line Life Extension</v>
      </c>
      <c r="C568" s="33" t="str">
        <f>'Input Data'!C568</f>
        <v>21 Line Sydney North to Tuggerah Life Extension</v>
      </c>
      <c r="D568" s="35" t="str">
        <f>'Input Data'!D568</f>
        <v>PS Replacement</v>
      </c>
      <c r="E568" s="63" t="str">
        <f>'Input Data'!E568</f>
        <v>Input_Proj_Commit</v>
      </c>
      <c r="F568" s="68">
        <f>'Input Data'!F568</f>
        <v>2015</v>
      </c>
      <c r="G568" s="52">
        <f>'Input Data'!G568</f>
        <v>2013</v>
      </c>
      <c r="H568" s="34">
        <f>'Input Data'!H568*IF($G568='Cost Escalators'!$B$4,'Cost Escalators'!$B$6,'Cost Escalators'!$C$6)</f>
        <v>0</v>
      </c>
      <c r="I568" s="34">
        <f>'Input Data'!I568*IF($G568='Cost Escalators'!$B$4,'Cost Escalators'!$B$6,'Cost Escalators'!$C$6)</f>
        <v>0</v>
      </c>
      <c r="J568" s="34">
        <f>'Input Data'!J568*IF($G568='Cost Escalators'!$B$4,'Cost Escalators'!$B$6,'Cost Escalators'!$C$6)</f>
        <v>0</v>
      </c>
      <c r="K568" s="34">
        <f>'Input Data'!K568*IF($G568='Cost Escalators'!$B$4,'Cost Escalators'!$B$6,'Cost Escalators'!$C$6)</f>
        <v>0</v>
      </c>
      <c r="L568" s="49">
        <f>'Input Data'!L568*IF($G568='Cost Escalators'!$B$4,'Cost Escalators'!$B$6,'Cost Escalators'!$C$6)</f>
        <v>0</v>
      </c>
      <c r="M568" s="34">
        <f>'Input Data'!M568*IF($G568='Cost Escalators'!$B$4,'Cost Escalators'!$B$6,'Cost Escalators'!$C$6)</f>
        <v>3552103.515625</v>
      </c>
      <c r="N568" s="34">
        <f>'Input Data'!N568*IF($G568='Cost Escalators'!$B$4,'Cost Escalators'!$B$6,'Cost Escalators'!$C$6)</f>
        <v>0</v>
      </c>
      <c r="O568" s="34">
        <f>'Input Data'!O568*IF($G568='Cost Escalators'!$B$4,'Cost Escalators'!$B$6,'Cost Escalators'!$C$6)</f>
        <v>0</v>
      </c>
      <c r="P568" s="49">
        <f>'Input Data'!P568*IF($G568='Cost Escalators'!$B$4,'Cost Escalators'!$B$6,'Cost Escalators'!$C$6)</f>
        <v>0</v>
      </c>
      <c r="R568" s="102">
        <f t="shared" si="34"/>
        <v>3552103.515625</v>
      </c>
      <c r="S568" s="34">
        <f t="shared" si="35"/>
        <v>0</v>
      </c>
      <c r="T568" s="34">
        <f t="shared" si="36"/>
        <v>0</v>
      </c>
      <c r="U568" s="49">
        <f t="shared" si="37"/>
        <v>0</v>
      </c>
      <c r="W568" s="255">
        <f>IF(OR(A568='Cost Escalators'!A$68,A568='Cost Escalators'!A$69,A568='Cost Escalators'!A$70,A568='Cost Escalators'!A$71),SUM(H568:L568),0)</f>
        <v>0</v>
      </c>
    </row>
    <row r="569" spans="1:23" x14ac:dyDescent="0.2">
      <c r="A569" s="33">
        <f>'Input Data'!A569</f>
        <v>7706</v>
      </c>
      <c r="B569" s="33" t="str">
        <f>'Input Data'!B569</f>
        <v>Transmission Line Life Extension</v>
      </c>
      <c r="C569" s="33" t="str">
        <f>'Input Data'!C569</f>
        <v>8 Line Dapto to Marulan Life Extension</v>
      </c>
      <c r="D569" s="35" t="str">
        <f>'Input Data'!D569</f>
        <v>PS Replacement</v>
      </c>
      <c r="E569" s="63" t="str">
        <f>'Input Data'!E569</f>
        <v>Input_Proj_Commit</v>
      </c>
      <c r="F569" s="68">
        <f>'Input Data'!F569</f>
        <v>2016</v>
      </c>
      <c r="G569" s="52">
        <f>'Input Data'!G569</f>
        <v>2013</v>
      </c>
      <c r="H569" s="34">
        <f>'Input Data'!H569*IF($G569='Cost Escalators'!$B$4,'Cost Escalators'!$B$6,'Cost Escalators'!$C$6)</f>
        <v>0</v>
      </c>
      <c r="I569" s="34">
        <f>'Input Data'!I569*IF($G569='Cost Escalators'!$B$4,'Cost Escalators'!$B$6,'Cost Escalators'!$C$6)</f>
        <v>0</v>
      </c>
      <c r="J569" s="34">
        <f>'Input Data'!J569*IF($G569='Cost Escalators'!$B$4,'Cost Escalators'!$B$6,'Cost Escalators'!$C$6)</f>
        <v>0</v>
      </c>
      <c r="K569" s="34">
        <f>'Input Data'!K569*IF($G569='Cost Escalators'!$B$4,'Cost Escalators'!$B$6,'Cost Escalators'!$C$6)</f>
        <v>0</v>
      </c>
      <c r="L569" s="49">
        <f>'Input Data'!L569*IF($G569='Cost Escalators'!$B$4,'Cost Escalators'!$B$6,'Cost Escalators'!$C$6)</f>
        <v>0</v>
      </c>
      <c r="M569" s="34">
        <f>'Input Data'!M569*IF($G569='Cost Escalators'!$B$4,'Cost Escalators'!$B$6,'Cost Escalators'!$C$6)</f>
        <v>0</v>
      </c>
      <c r="N569" s="34">
        <f>'Input Data'!N569*IF($G569='Cost Escalators'!$B$4,'Cost Escalators'!$B$6,'Cost Escalators'!$C$6)</f>
        <v>1974191.4062499998</v>
      </c>
      <c r="O569" s="34">
        <f>'Input Data'!O569*IF($G569='Cost Escalators'!$B$4,'Cost Escalators'!$B$6,'Cost Escalators'!$C$6)</f>
        <v>0</v>
      </c>
      <c r="P569" s="49">
        <f>'Input Data'!P569*IF($G569='Cost Escalators'!$B$4,'Cost Escalators'!$B$6,'Cost Escalators'!$C$6)</f>
        <v>0</v>
      </c>
      <c r="R569" s="102">
        <f t="shared" si="34"/>
        <v>0</v>
      </c>
      <c r="S569" s="34">
        <f t="shared" si="35"/>
        <v>1974191.4062499998</v>
      </c>
      <c r="T569" s="34">
        <f t="shared" si="36"/>
        <v>0</v>
      </c>
      <c r="U569" s="49">
        <f t="shared" si="37"/>
        <v>0</v>
      </c>
      <c r="W569" s="255">
        <f>IF(OR(A569='Cost Escalators'!A$68,A569='Cost Escalators'!A$69,A569='Cost Escalators'!A$70,A569='Cost Escalators'!A$71),SUM(H569:L569),0)</f>
        <v>0</v>
      </c>
    </row>
    <row r="570" spans="1:23" x14ac:dyDescent="0.2">
      <c r="A570" s="33">
        <f>'Input Data'!A570</f>
        <v>7716</v>
      </c>
      <c r="B570" s="33" t="str">
        <f>'Input Data'!B570</f>
        <v>Transmission Line Life Extension</v>
      </c>
      <c r="C570" s="33" t="str">
        <f>'Input Data'!C570</f>
        <v>24 Line Vales Point to Eraring Life Extension</v>
      </c>
      <c r="D570" s="35" t="str">
        <f>'Input Data'!D570</f>
        <v>PS Replacement</v>
      </c>
      <c r="E570" s="63" t="str">
        <f>'Input Data'!E570</f>
        <v>Input_Proj_Commit</v>
      </c>
      <c r="F570" s="68">
        <f>'Input Data'!F570</f>
        <v>2016</v>
      </c>
      <c r="G570" s="52">
        <f>'Input Data'!G570</f>
        <v>2013</v>
      </c>
      <c r="H570" s="34">
        <f>'Input Data'!H570*IF($G570='Cost Escalators'!$B$4,'Cost Escalators'!$B$6,'Cost Escalators'!$C$6)</f>
        <v>0</v>
      </c>
      <c r="I570" s="34">
        <f>'Input Data'!I570*IF($G570='Cost Escalators'!$B$4,'Cost Escalators'!$B$6,'Cost Escalators'!$C$6)</f>
        <v>0</v>
      </c>
      <c r="J570" s="34">
        <f>'Input Data'!J570*IF($G570='Cost Escalators'!$B$4,'Cost Escalators'!$B$6,'Cost Escalators'!$C$6)</f>
        <v>0</v>
      </c>
      <c r="K570" s="34">
        <f>'Input Data'!K570*IF($G570='Cost Escalators'!$B$4,'Cost Escalators'!$B$6,'Cost Escalators'!$C$6)</f>
        <v>0</v>
      </c>
      <c r="L570" s="49">
        <f>'Input Data'!L570*IF($G570='Cost Escalators'!$B$4,'Cost Escalators'!$B$6,'Cost Escalators'!$C$6)</f>
        <v>0</v>
      </c>
      <c r="M570" s="34">
        <f>'Input Data'!M570*IF($G570='Cost Escalators'!$B$4,'Cost Escalators'!$B$6,'Cost Escalators'!$C$6)</f>
        <v>1162899.609375</v>
      </c>
      <c r="N570" s="34">
        <f>'Input Data'!N570*IF($G570='Cost Escalators'!$B$4,'Cost Escalators'!$B$6,'Cost Escalators'!$C$6)</f>
        <v>0</v>
      </c>
      <c r="O570" s="34">
        <f>'Input Data'!O570*IF($G570='Cost Escalators'!$B$4,'Cost Escalators'!$B$6,'Cost Escalators'!$C$6)</f>
        <v>0</v>
      </c>
      <c r="P570" s="49">
        <f>'Input Data'!P570*IF($G570='Cost Escalators'!$B$4,'Cost Escalators'!$B$6,'Cost Escalators'!$C$6)</f>
        <v>1163620.1171875</v>
      </c>
      <c r="R570" s="102">
        <f t="shared" si="34"/>
        <v>0</v>
      </c>
      <c r="S570" s="34">
        <f t="shared" si="35"/>
        <v>2326519.7265625</v>
      </c>
      <c r="T570" s="34">
        <f t="shared" si="36"/>
        <v>0</v>
      </c>
      <c r="U570" s="49">
        <f t="shared" si="37"/>
        <v>0</v>
      </c>
      <c r="W570" s="255">
        <f>IF(OR(A570='Cost Escalators'!A$68,A570='Cost Escalators'!A$69,A570='Cost Escalators'!A$70,A570='Cost Escalators'!A$71),SUM(H570:L570),0)</f>
        <v>0</v>
      </c>
    </row>
    <row r="571" spans="1:23" x14ac:dyDescent="0.2">
      <c r="A571" s="33">
        <f>'Input Data'!A571</f>
        <v>7322</v>
      </c>
      <c r="B571" s="33" t="str">
        <f>'Input Data'!B571</f>
        <v>Transmission Line Life Extension</v>
      </c>
      <c r="C571" s="33" t="str">
        <f>'Input Data'!C571</f>
        <v>11 Line Dapto to Sydney South Life Extension</v>
      </c>
      <c r="D571" s="35" t="str">
        <f>'Input Data'!D571</f>
        <v>PS Replacement</v>
      </c>
      <c r="E571" s="63" t="str">
        <f>'Input Data'!E571</f>
        <v>Input_Proj_Commit</v>
      </c>
      <c r="F571" s="68">
        <f>'Input Data'!F571</f>
        <v>2017</v>
      </c>
      <c r="G571" s="52">
        <f>'Input Data'!G571</f>
        <v>2013</v>
      </c>
      <c r="H571" s="34">
        <f>'Input Data'!H571*IF($G571='Cost Escalators'!$B$4,'Cost Escalators'!$B$6,'Cost Escalators'!$C$6)</f>
        <v>0</v>
      </c>
      <c r="I571" s="34">
        <f>'Input Data'!I571*IF($G571='Cost Escalators'!$B$4,'Cost Escalators'!$B$6,'Cost Escalators'!$C$6)</f>
        <v>0</v>
      </c>
      <c r="J571" s="34">
        <f>'Input Data'!J571*IF($G571='Cost Escalators'!$B$4,'Cost Escalators'!$B$6,'Cost Escalators'!$C$6)</f>
        <v>0</v>
      </c>
      <c r="K571" s="34">
        <f>'Input Data'!K571*IF($G571='Cost Escalators'!$B$4,'Cost Escalators'!$B$6,'Cost Escalators'!$C$6)</f>
        <v>0</v>
      </c>
      <c r="L571" s="49">
        <f>'Input Data'!L571*IF($G571='Cost Escalators'!$B$4,'Cost Escalators'!$B$6,'Cost Escalators'!$C$6)</f>
        <v>0</v>
      </c>
      <c r="M571" s="34">
        <f>'Input Data'!M571*IF($G571='Cost Escalators'!$B$4,'Cost Escalators'!$B$6,'Cost Escalators'!$C$6)</f>
        <v>0</v>
      </c>
      <c r="N571" s="34">
        <f>'Input Data'!N571*IF($G571='Cost Escalators'!$B$4,'Cost Escalators'!$B$6,'Cost Escalators'!$C$6)</f>
        <v>2171610.546875</v>
      </c>
      <c r="O571" s="34">
        <f>'Input Data'!O571*IF($G571='Cost Escalators'!$B$4,'Cost Escalators'!$B$6,'Cost Escalators'!$C$6)</f>
        <v>0</v>
      </c>
      <c r="P571" s="49">
        <f>'Input Data'!P571*IF($G571='Cost Escalators'!$B$4,'Cost Escalators'!$B$6,'Cost Escalators'!$C$6)</f>
        <v>0</v>
      </c>
      <c r="R571" s="102">
        <f t="shared" si="34"/>
        <v>0</v>
      </c>
      <c r="S571" s="34">
        <f t="shared" si="35"/>
        <v>0</v>
      </c>
      <c r="T571" s="34">
        <f t="shared" si="36"/>
        <v>2171610.546875</v>
      </c>
      <c r="U571" s="49">
        <f t="shared" si="37"/>
        <v>0</v>
      </c>
      <c r="W571" s="255">
        <f>IF(OR(A571='Cost Escalators'!A$68,A571='Cost Escalators'!A$69,A571='Cost Escalators'!A$70,A571='Cost Escalators'!A$71),SUM(H571:L571),0)</f>
        <v>0</v>
      </c>
    </row>
    <row r="572" spans="1:23" x14ac:dyDescent="0.2">
      <c r="A572" s="33">
        <f>'Input Data'!A572</f>
        <v>7703</v>
      </c>
      <c r="B572" s="33" t="str">
        <f>'Input Data'!B572</f>
        <v>Transmission Line Life Extension</v>
      </c>
      <c r="C572" s="33" t="str">
        <f>'Input Data'!C572</f>
        <v>22 Line Vales Point to Structure 136 Life Extension</v>
      </c>
      <c r="D572" s="35" t="str">
        <f>'Input Data'!D572</f>
        <v>PS Replacement</v>
      </c>
      <c r="E572" s="63" t="str">
        <f>'Input Data'!E572</f>
        <v>Input_Proj_Commit</v>
      </c>
      <c r="F572" s="68">
        <f>'Input Data'!F572</f>
        <v>2017</v>
      </c>
      <c r="G572" s="52">
        <f>'Input Data'!G572</f>
        <v>2013</v>
      </c>
      <c r="H572" s="34">
        <f>'Input Data'!H572*IF($G572='Cost Escalators'!$B$4,'Cost Escalators'!$B$6,'Cost Escalators'!$C$6)</f>
        <v>0</v>
      </c>
      <c r="I572" s="34">
        <f>'Input Data'!I572*IF($G572='Cost Escalators'!$B$4,'Cost Escalators'!$B$6,'Cost Escalators'!$C$6)</f>
        <v>0</v>
      </c>
      <c r="J572" s="34">
        <f>'Input Data'!J572*IF($G572='Cost Escalators'!$B$4,'Cost Escalators'!$B$6,'Cost Escalators'!$C$6)</f>
        <v>0</v>
      </c>
      <c r="K572" s="34">
        <f>'Input Data'!K572*IF($G572='Cost Escalators'!$B$4,'Cost Escalators'!$B$6,'Cost Escalators'!$C$6)</f>
        <v>0</v>
      </c>
      <c r="L572" s="49">
        <f>'Input Data'!L572*IF($G572='Cost Escalators'!$B$4,'Cost Escalators'!$B$6,'Cost Escalators'!$C$6)</f>
        <v>0</v>
      </c>
      <c r="M572" s="34">
        <f>'Input Data'!M572*IF($G572='Cost Escalators'!$B$4,'Cost Escalators'!$B$6,'Cost Escalators'!$C$6)</f>
        <v>0</v>
      </c>
      <c r="N572" s="34">
        <f>'Input Data'!N572*IF($G572='Cost Escalators'!$B$4,'Cost Escalators'!$B$6,'Cost Escalators'!$C$6)</f>
        <v>3109711.71875</v>
      </c>
      <c r="O572" s="34">
        <f>'Input Data'!O572*IF($G572='Cost Escalators'!$B$4,'Cost Escalators'!$B$6,'Cost Escalators'!$C$6)</f>
        <v>3110432.2265625</v>
      </c>
      <c r="P572" s="49">
        <f>'Input Data'!P572*IF($G572='Cost Escalators'!$B$4,'Cost Escalators'!$B$6,'Cost Escalators'!$C$6)</f>
        <v>0</v>
      </c>
      <c r="R572" s="102">
        <f t="shared" si="34"/>
        <v>0</v>
      </c>
      <c r="S572" s="34">
        <f t="shared" si="35"/>
        <v>0</v>
      </c>
      <c r="T572" s="34">
        <f t="shared" si="36"/>
        <v>6220143.9453125</v>
      </c>
      <c r="U572" s="49">
        <f t="shared" si="37"/>
        <v>0</v>
      </c>
      <c r="W572" s="255">
        <f>IF(OR(A572='Cost Escalators'!A$68,A572='Cost Escalators'!A$69,A572='Cost Escalators'!A$70,A572='Cost Escalators'!A$71),SUM(H572:L572),0)</f>
        <v>0</v>
      </c>
    </row>
    <row r="573" spans="1:23" x14ac:dyDescent="0.2">
      <c r="A573" s="33">
        <f>'Input Data'!A573</f>
        <v>7720</v>
      </c>
      <c r="B573" s="33" t="str">
        <f>'Input Data'!B573</f>
        <v>Transmission Line Life Extension</v>
      </c>
      <c r="C573" s="33" t="str">
        <f>'Input Data'!C573</f>
        <v>18 Line Kangaroo Valley to Dapto Life Extension</v>
      </c>
      <c r="D573" s="35" t="str">
        <f>'Input Data'!D573</f>
        <v>PS Replacement</v>
      </c>
      <c r="E573" s="63" t="str">
        <f>'Input Data'!E573</f>
        <v>Input_Proj_Commit</v>
      </c>
      <c r="F573" s="68">
        <f>'Input Data'!F573</f>
        <v>2017</v>
      </c>
      <c r="G573" s="52">
        <f>'Input Data'!G573</f>
        <v>2013</v>
      </c>
      <c r="H573" s="34">
        <f>'Input Data'!H573*IF($G573='Cost Escalators'!$B$4,'Cost Escalators'!$B$6,'Cost Escalators'!$C$6)</f>
        <v>0</v>
      </c>
      <c r="I573" s="34">
        <f>'Input Data'!I573*IF($G573='Cost Escalators'!$B$4,'Cost Escalators'!$B$6,'Cost Escalators'!$C$6)</f>
        <v>0</v>
      </c>
      <c r="J573" s="34">
        <f>'Input Data'!J573*IF($G573='Cost Escalators'!$B$4,'Cost Escalators'!$B$6,'Cost Escalators'!$C$6)</f>
        <v>0</v>
      </c>
      <c r="K573" s="34">
        <f>'Input Data'!K573*IF($G573='Cost Escalators'!$B$4,'Cost Escalators'!$B$6,'Cost Escalators'!$C$6)</f>
        <v>0</v>
      </c>
      <c r="L573" s="49">
        <f>'Input Data'!L573*IF($G573='Cost Escalators'!$B$4,'Cost Escalators'!$B$6,'Cost Escalators'!$C$6)</f>
        <v>0</v>
      </c>
      <c r="M573" s="34">
        <f>'Input Data'!M573*IF($G573='Cost Escalators'!$B$4,'Cost Escalators'!$B$6,'Cost Escalators'!$C$6)</f>
        <v>0</v>
      </c>
      <c r="N573" s="34">
        <f>'Input Data'!N573*IF($G573='Cost Escalators'!$B$4,'Cost Escalators'!$B$6,'Cost Escalators'!$C$6)</f>
        <v>0</v>
      </c>
      <c r="O573" s="34">
        <f>'Input Data'!O573*IF($G573='Cost Escalators'!$B$4,'Cost Escalators'!$B$6,'Cost Escalators'!$C$6)</f>
        <v>1480643.5546875</v>
      </c>
      <c r="P573" s="49">
        <f>'Input Data'!P573*IF($G573='Cost Escalators'!$B$4,'Cost Escalators'!$B$6,'Cost Escalators'!$C$6)</f>
        <v>0</v>
      </c>
      <c r="R573" s="102">
        <f t="shared" si="34"/>
        <v>0</v>
      </c>
      <c r="S573" s="34">
        <f t="shared" si="35"/>
        <v>0</v>
      </c>
      <c r="T573" s="34">
        <f t="shared" si="36"/>
        <v>1480643.5546875</v>
      </c>
      <c r="U573" s="49">
        <f t="shared" si="37"/>
        <v>0</v>
      </c>
      <c r="W573" s="255">
        <f>IF(OR(A573='Cost Escalators'!A$68,A573='Cost Escalators'!A$69,A573='Cost Escalators'!A$70,A573='Cost Escalators'!A$71),SUM(H573:L573),0)</f>
        <v>0</v>
      </c>
    </row>
    <row r="574" spans="1:23" x14ac:dyDescent="0.2">
      <c r="A574" s="33">
        <f>'Input Data'!A574</f>
        <v>7915</v>
      </c>
      <c r="B574" s="33" t="str">
        <f>'Input Data'!B574</f>
        <v>Transmission Line Life Extension</v>
      </c>
      <c r="C574" s="33" t="str">
        <f>'Input Data'!C574</f>
        <v>17 Line Avon to Picton Rd Life Extension</v>
      </c>
      <c r="D574" s="35" t="str">
        <f>'Input Data'!D574</f>
        <v>PS Replacement</v>
      </c>
      <c r="E574" s="63" t="str">
        <f>'Input Data'!E574</f>
        <v>Input_Proj_Commit</v>
      </c>
      <c r="F574" s="68">
        <f>'Input Data'!F574</f>
        <v>2018</v>
      </c>
      <c r="G574" s="52">
        <f>'Input Data'!G574</f>
        <v>2013</v>
      </c>
      <c r="H574" s="34">
        <f>'Input Data'!H574*IF($G574='Cost Escalators'!$B$4,'Cost Escalators'!$B$6,'Cost Escalators'!$C$6)</f>
        <v>0</v>
      </c>
      <c r="I574" s="34">
        <f>'Input Data'!I574*IF($G574='Cost Escalators'!$B$4,'Cost Escalators'!$B$6,'Cost Escalators'!$C$6)</f>
        <v>0</v>
      </c>
      <c r="J574" s="34">
        <f>'Input Data'!J574*IF($G574='Cost Escalators'!$B$4,'Cost Escalators'!$B$6,'Cost Escalators'!$C$6)</f>
        <v>0</v>
      </c>
      <c r="K574" s="34">
        <f>'Input Data'!K574*IF($G574='Cost Escalators'!$B$4,'Cost Escalators'!$B$6,'Cost Escalators'!$C$6)</f>
        <v>0</v>
      </c>
      <c r="L574" s="49">
        <f>'Input Data'!L574*IF($G574='Cost Escalators'!$B$4,'Cost Escalators'!$B$6,'Cost Escalators'!$C$6)</f>
        <v>0</v>
      </c>
      <c r="M574" s="34">
        <f>'Input Data'!M574*IF($G574='Cost Escalators'!$B$4,'Cost Escalators'!$B$6,'Cost Escalators'!$C$6)</f>
        <v>0</v>
      </c>
      <c r="N574" s="34">
        <f>'Input Data'!N574*IF($G574='Cost Escalators'!$B$4,'Cost Escalators'!$B$6,'Cost Escalators'!$C$6)</f>
        <v>0</v>
      </c>
      <c r="O574" s="34">
        <f>'Input Data'!O574*IF($G574='Cost Escalators'!$B$4,'Cost Escalators'!$B$6,'Cost Escalators'!$C$6)</f>
        <v>0</v>
      </c>
      <c r="P574" s="49">
        <f>'Input Data'!P574*IF($G574='Cost Escalators'!$B$4,'Cost Escalators'!$B$6,'Cost Escalators'!$C$6)</f>
        <v>792558.59375</v>
      </c>
      <c r="R574" s="102">
        <f t="shared" si="34"/>
        <v>0</v>
      </c>
      <c r="S574" s="34">
        <f t="shared" si="35"/>
        <v>0</v>
      </c>
      <c r="T574" s="34">
        <f t="shared" si="36"/>
        <v>0</v>
      </c>
      <c r="U574" s="49">
        <f t="shared" si="37"/>
        <v>792558.59375</v>
      </c>
      <c r="W574" s="255">
        <f>IF(OR(A574='Cost Escalators'!A$68,A574='Cost Escalators'!A$69,A574='Cost Escalators'!A$70,A574='Cost Escalators'!A$71),SUM(H574:L574),0)</f>
        <v>0</v>
      </c>
    </row>
    <row r="575" spans="1:23" x14ac:dyDescent="0.2">
      <c r="A575" s="33">
        <f>'Input Data'!A575</f>
        <v>7697</v>
      </c>
      <c r="B575" s="33" t="str">
        <f>'Input Data'!B575</f>
        <v>Transmission Line Life Extension</v>
      </c>
      <c r="C575" s="33" t="str">
        <f>'Input Data'!C575</f>
        <v>26 Line Sydney North to Vales Point Life Extension</v>
      </c>
      <c r="D575" s="35" t="str">
        <f>'Input Data'!D575</f>
        <v>PS Replacement</v>
      </c>
      <c r="E575" s="63" t="str">
        <f>'Input Data'!E575</f>
        <v>Input_Proj_Commit</v>
      </c>
      <c r="F575" s="68">
        <f>'Input Data'!F575</f>
        <v>2019</v>
      </c>
      <c r="G575" s="52">
        <f>'Input Data'!G575</f>
        <v>2013</v>
      </c>
      <c r="H575" s="34">
        <f>'Input Data'!H575*IF($G575='Cost Escalators'!$B$4,'Cost Escalators'!$B$6,'Cost Escalators'!$C$6)</f>
        <v>0</v>
      </c>
      <c r="I575" s="34">
        <f>'Input Data'!I575*IF($G575='Cost Escalators'!$B$4,'Cost Escalators'!$B$6,'Cost Escalators'!$C$6)</f>
        <v>0</v>
      </c>
      <c r="J575" s="34">
        <f>'Input Data'!J575*IF($G575='Cost Escalators'!$B$4,'Cost Escalators'!$B$6,'Cost Escalators'!$C$6)</f>
        <v>0</v>
      </c>
      <c r="K575" s="34">
        <f>'Input Data'!K575*IF($G575='Cost Escalators'!$B$4,'Cost Escalators'!$B$6,'Cost Escalators'!$C$6)</f>
        <v>0</v>
      </c>
      <c r="L575" s="49">
        <f>'Input Data'!L575*IF($G575='Cost Escalators'!$B$4,'Cost Escalators'!$B$6,'Cost Escalators'!$C$6)</f>
        <v>0</v>
      </c>
      <c r="M575" s="34">
        <f>'Input Data'!M575*IF($G575='Cost Escalators'!$B$4,'Cost Escalators'!$B$6,'Cost Escalators'!$C$6)</f>
        <v>0</v>
      </c>
      <c r="N575" s="34">
        <f>'Input Data'!N575*IF($G575='Cost Escalators'!$B$4,'Cost Escalators'!$B$6,'Cost Escalators'!$C$6)</f>
        <v>0</v>
      </c>
      <c r="O575" s="34">
        <f>'Input Data'!O575*IF($G575='Cost Escalators'!$B$4,'Cost Escalators'!$B$6,'Cost Escalators'!$C$6)</f>
        <v>0</v>
      </c>
      <c r="P575" s="49">
        <f>'Input Data'!P575*IF($G575='Cost Escalators'!$B$4,'Cost Escalators'!$B$6,'Cost Escalators'!$C$6)</f>
        <v>1085805.2734375</v>
      </c>
      <c r="R575" s="102">
        <f t="shared" si="34"/>
        <v>0</v>
      </c>
      <c r="S575" s="34">
        <f t="shared" si="35"/>
        <v>0</v>
      </c>
      <c r="T575" s="34">
        <f t="shared" si="36"/>
        <v>0</v>
      </c>
      <c r="U575" s="49">
        <f t="shared" si="37"/>
        <v>0</v>
      </c>
      <c r="W575" s="255">
        <f>IF(OR(A575='Cost Escalators'!A$68,A575='Cost Escalators'!A$69,A575='Cost Escalators'!A$70,A575='Cost Escalators'!A$71),SUM(H575:L575),0)</f>
        <v>0</v>
      </c>
    </row>
    <row r="576" spans="1:23" x14ac:dyDescent="0.2">
      <c r="A576" s="33">
        <f>'Input Data'!A576</f>
        <v>7715</v>
      </c>
      <c r="B576" s="33" t="str">
        <f>'Input Data'!B576</f>
        <v>Transmission Line Life Extension</v>
      </c>
      <c r="C576" s="33" t="str">
        <f>'Input Data'!C576</f>
        <v>959/92Z Line Sydney North to Sydney East Life Extension</v>
      </c>
      <c r="D576" s="35" t="str">
        <f>'Input Data'!D576</f>
        <v>PS Replacement</v>
      </c>
      <c r="E576" s="63" t="str">
        <f>'Input Data'!E576</f>
        <v>Input_Proj_Commit</v>
      </c>
      <c r="F576" s="68">
        <f>'Input Data'!F576</f>
        <v>2019</v>
      </c>
      <c r="G576" s="52">
        <f>'Input Data'!G576</f>
        <v>2013</v>
      </c>
      <c r="H576" s="34">
        <f>'Input Data'!H576*IF($G576='Cost Escalators'!$B$4,'Cost Escalators'!$B$6,'Cost Escalators'!$C$6)</f>
        <v>0</v>
      </c>
      <c r="I576" s="34">
        <f>'Input Data'!I576*IF($G576='Cost Escalators'!$B$4,'Cost Escalators'!$B$6,'Cost Escalators'!$C$6)</f>
        <v>0</v>
      </c>
      <c r="J576" s="34">
        <f>'Input Data'!J576*IF($G576='Cost Escalators'!$B$4,'Cost Escalators'!$B$6,'Cost Escalators'!$C$6)</f>
        <v>0</v>
      </c>
      <c r="K576" s="34">
        <f>'Input Data'!K576*IF($G576='Cost Escalators'!$B$4,'Cost Escalators'!$B$6,'Cost Escalators'!$C$6)</f>
        <v>0</v>
      </c>
      <c r="L576" s="49">
        <f>'Input Data'!L576*IF($G576='Cost Escalators'!$B$4,'Cost Escalators'!$B$6,'Cost Escalators'!$C$6)</f>
        <v>0</v>
      </c>
      <c r="M576" s="34">
        <f>'Input Data'!M576*IF($G576='Cost Escalators'!$B$4,'Cost Escalators'!$B$6,'Cost Escalators'!$C$6)</f>
        <v>0</v>
      </c>
      <c r="N576" s="34">
        <f>'Input Data'!N576*IF($G576='Cost Escalators'!$B$4,'Cost Escalators'!$B$6,'Cost Escalators'!$C$6)</f>
        <v>0</v>
      </c>
      <c r="O576" s="34">
        <f>'Input Data'!O576*IF($G576='Cost Escalators'!$B$4,'Cost Escalators'!$B$6,'Cost Escalators'!$C$6)</f>
        <v>0</v>
      </c>
      <c r="P576" s="49">
        <f>'Input Data'!P576*IF($G576='Cost Escalators'!$B$4,'Cost Escalators'!$B$6,'Cost Escalators'!$C$6)</f>
        <v>3059996.6796875</v>
      </c>
      <c r="R576" s="102">
        <f t="shared" si="34"/>
        <v>0</v>
      </c>
      <c r="S576" s="34">
        <f t="shared" si="35"/>
        <v>0</v>
      </c>
      <c r="T576" s="34">
        <f t="shared" si="36"/>
        <v>0</v>
      </c>
      <c r="U576" s="49">
        <f t="shared" si="37"/>
        <v>0</v>
      </c>
      <c r="W576" s="255">
        <f>IF(OR(A576='Cost Escalators'!A$68,A576='Cost Escalators'!A$69,A576='Cost Escalators'!A$70,A576='Cost Escalators'!A$71),SUM(H576:L576),0)</f>
        <v>0</v>
      </c>
    </row>
    <row r="577" spans="1:23" x14ac:dyDescent="0.2">
      <c r="A577" s="33">
        <f>'Input Data'!A577</f>
        <v>7727</v>
      </c>
      <c r="B577" s="33" t="str">
        <f>'Input Data'!B577</f>
        <v>Transmission Line Life Extension</v>
      </c>
      <c r="C577" s="33" t="str">
        <f>'Input Data'!C577</f>
        <v>10 Line Avon to Dapto Life Extension</v>
      </c>
      <c r="D577" s="35" t="str">
        <f>'Input Data'!D577</f>
        <v>PS Replacement</v>
      </c>
      <c r="E577" s="63" t="str">
        <f>'Input Data'!E577</f>
        <v>Input_Proj_Commit</v>
      </c>
      <c r="F577" s="68">
        <f>'Input Data'!F577</f>
        <v>2019</v>
      </c>
      <c r="G577" s="52">
        <f>'Input Data'!G577</f>
        <v>2013</v>
      </c>
      <c r="H577" s="34">
        <f>'Input Data'!H577*IF($G577='Cost Escalators'!$B$4,'Cost Escalators'!$B$6,'Cost Escalators'!$C$6)</f>
        <v>0</v>
      </c>
      <c r="I577" s="34">
        <f>'Input Data'!I577*IF($G577='Cost Escalators'!$B$4,'Cost Escalators'!$B$6,'Cost Escalators'!$C$6)</f>
        <v>0</v>
      </c>
      <c r="J577" s="34">
        <f>'Input Data'!J577*IF($G577='Cost Escalators'!$B$4,'Cost Escalators'!$B$6,'Cost Escalators'!$C$6)</f>
        <v>0</v>
      </c>
      <c r="K577" s="34">
        <f>'Input Data'!K577*IF($G577='Cost Escalators'!$B$4,'Cost Escalators'!$B$6,'Cost Escalators'!$C$6)</f>
        <v>0</v>
      </c>
      <c r="L577" s="49">
        <f>'Input Data'!L577*IF($G577='Cost Escalators'!$B$4,'Cost Escalators'!$B$6,'Cost Escalators'!$C$6)</f>
        <v>0</v>
      </c>
      <c r="M577" s="34">
        <f>'Input Data'!M577*IF($G577='Cost Escalators'!$B$4,'Cost Escalators'!$B$6,'Cost Escalators'!$C$6)</f>
        <v>0</v>
      </c>
      <c r="N577" s="34">
        <f>'Input Data'!N577*IF($G577='Cost Escalators'!$B$4,'Cost Escalators'!$B$6,'Cost Escalators'!$C$6)</f>
        <v>0</v>
      </c>
      <c r="O577" s="34">
        <f>'Input Data'!O577*IF($G577='Cost Escalators'!$B$4,'Cost Escalators'!$B$6,'Cost Escalators'!$C$6)</f>
        <v>0</v>
      </c>
      <c r="P577" s="49">
        <f>'Input Data'!P577*IF($G577='Cost Escalators'!$B$4,'Cost Escalators'!$B$6,'Cost Escalators'!$C$6)</f>
        <v>1085805.2734375</v>
      </c>
      <c r="R577" s="102">
        <f t="shared" si="34"/>
        <v>0</v>
      </c>
      <c r="S577" s="34">
        <f t="shared" si="35"/>
        <v>0</v>
      </c>
      <c r="T577" s="34">
        <f t="shared" si="36"/>
        <v>0</v>
      </c>
      <c r="U577" s="49">
        <f t="shared" si="37"/>
        <v>0</v>
      </c>
      <c r="W577" s="255">
        <f>IF(OR(A577='Cost Escalators'!A$68,A577='Cost Escalators'!A$69,A577='Cost Escalators'!A$70,A577='Cost Escalators'!A$71),SUM(H577:L577),0)</f>
        <v>0</v>
      </c>
    </row>
    <row r="578" spans="1:23" x14ac:dyDescent="0.2">
      <c r="A578" s="33">
        <f>'Input Data'!A578</f>
        <v>7728</v>
      </c>
      <c r="B578" s="33" t="str">
        <f>'Input Data'!B578</f>
        <v>Transmission Line Life Extension</v>
      </c>
      <c r="C578" s="33" t="str">
        <f>'Input Data'!C578</f>
        <v>23 Line Munmorah to Vales Point Life Extension</v>
      </c>
      <c r="D578" s="35" t="str">
        <f>'Input Data'!D578</f>
        <v>PS Replacement</v>
      </c>
      <c r="E578" s="63" t="str">
        <f>'Input Data'!E578</f>
        <v>Input_Proj_Commit</v>
      </c>
      <c r="F578" s="68">
        <f>'Input Data'!F578</f>
        <v>2019</v>
      </c>
      <c r="G578" s="52">
        <f>'Input Data'!G578</f>
        <v>2013</v>
      </c>
      <c r="H578" s="34">
        <f>'Input Data'!H578*IF($G578='Cost Escalators'!$B$4,'Cost Escalators'!$B$6,'Cost Escalators'!$C$6)</f>
        <v>0</v>
      </c>
      <c r="I578" s="34">
        <f>'Input Data'!I578*IF($G578='Cost Escalators'!$B$4,'Cost Escalators'!$B$6,'Cost Escalators'!$C$6)</f>
        <v>0</v>
      </c>
      <c r="J578" s="34">
        <f>'Input Data'!J578*IF($G578='Cost Escalators'!$B$4,'Cost Escalators'!$B$6,'Cost Escalators'!$C$6)</f>
        <v>0</v>
      </c>
      <c r="K578" s="34">
        <f>'Input Data'!K578*IF($G578='Cost Escalators'!$B$4,'Cost Escalators'!$B$6,'Cost Escalators'!$C$6)</f>
        <v>0</v>
      </c>
      <c r="L578" s="49">
        <f>'Input Data'!L578*IF($G578='Cost Escalators'!$B$4,'Cost Escalators'!$B$6,'Cost Escalators'!$C$6)</f>
        <v>0</v>
      </c>
      <c r="M578" s="34">
        <f>'Input Data'!M578*IF($G578='Cost Escalators'!$B$4,'Cost Escalators'!$B$6,'Cost Escalators'!$C$6)</f>
        <v>0</v>
      </c>
      <c r="N578" s="34">
        <f>'Input Data'!N578*IF($G578='Cost Escalators'!$B$4,'Cost Escalators'!$B$6,'Cost Escalators'!$C$6)</f>
        <v>1085805.2734375</v>
      </c>
      <c r="O578" s="34">
        <f>'Input Data'!O578*IF($G578='Cost Escalators'!$B$4,'Cost Escalators'!$B$6,'Cost Escalators'!$C$6)</f>
        <v>0</v>
      </c>
      <c r="P578" s="49">
        <f>'Input Data'!P578*IF($G578='Cost Escalators'!$B$4,'Cost Escalators'!$B$6,'Cost Escalators'!$C$6)</f>
        <v>0</v>
      </c>
      <c r="R578" s="102">
        <f t="shared" si="34"/>
        <v>0</v>
      </c>
      <c r="S578" s="34">
        <f t="shared" si="35"/>
        <v>0</v>
      </c>
      <c r="T578" s="34">
        <f t="shared" si="36"/>
        <v>0</v>
      </c>
      <c r="U578" s="49">
        <f t="shared" si="37"/>
        <v>0</v>
      </c>
      <c r="W578" s="255">
        <f>IF(OR(A578='Cost Escalators'!A$68,A578='Cost Escalators'!A$69,A578='Cost Escalators'!A$70,A578='Cost Escalators'!A$71),SUM(H578:L578),0)</f>
        <v>0</v>
      </c>
    </row>
    <row r="579" spans="1:23" x14ac:dyDescent="0.2">
      <c r="A579" s="33">
        <f>'Input Data'!A579</f>
        <v>7761</v>
      </c>
      <c r="B579" s="33" t="str">
        <f>'Input Data'!B579</f>
        <v>Transmission Line Life Extension</v>
      </c>
      <c r="C579" s="33" t="str">
        <f>'Input Data'!C579</f>
        <v>2M Line Munmorah to Tuggerah Life Extension</v>
      </c>
      <c r="D579" s="35" t="str">
        <f>'Input Data'!D579</f>
        <v>PS Replacement</v>
      </c>
      <c r="E579" s="63" t="str">
        <f>'Input Data'!E579</f>
        <v>Input_Proj_Commit</v>
      </c>
      <c r="F579" s="68">
        <f>'Input Data'!F579</f>
        <v>2019</v>
      </c>
      <c r="G579" s="52">
        <f>'Input Data'!G579</f>
        <v>2013</v>
      </c>
      <c r="H579" s="34">
        <f>'Input Data'!H579*IF($G579='Cost Escalators'!$B$4,'Cost Escalators'!$B$6,'Cost Escalators'!$C$6)</f>
        <v>0</v>
      </c>
      <c r="I579" s="34">
        <f>'Input Data'!I579*IF($G579='Cost Escalators'!$B$4,'Cost Escalators'!$B$6,'Cost Escalators'!$C$6)</f>
        <v>0</v>
      </c>
      <c r="J579" s="34">
        <f>'Input Data'!J579*IF($G579='Cost Escalators'!$B$4,'Cost Escalators'!$B$6,'Cost Escalators'!$C$6)</f>
        <v>0</v>
      </c>
      <c r="K579" s="34">
        <f>'Input Data'!K579*IF($G579='Cost Escalators'!$B$4,'Cost Escalators'!$B$6,'Cost Escalators'!$C$6)</f>
        <v>0</v>
      </c>
      <c r="L579" s="49">
        <f>'Input Data'!L579*IF($G579='Cost Escalators'!$B$4,'Cost Escalators'!$B$6,'Cost Escalators'!$C$6)</f>
        <v>0</v>
      </c>
      <c r="M579" s="34">
        <f>'Input Data'!M579*IF($G579='Cost Escalators'!$B$4,'Cost Escalators'!$B$6,'Cost Escalators'!$C$6)</f>
        <v>789676.5625</v>
      </c>
      <c r="N579" s="34">
        <f>'Input Data'!N579*IF($G579='Cost Escalators'!$B$4,'Cost Escalators'!$B$6,'Cost Escalators'!$C$6)</f>
        <v>0</v>
      </c>
      <c r="O579" s="34">
        <f>'Input Data'!O579*IF($G579='Cost Escalators'!$B$4,'Cost Escalators'!$B$6,'Cost Escalators'!$C$6)</f>
        <v>0</v>
      </c>
      <c r="P579" s="49">
        <f>'Input Data'!P579*IF($G579='Cost Escalators'!$B$4,'Cost Escalators'!$B$6,'Cost Escalators'!$C$6)</f>
        <v>0</v>
      </c>
      <c r="R579" s="102">
        <f t="shared" si="34"/>
        <v>0</v>
      </c>
      <c r="S579" s="34">
        <f t="shared" si="35"/>
        <v>0</v>
      </c>
      <c r="T579" s="34">
        <f t="shared" si="36"/>
        <v>0</v>
      </c>
      <c r="U579" s="49">
        <f t="shared" si="37"/>
        <v>0</v>
      </c>
      <c r="W579" s="255">
        <f>IF(OR(A579='Cost Escalators'!A$68,A579='Cost Escalators'!A$69,A579='Cost Escalators'!A$70,A579='Cost Escalators'!A$71),SUM(H579:L579),0)</f>
        <v>0</v>
      </c>
    </row>
    <row r="580" spans="1:23" x14ac:dyDescent="0.2">
      <c r="A580" s="33">
        <f>'Input Data'!A580</f>
        <v>7914</v>
      </c>
      <c r="B580" s="33" t="str">
        <f>'Input Data'!B580</f>
        <v>Transmission Line Life Extension</v>
      </c>
      <c r="C580" s="33" t="str">
        <f>'Input Data'!C580</f>
        <v>16 Line Structure 104 to 159 Life Extension</v>
      </c>
      <c r="D580" s="35" t="str">
        <f>'Input Data'!D580</f>
        <v>PS Replacement</v>
      </c>
      <c r="E580" s="63" t="str">
        <f>'Input Data'!E580</f>
        <v>Input_Proj_Commit</v>
      </c>
      <c r="F580" s="68">
        <f>'Input Data'!F580</f>
        <v>2019</v>
      </c>
      <c r="G580" s="52">
        <f>'Input Data'!G580</f>
        <v>2013</v>
      </c>
      <c r="H580" s="34">
        <f>'Input Data'!H580*IF($G580='Cost Escalators'!$B$4,'Cost Escalators'!$B$6,'Cost Escalators'!$C$6)</f>
        <v>0</v>
      </c>
      <c r="I580" s="34">
        <f>'Input Data'!I580*IF($G580='Cost Escalators'!$B$4,'Cost Escalators'!$B$6,'Cost Escalators'!$C$6)</f>
        <v>0</v>
      </c>
      <c r="J580" s="34">
        <f>'Input Data'!J580*IF($G580='Cost Escalators'!$B$4,'Cost Escalators'!$B$6,'Cost Escalators'!$C$6)</f>
        <v>0</v>
      </c>
      <c r="K580" s="34">
        <f>'Input Data'!K580*IF($G580='Cost Escalators'!$B$4,'Cost Escalators'!$B$6,'Cost Escalators'!$C$6)</f>
        <v>0</v>
      </c>
      <c r="L580" s="49">
        <f>'Input Data'!L580*IF($G580='Cost Escalators'!$B$4,'Cost Escalators'!$B$6,'Cost Escalators'!$C$6)</f>
        <v>0</v>
      </c>
      <c r="M580" s="34">
        <f>'Input Data'!M580*IF($G580='Cost Escalators'!$B$4,'Cost Escalators'!$B$6,'Cost Escalators'!$C$6)</f>
        <v>0</v>
      </c>
      <c r="N580" s="34">
        <f>'Input Data'!N580*IF($G580='Cost Escalators'!$B$4,'Cost Escalators'!$B$6,'Cost Escalators'!$C$6)</f>
        <v>0</v>
      </c>
      <c r="O580" s="34">
        <f>'Input Data'!O580*IF($G580='Cost Escalators'!$B$4,'Cost Escalators'!$B$6,'Cost Escalators'!$C$6)</f>
        <v>0</v>
      </c>
      <c r="P580" s="49">
        <f>'Input Data'!P580*IF($G580='Cost Escalators'!$B$4,'Cost Escalators'!$B$6,'Cost Escalators'!$C$6)</f>
        <v>0</v>
      </c>
      <c r="R580" s="102">
        <f t="shared" si="34"/>
        <v>0</v>
      </c>
      <c r="S580" s="34">
        <f t="shared" si="35"/>
        <v>0</v>
      </c>
      <c r="T580" s="34">
        <f t="shared" si="36"/>
        <v>0</v>
      </c>
      <c r="U580" s="49">
        <f t="shared" si="37"/>
        <v>0</v>
      </c>
      <c r="W580" s="255">
        <f>IF(OR(A580='Cost Escalators'!A$68,A580='Cost Escalators'!A$69,A580='Cost Escalators'!A$70,A580='Cost Escalators'!A$71),SUM(H580:L580),0)</f>
        <v>0</v>
      </c>
    </row>
    <row r="581" spans="1:23" x14ac:dyDescent="0.2">
      <c r="A581" s="33">
        <f>'Input Data'!A581</f>
        <v>7912</v>
      </c>
      <c r="B581" s="33" t="str">
        <f>'Input Data'!B581</f>
        <v>Transmission Line Life Extension</v>
      </c>
      <c r="C581" s="33" t="str">
        <f>'Input Data'!C581</f>
        <v>93 Line Eraring to Newcastle Life Extension</v>
      </c>
      <c r="D581" s="35" t="str">
        <f>'Input Data'!D581</f>
        <v>PS Replacement</v>
      </c>
      <c r="E581" s="63" t="str">
        <f>'Input Data'!E581</f>
        <v>Input_Proj_Commit</v>
      </c>
      <c r="F581" s="68">
        <f>'Input Data'!F581</f>
        <v>2021</v>
      </c>
      <c r="G581" s="52">
        <f>'Input Data'!G581</f>
        <v>2013</v>
      </c>
      <c r="H581" s="34">
        <f>'Input Data'!H581*IF($G581='Cost Escalators'!$B$4,'Cost Escalators'!$B$6,'Cost Escalators'!$C$6)</f>
        <v>0</v>
      </c>
      <c r="I581" s="34">
        <f>'Input Data'!I581*IF($G581='Cost Escalators'!$B$4,'Cost Escalators'!$B$6,'Cost Escalators'!$C$6)</f>
        <v>0</v>
      </c>
      <c r="J581" s="34">
        <f>'Input Data'!J581*IF($G581='Cost Escalators'!$B$4,'Cost Escalators'!$B$6,'Cost Escalators'!$C$6)</f>
        <v>0</v>
      </c>
      <c r="K581" s="34">
        <f>'Input Data'!K581*IF($G581='Cost Escalators'!$B$4,'Cost Escalators'!$B$6,'Cost Escalators'!$C$6)</f>
        <v>0</v>
      </c>
      <c r="L581" s="49">
        <f>'Input Data'!L581*IF($G581='Cost Escalators'!$B$4,'Cost Escalators'!$B$6,'Cost Escalators'!$C$6)</f>
        <v>0</v>
      </c>
      <c r="M581" s="34">
        <f>'Input Data'!M581*IF($G581='Cost Escalators'!$B$4,'Cost Escalators'!$B$6,'Cost Escalators'!$C$6)</f>
        <v>0</v>
      </c>
      <c r="N581" s="34">
        <f>'Input Data'!N581*IF($G581='Cost Escalators'!$B$4,'Cost Escalators'!$B$6,'Cost Escalators'!$C$6)</f>
        <v>0</v>
      </c>
      <c r="O581" s="34">
        <f>'Input Data'!O581*IF($G581='Cost Escalators'!$B$4,'Cost Escalators'!$B$6,'Cost Escalators'!$C$6)</f>
        <v>0</v>
      </c>
      <c r="P581" s="49">
        <f>'Input Data'!P581*IF($G581='Cost Escalators'!$B$4,'Cost Escalators'!$B$6,'Cost Escalators'!$C$6)</f>
        <v>0</v>
      </c>
      <c r="R581" s="102">
        <f t="shared" ref="R581:R644" si="38">IF($F581=0,M581,IF($F581=R$4,SUM($H581:$P581),0))</f>
        <v>0</v>
      </c>
      <c r="S581" s="34">
        <f t="shared" ref="S581:S644" si="39">IF($F581=0,N581,IF($F581=S$4,SUM($H581:$P581),0))</f>
        <v>0</v>
      </c>
      <c r="T581" s="34">
        <f t="shared" ref="T581:T644" si="40">IF($F581=0,O581,IF($F581=T$4,SUM($H581:$P581),0))</f>
        <v>0</v>
      </c>
      <c r="U581" s="49">
        <f t="shared" ref="U581:U644" si="41">IF($F581=0,P581,IF($F581=U$4,SUM($H581:$P581),0))</f>
        <v>0</v>
      </c>
      <c r="W581" s="255">
        <f>IF(OR(A581='Cost Escalators'!A$68,A581='Cost Escalators'!A$69,A581='Cost Escalators'!A$70,A581='Cost Escalators'!A$71),SUM(H581:L581),0)</f>
        <v>0</v>
      </c>
    </row>
    <row r="582" spans="1:23" x14ac:dyDescent="0.2">
      <c r="A582" s="33">
        <f>'Input Data'!A582</f>
        <v>7911</v>
      </c>
      <c r="B582" s="33" t="str">
        <f>'Input Data'!B582</f>
        <v>Transmission Line Life Extension</v>
      </c>
      <c r="C582" s="33" t="str">
        <f>'Input Data'!C582</f>
        <v>90 Line Eraring to Newcastle Life Extension</v>
      </c>
      <c r="D582" s="35" t="str">
        <f>'Input Data'!D582</f>
        <v>PS Replacement</v>
      </c>
      <c r="E582" s="63" t="str">
        <f>'Input Data'!E582</f>
        <v>Input_Proj_Commit</v>
      </c>
      <c r="F582" s="68">
        <f>'Input Data'!F582</f>
        <v>2022</v>
      </c>
      <c r="G582" s="52">
        <f>'Input Data'!G582</f>
        <v>2013</v>
      </c>
      <c r="H582" s="34">
        <f>'Input Data'!H582*IF($G582='Cost Escalators'!$B$4,'Cost Escalators'!$B$6,'Cost Escalators'!$C$6)</f>
        <v>0</v>
      </c>
      <c r="I582" s="34">
        <f>'Input Data'!I582*IF($G582='Cost Escalators'!$B$4,'Cost Escalators'!$B$6,'Cost Escalators'!$C$6)</f>
        <v>0</v>
      </c>
      <c r="J582" s="34">
        <f>'Input Data'!J582*IF($G582='Cost Escalators'!$B$4,'Cost Escalators'!$B$6,'Cost Escalators'!$C$6)</f>
        <v>0</v>
      </c>
      <c r="K582" s="34">
        <f>'Input Data'!K582*IF($G582='Cost Escalators'!$B$4,'Cost Escalators'!$B$6,'Cost Escalators'!$C$6)</f>
        <v>0</v>
      </c>
      <c r="L582" s="49">
        <f>'Input Data'!L582*IF($G582='Cost Escalators'!$B$4,'Cost Escalators'!$B$6,'Cost Escalators'!$C$6)</f>
        <v>0</v>
      </c>
      <c r="M582" s="34">
        <f>'Input Data'!M582*IF($G582='Cost Escalators'!$B$4,'Cost Escalators'!$B$6,'Cost Escalators'!$C$6)</f>
        <v>0</v>
      </c>
      <c r="N582" s="34">
        <f>'Input Data'!N582*IF($G582='Cost Escalators'!$B$4,'Cost Escalators'!$B$6,'Cost Escalators'!$C$6)</f>
        <v>0</v>
      </c>
      <c r="O582" s="34">
        <f>'Input Data'!O582*IF($G582='Cost Escalators'!$B$4,'Cost Escalators'!$B$6,'Cost Escalators'!$C$6)</f>
        <v>0</v>
      </c>
      <c r="P582" s="49">
        <f>'Input Data'!P582*IF($G582='Cost Escalators'!$B$4,'Cost Escalators'!$B$6,'Cost Escalators'!$C$6)</f>
        <v>0</v>
      </c>
      <c r="R582" s="102">
        <f t="shared" si="38"/>
        <v>0</v>
      </c>
      <c r="S582" s="34">
        <f t="shared" si="39"/>
        <v>0</v>
      </c>
      <c r="T582" s="34">
        <f t="shared" si="40"/>
        <v>0</v>
      </c>
      <c r="U582" s="49">
        <f t="shared" si="41"/>
        <v>0</v>
      </c>
      <c r="W582" s="255">
        <f>IF(OR(A582='Cost Escalators'!A$68,A582='Cost Escalators'!A$69,A582='Cost Escalators'!A$70,A582='Cost Escalators'!A$71),SUM(H582:L582),0)</f>
        <v>0</v>
      </c>
    </row>
    <row r="583" spans="1:23" x14ac:dyDescent="0.2">
      <c r="A583" s="33" t="str">
        <f>'Input Data'!A583</f>
        <v>P0002047</v>
      </c>
      <c r="B583" s="33" t="str">
        <f>'Input Data'!B583</f>
        <v>Transmission Line Minor Projects</v>
      </c>
      <c r="C583" s="33" t="str">
        <f>'Input Data'!C583</f>
        <v>Reconstruction of Geehi Tee</v>
      </c>
      <c r="D583" s="35" t="str">
        <f>'Input Data'!D583</f>
        <v>PS Replacement</v>
      </c>
      <c r="E583" s="63" t="str">
        <f>'Input Data'!E583</f>
        <v>Input_Proj_Commit</v>
      </c>
      <c r="F583" s="68">
        <f>'Input Data'!F583</f>
        <v>2015</v>
      </c>
      <c r="G583" s="52">
        <f>'Input Data'!G583</f>
        <v>2013</v>
      </c>
      <c r="H583" s="34">
        <f>'Input Data'!H583*IF($G583='Cost Escalators'!$B$4,'Cost Escalators'!$B$6,'Cost Escalators'!$C$6)</f>
        <v>0</v>
      </c>
      <c r="I583" s="34">
        <f>'Input Data'!I583*IF($G583='Cost Escalators'!$B$4,'Cost Escalators'!$B$6,'Cost Escalators'!$C$6)</f>
        <v>0</v>
      </c>
      <c r="J583" s="34">
        <f>'Input Data'!J583*IF($G583='Cost Escalators'!$B$4,'Cost Escalators'!$B$6,'Cost Escalators'!$C$6)</f>
        <v>0</v>
      </c>
      <c r="K583" s="34">
        <f>'Input Data'!K583*IF($G583='Cost Escalators'!$B$4,'Cost Escalators'!$B$6,'Cost Escalators'!$C$6)</f>
        <v>0</v>
      </c>
      <c r="L583" s="49">
        <f>'Input Data'!L583*IF($G583='Cost Escalators'!$B$4,'Cost Escalators'!$B$6,'Cost Escalators'!$C$6)</f>
        <v>411718.75</v>
      </c>
      <c r="M583" s="34">
        <f>'Input Data'!M583*IF($G583='Cost Escalators'!$B$4,'Cost Escalators'!$B$6,'Cost Escalators'!$C$6)</f>
        <v>1296914.0625</v>
      </c>
      <c r="N583" s="34">
        <f>'Input Data'!N583*IF($G583='Cost Escalators'!$B$4,'Cost Escalators'!$B$6,'Cost Escalators'!$C$6)</f>
        <v>0</v>
      </c>
      <c r="O583" s="34">
        <f>'Input Data'!O583*IF($G583='Cost Escalators'!$B$4,'Cost Escalators'!$B$6,'Cost Escalators'!$C$6)</f>
        <v>0</v>
      </c>
      <c r="P583" s="49">
        <f>'Input Data'!P583*IF($G583='Cost Escalators'!$B$4,'Cost Escalators'!$B$6,'Cost Escalators'!$C$6)</f>
        <v>0</v>
      </c>
      <c r="R583" s="102">
        <f t="shared" si="38"/>
        <v>1708632.8125</v>
      </c>
      <c r="S583" s="34">
        <f t="shared" si="39"/>
        <v>0</v>
      </c>
      <c r="T583" s="34">
        <f t="shared" si="40"/>
        <v>0</v>
      </c>
      <c r="U583" s="49">
        <f t="shared" si="41"/>
        <v>0</v>
      </c>
      <c r="W583" s="255">
        <f>IF(OR(A583='Cost Escalators'!A$68,A583='Cost Escalators'!A$69,A583='Cost Escalators'!A$70,A583='Cost Escalators'!A$71),SUM(H583:L583),0)</f>
        <v>0</v>
      </c>
    </row>
    <row r="584" spans="1:23" x14ac:dyDescent="0.2">
      <c r="A584" s="33">
        <f>'Input Data'!A584</f>
        <v>5966</v>
      </c>
      <c r="B584" s="33" t="str">
        <f>'Input Data'!B584</f>
        <v>Transmission Line Renewal</v>
      </c>
      <c r="C584" s="33" t="str">
        <f>'Input Data'!C584</f>
        <v>990 Line Yass to Wagga 132kV Transmission Line Rebuild</v>
      </c>
      <c r="D584" s="35" t="str">
        <f>'Input Data'!D584</f>
        <v>PS Replacement</v>
      </c>
      <c r="E584" s="63" t="str">
        <f>'Input Data'!E584</f>
        <v>Input_Proj_Commit</v>
      </c>
      <c r="F584" s="68">
        <f>'Input Data'!F584</f>
        <v>2010</v>
      </c>
      <c r="G584" s="52">
        <f>'Input Data'!G584</f>
        <v>2013</v>
      </c>
      <c r="H584" s="34">
        <f>'Input Data'!H584*IF($G584='Cost Escalators'!$B$4,'Cost Escalators'!$B$6,'Cost Escalators'!$C$6)</f>
        <v>9205675.8643266745</v>
      </c>
      <c r="I584" s="34">
        <f>'Input Data'!I584*IF($G584='Cost Escalators'!$B$4,'Cost Escalators'!$B$6,'Cost Escalators'!$C$6)</f>
        <v>707178.41900837794</v>
      </c>
      <c r="J584" s="34">
        <f>'Input Data'!J584*IF($G584='Cost Escalators'!$B$4,'Cost Escalators'!$B$6,'Cost Escalators'!$C$6)</f>
        <v>225315.99405405292</v>
      </c>
      <c r="K584" s="34">
        <f>'Input Data'!K584*IF($G584='Cost Escalators'!$B$4,'Cost Escalators'!$B$6,'Cost Escalators'!$C$6)</f>
        <v>0</v>
      </c>
      <c r="L584" s="49">
        <f>'Input Data'!L584*IF($G584='Cost Escalators'!$B$4,'Cost Escalators'!$B$6,'Cost Escalators'!$C$6)</f>
        <v>0</v>
      </c>
      <c r="M584" s="34">
        <f>'Input Data'!M584*IF($G584='Cost Escalators'!$B$4,'Cost Escalators'!$B$6,'Cost Escalators'!$C$6)</f>
        <v>0</v>
      </c>
      <c r="N584" s="34">
        <f>'Input Data'!N584*IF($G584='Cost Escalators'!$B$4,'Cost Escalators'!$B$6,'Cost Escalators'!$C$6)</f>
        <v>0</v>
      </c>
      <c r="O584" s="34">
        <f>'Input Data'!O584*IF($G584='Cost Escalators'!$B$4,'Cost Escalators'!$B$6,'Cost Escalators'!$C$6)</f>
        <v>0</v>
      </c>
      <c r="P584" s="49">
        <f>'Input Data'!P584*IF($G584='Cost Escalators'!$B$4,'Cost Escalators'!$B$6,'Cost Escalators'!$C$6)</f>
        <v>0</v>
      </c>
      <c r="R584" s="102">
        <f t="shared" si="38"/>
        <v>0</v>
      </c>
      <c r="S584" s="34">
        <f t="shared" si="39"/>
        <v>0</v>
      </c>
      <c r="T584" s="34">
        <f t="shared" si="40"/>
        <v>0</v>
      </c>
      <c r="U584" s="49">
        <f t="shared" si="41"/>
        <v>0</v>
      </c>
      <c r="W584" s="255">
        <f>IF(OR(A584='Cost Escalators'!A$68,A584='Cost Escalators'!A$69,A584='Cost Escalators'!A$70,A584='Cost Escalators'!A$71),SUM(H584:L584),0)</f>
        <v>0</v>
      </c>
    </row>
    <row r="585" spans="1:23" x14ac:dyDescent="0.2">
      <c r="A585" s="33">
        <f>'Input Data'!A585</f>
        <v>7264</v>
      </c>
      <c r="B585" s="33" t="str">
        <f>'Input Data'!B585</f>
        <v>Transmission Line Renewal</v>
      </c>
      <c r="C585" s="33" t="str">
        <f>'Input Data'!C585</f>
        <v>944 Line Wallerawang to Orange North Rebuild</v>
      </c>
      <c r="D585" s="35" t="str">
        <f>'Input Data'!D585</f>
        <v>PS Replacement</v>
      </c>
      <c r="E585" s="63" t="str">
        <f>'Input Data'!E585</f>
        <v>Input_Proj_Commit</v>
      </c>
      <c r="F585" s="68">
        <f>'Input Data'!F585</f>
        <v>2014</v>
      </c>
      <c r="G585" s="52">
        <f>'Input Data'!G585</f>
        <v>2013</v>
      </c>
      <c r="H585" s="34">
        <f>'Input Data'!H585*IF($G585='Cost Escalators'!$B$4,'Cost Escalators'!$B$6,'Cost Escalators'!$C$6)</f>
        <v>14319.722618665835</v>
      </c>
      <c r="I585" s="34">
        <f>'Input Data'!I585*IF($G585='Cost Escalators'!$B$4,'Cost Escalators'!$B$6,'Cost Escalators'!$C$6)</f>
        <v>76744.865633553098</v>
      </c>
      <c r="J585" s="34">
        <f>'Input Data'!J585*IF($G585='Cost Escalators'!$B$4,'Cost Escalators'!$B$6,'Cost Escalators'!$C$6)</f>
        <v>534151.20912813547</v>
      </c>
      <c r="K585" s="34">
        <f>'Input Data'!K585*IF($G585='Cost Escalators'!$B$4,'Cost Escalators'!$B$6,'Cost Escalators'!$C$6)</f>
        <v>1564708.1936811097</v>
      </c>
      <c r="L585" s="49">
        <f>'Input Data'!L585*IF($G585='Cost Escalators'!$B$4,'Cost Escalators'!$B$6,'Cost Escalators'!$C$6)</f>
        <v>3405662.8142187498</v>
      </c>
      <c r="M585" s="34">
        <f>'Input Data'!M585*IF($G585='Cost Escalators'!$B$4,'Cost Escalators'!$B$6,'Cost Escalators'!$C$6)</f>
        <v>0</v>
      </c>
      <c r="N585" s="34">
        <f>'Input Data'!N585*IF($G585='Cost Escalators'!$B$4,'Cost Escalators'!$B$6,'Cost Escalators'!$C$6)</f>
        <v>0</v>
      </c>
      <c r="O585" s="34">
        <f>'Input Data'!O585*IF($G585='Cost Escalators'!$B$4,'Cost Escalators'!$B$6,'Cost Escalators'!$C$6)</f>
        <v>0</v>
      </c>
      <c r="P585" s="49">
        <f>'Input Data'!P585*IF($G585='Cost Escalators'!$B$4,'Cost Escalators'!$B$6,'Cost Escalators'!$C$6)</f>
        <v>0</v>
      </c>
      <c r="R585" s="102">
        <f t="shared" si="38"/>
        <v>0</v>
      </c>
      <c r="S585" s="34">
        <f t="shared" si="39"/>
        <v>0</v>
      </c>
      <c r="T585" s="34">
        <f t="shared" si="40"/>
        <v>0</v>
      </c>
      <c r="U585" s="49">
        <f t="shared" si="41"/>
        <v>0</v>
      </c>
      <c r="W585" s="255">
        <f>IF(OR(A585='Cost Escalators'!A$68,A585='Cost Escalators'!A$69,A585='Cost Escalators'!A$70,A585='Cost Escalators'!A$71),SUM(H585:L585),0)</f>
        <v>0</v>
      </c>
    </row>
    <row r="586" spans="1:23" x14ac:dyDescent="0.2">
      <c r="A586" s="33">
        <f>'Input Data'!A586</f>
        <v>7725</v>
      </c>
      <c r="B586" s="33" t="str">
        <f>'Input Data'!B586</f>
        <v>Transmission Line Renewal</v>
      </c>
      <c r="C586" s="33" t="str">
        <f>'Input Data'!C586</f>
        <v>99J Yanco to Griffith 132kV Line Partial Rebuild</v>
      </c>
      <c r="D586" s="35" t="str">
        <f>'Input Data'!D586</f>
        <v>PS Replacement</v>
      </c>
      <c r="E586" s="63" t="str">
        <f>'Input Data'!E586</f>
        <v>Input_Proj_Commit</v>
      </c>
      <c r="F586" s="68">
        <f>'Input Data'!F586</f>
        <v>2019</v>
      </c>
      <c r="G586" s="52">
        <f>'Input Data'!G586</f>
        <v>2013</v>
      </c>
      <c r="H586" s="34">
        <f>'Input Data'!H586*IF($G586='Cost Escalators'!$B$4,'Cost Escalators'!$B$6,'Cost Escalators'!$C$6)</f>
        <v>0</v>
      </c>
      <c r="I586" s="34">
        <f>'Input Data'!I586*IF($G586='Cost Escalators'!$B$4,'Cost Escalators'!$B$6,'Cost Escalators'!$C$6)</f>
        <v>0</v>
      </c>
      <c r="J586" s="34">
        <f>'Input Data'!J586*IF($G586='Cost Escalators'!$B$4,'Cost Escalators'!$B$6,'Cost Escalators'!$C$6)</f>
        <v>0</v>
      </c>
      <c r="K586" s="34">
        <f>'Input Data'!K586*IF($G586='Cost Escalators'!$B$4,'Cost Escalators'!$B$6,'Cost Escalators'!$C$6)</f>
        <v>0</v>
      </c>
      <c r="L586" s="49">
        <f>'Input Data'!L586*IF($G586='Cost Escalators'!$B$4,'Cost Escalators'!$B$6,'Cost Escalators'!$C$6)</f>
        <v>154394.53125</v>
      </c>
      <c r="M586" s="34">
        <f>'Input Data'!M586*IF($G586='Cost Escalators'!$B$4,'Cost Escalators'!$B$6,'Cost Escalators'!$C$6)</f>
        <v>216152.34375</v>
      </c>
      <c r="N586" s="34">
        <f>'Input Data'!N586*IF($G586='Cost Escalators'!$B$4,'Cost Escalators'!$B$6,'Cost Escalators'!$C$6)</f>
        <v>2269599.609375</v>
      </c>
      <c r="O586" s="34">
        <f>'Input Data'!O586*IF($G586='Cost Escalators'!$B$4,'Cost Escalators'!$B$6,'Cost Escalators'!$C$6)</f>
        <v>2233574.21875</v>
      </c>
      <c r="P586" s="49">
        <f>'Input Data'!P586*IF($G586='Cost Escalators'!$B$4,'Cost Escalators'!$B$6,'Cost Escalators'!$C$6)</f>
        <v>2305625</v>
      </c>
      <c r="R586" s="102">
        <f t="shared" si="38"/>
        <v>0</v>
      </c>
      <c r="S586" s="34">
        <f t="shared" si="39"/>
        <v>0</v>
      </c>
      <c r="T586" s="34">
        <f t="shared" si="40"/>
        <v>0</v>
      </c>
      <c r="U586" s="49">
        <f t="shared" si="41"/>
        <v>0</v>
      </c>
      <c r="W586" s="255">
        <f>IF(OR(A586='Cost Escalators'!A$68,A586='Cost Escalators'!A$69,A586='Cost Escalators'!A$70,A586='Cost Escalators'!A$71),SUM(H586:L586),0)</f>
        <v>0</v>
      </c>
    </row>
    <row r="587" spans="1:23" x14ac:dyDescent="0.2">
      <c r="A587" s="33">
        <f>'Input Data'!A587</f>
        <v>7744</v>
      </c>
      <c r="B587" s="33" t="str">
        <f>'Input Data'!B587</f>
        <v>Transmission Line Wood Pole Replacement</v>
      </c>
      <c r="C587" s="33" t="str">
        <f>'Input Data'!C587</f>
        <v>Line 85 Armidale to Tamworth Temporary Pole Replacement</v>
      </c>
      <c r="D587" s="35" t="str">
        <f>'Input Data'!D587</f>
        <v>PS Replacement</v>
      </c>
      <c r="E587" s="63" t="str">
        <f>'Input Data'!E587</f>
        <v>Input_Proj_Commit</v>
      </c>
      <c r="F587" s="68">
        <f>'Input Data'!F587</f>
        <v>2015</v>
      </c>
      <c r="G587" s="52">
        <f>'Input Data'!G587</f>
        <v>2013</v>
      </c>
      <c r="H587" s="34">
        <f>'Input Data'!H587*IF($G587='Cost Escalators'!$B$4,'Cost Escalators'!$B$6,'Cost Escalators'!$C$6)</f>
        <v>0</v>
      </c>
      <c r="I587" s="34">
        <f>'Input Data'!I587*IF($G587='Cost Escalators'!$B$4,'Cost Escalators'!$B$6,'Cost Escalators'!$C$6)</f>
        <v>0</v>
      </c>
      <c r="J587" s="34">
        <f>'Input Data'!J587*IF($G587='Cost Escalators'!$B$4,'Cost Escalators'!$B$6,'Cost Escalators'!$C$6)</f>
        <v>0</v>
      </c>
      <c r="K587" s="34">
        <f>'Input Data'!K587*IF($G587='Cost Escalators'!$B$4,'Cost Escalators'!$B$6,'Cost Escalators'!$C$6)</f>
        <v>49074.170654651687</v>
      </c>
      <c r="L587" s="49">
        <f>'Input Data'!L587*IF($G587='Cost Escalators'!$B$4,'Cost Escalators'!$B$6,'Cost Escalators'!$C$6)</f>
        <v>0</v>
      </c>
      <c r="M587" s="34">
        <f>'Input Data'!M587*IF($G587='Cost Escalators'!$B$4,'Cost Escalators'!$B$6,'Cost Escalators'!$C$6)</f>
        <v>0</v>
      </c>
      <c r="N587" s="34">
        <f>'Input Data'!N587*IF($G587='Cost Escalators'!$B$4,'Cost Escalators'!$B$6,'Cost Escalators'!$C$6)</f>
        <v>0</v>
      </c>
      <c r="O587" s="34">
        <f>'Input Data'!O587*IF($G587='Cost Escalators'!$B$4,'Cost Escalators'!$B$6,'Cost Escalators'!$C$6)</f>
        <v>0</v>
      </c>
      <c r="P587" s="49">
        <f>'Input Data'!P587*IF($G587='Cost Escalators'!$B$4,'Cost Escalators'!$B$6,'Cost Escalators'!$C$6)</f>
        <v>0</v>
      </c>
      <c r="R587" s="102">
        <f t="shared" si="38"/>
        <v>49074.170654651687</v>
      </c>
      <c r="S587" s="34">
        <f t="shared" si="39"/>
        <v>0</v>
      </c>
      <c r="T587" s="34">
        <f t="shared" si="40"/>
        <v>0</v>
      </c>
      <c r="U587" s="49">
        <f t="shared" si="41"/>
        <v>0</v>
      </c>
      <c r="W587" s="255">
        <f>IF(OR(A587='Cost Escalators'!A$68,A587='Cost Escalators'!A$69,A587='Cost Escalators'!A$70,A587='Cost Escalators'!A$71),SUM(H587:L587),0)</f>
        <v>0</v>
      </c>
    </row>
    <row r="588" spans="1:23" x14ac:dyDescent="0.2">
      <c r="A588" s="33">
        <f>'Input Data'!A588</f>
        <v>7709</v>
      </c>
      <c r="B588" s="33" t="str">
        <f>'Input Data'!B588</f>
        <v>Transmission Line Wood Pole Replacement</v>
      </c>
      <c r="C588" s="33" t="str">
        <f>'Input Data'!C588</f>
        <v>Line 973 Cowra To Yass Pole Replacements</v>
      </c>
      <c r="D588" s="35" t="str">
        <f>'Input Data'!D588</f>
        <v>PS Replacement</v>
      </c>
      <c r="E588" s="63" t="str">
        <f>'Input Data'!E588</f>
        <v>Input_Proj_Commit</v>
      </c>
      <c r="F588" s="68">
        <f>'Input Data'!F588</f>
        <v>2016</v>
      </c>
      <c r="G588" s="52">
        <f>'Input Data'!G588</f>
        <v>2013</v>
      </c>
      <c r="H588" s="34">
        <f>'Input Data'!H588*IF($G588='Cost Escalators'!$B$4,'Cost Escalators'!$B$6,'Cost Escalators'!$C$6)</f>
        <v>0</v>
      </c>
      <c r="I588" s="34">
        <f>'Input Data'!I588*IF($G588='Cost Escalators'!$B$4,'Cost Escalators'!$B$6,'Cost Escalators'!$C$6)</f>
        <v>0</v>
      </c>
      <c r="J588" s="34">
        <f>'Input Data'!J588*IF($G588='Cost Escalators'!$B$4,'Cost Escalators'!$B$6,'Cost Escalators'!$C$6)</f>
        <v>0</v>
      </c>
      <c r="K588" s="34">
        <f>'Input Data'!K588*IF($G588='Cost Escalators'!$B$4,'Cost Escalators'!$B$6,'Cost Escalators'!$C$6)</f>
        <v>18341.166576960146</v>
      </c>
      <c r="L588" s="49">
        <f>'Input Data'!L588*IF($G588='Cost Escalators'!$B$4,'Cost Escalators'!$B$6,'Cost Escalators'!$C$6)</f>
        <v>0</v>
      </c>
      <c r="M588" s="34">
        <f>'Input Data'!M588*IF($G588='Cost Escalators'!$B$4,'Cost Escalators'!$B$6,'Cost Escalators'!$C$6)</f>
        <v>0</v>
      </c>
      <c r="N588" s="34">
        <f>'Input Data'!N588*IF($G588='Cost Escalators'!$B$4,'Cost Escalators'!$B$6,'Cost Escalators'!$C$6)</f>
        <v>0</v>
      </c>
      <c r="O588" s="34">
        <f>'Input Data'!O588*IF($G588='Cost Escalators'!$B$4,'Cost Escalators'!$B$6,'Cost Escalators'!$C$6)</f>
        <v>0</v>
      </c>
      <c r="P588" s="49">
        <f>'Input Data'!P588*IF($G588='Cost Escalators'!$B$4,'Cost Escalators'!$B$6,'Cost Escalators'!$C$6)</f>
        <v>0</v>
      </c>
      <c r="R588" s="102">
        <f t="shared" si="38"/>
        <v>0</v>
      </c>
      <c r="S588" s="34">
        <f t="shared" si="39"/>
        <v>18341.166576960146</v>
      </c>
      <c r="T588" s="34">
        <f t="shared" si="40"/>
        <v>0</v>
      </c>
      <c r="U588" s="49">
        <f t="shared" si="41"/>
        <v>0</v>
      </c>
      <c r="W588" s="255">
        <f>IF(OR(A588='Cost Escalators'!A$68,A588='Cost Escalators'!A$69,A588='Cost Escalators'!A$70,A588='Cost Escalators'!A$71),SUM(H588:L588),0)</f>
        <v>0</v>
      </c>
    </row>
    <row r="589" spans="1:23" x14ac:dyDescent="0.2">
      <c r="A589" s="33">
        <f>'Input Data'!A589</f>
        <v>7711</v>
      </c>
      <c r="B589" s="33" t="str">
        <f>'Input Data'!B589</f>
        <v>Transmission Line Wood Pole Replacement</v>
      </c>
      <c r="C589" s="33" t="str">
        <f>'Input Data'!C589</f>
        <v>Line 970 Burrinjuck to Yass Pole Replacements</v>
      </c>
      <c r="D589" s="35" t="str">
        <f>'Input Data'!D589</f>
        <v>PS Replacement</v>
      </c>
      <c r="E589" s="63" t="str">
        <f>'Input Data'!E589</f>
        <v>Input_Proj_Commit</v>
      </c>
      <c r="F589" s="68">
        <f>'Input Data'!F589</f>
        <v>2016</v>
      </c>
      <c r="G589" s="52">
        <f>'Input Data'!G589</f>
        <v>2013</v>
      </c>
      <c r="H589" s="34">
        <f>'Input Data'!H589*IF($G589='Cost Escalators'!$B$4,'Cost Escalators'!$B$6,'Cost Escalators'!$C$6)</f>
        <v>0</v>
      </c>
      <c r="I589" s="34">
        <f>'Input Data'!I589*IF($G589='Cost Escalators'!$B$4,'Cost Escalators'!$B$6,'Cost Escalators'!$C$6)</f>
        <v>0</v>
      </c>
      <c r="J589" s="34">
        <f>'Input Data'!J589*IF($G589='Cost Escalators'!$B$4,'Cost Escalators'!$B$6,'Cost Escalators'!$C$6)</f>
        <v>0</v>
      </c>
      <c r="K589" s="34">
        <f>'Input Data'!K589*IF($G589='Cost Escalators'!$B$4,'Cost Escalators'!$B$6,'Cost Escalators'!$C$6)</f>
        <v>20379.474155128904</v>
      </c>
      <c r="L589" s="49">
        <f>'Input Data'!L589*IF($G589='Cost Escalators'!$B$4,'Cost Escalators'!$B$6,'Cost Escalators'!$C$6)</f>
        <v>0</v>
      </c>
      <c r="M589" s="34">
        <f>'Input Data'!M589*IF($G589='Cost Escalators'!$B$4,'Cost Escalators'!$B$6,'Cost Escalators'!$C$6)</f>
        <v>0</v>
      </c>
      <c r="N589" s="34">
        <f>'Input Data'!N589*IF($G589='Cost Escalators'!$B$4,'Cost Escalators'!$B$6,'Cost Escalators'!$C$6)</f>
        <v>0</v>
      </c>
      <c r="O589" s="34">
        <f>'Input Data'!O589*IF($G589='Cost Escalators'!$B$4,'Cost Escalators'!$B$6,'Cost Escalators'!$C$6)</f>
        <v>0</v>
      </c>
      <c r="P589" s="49">
        <f>'Input Data'!P589*IF($G589='Cost Escalators'!$B$4,'Cost Escalators'!$B$6,'Cost Escalators'!$C$6)</f>
        <v>0</v>
      </c>
      <c r="R589" s="102">
        <f t="shared" si="38"/>
        <v>0</v>
      </c>
      <c r="S589" s="34">
        <f t="shared" si="39"/>
        <v>20379.474155128904</v>
      </c>
      <c r="T589" s="34">
        <f t="shared" si="40"/>
        <v>0</v>
      </c>
      <c r="U589" s="49">
        <f t="shared" si="41"/>
        <v>0</v>
      </c>
      <c r="W589" s="255">
        <f>IF(OR(A589='Cost Escalators'!A$68,A589='Cost Escalators'!A$69,A589='Cost Escalators'!A$70,A589='Cost Escalators'!A$71),SUM(H589:L589),0)</f>
        <v>0</v>
      </c>
    </row>
    <row r="590" spans="1:23" x14ac:dyDescent="0.2">
      <c r="A590" s="33">
        <f>'Input Data'!A590</f>
        <v>7777</v>
      </c>
      <c r="B590" s="33" t="str">
        <f>'Input Data'!B590</f>
        <v>Transmission Line Wood Pole Replacement</v>
      </c>
      <c r="C590" s="33" t="str">
        <f>'Input Data'!C590</f>
        <v>Line 96H Coffs Harbour To Koolkhan Wood Pole Replacement</v>
      </c>
      <c r="D590" s="35" t="str">
        <f>'Input Data'!D590</f>
        <v>PS Replacement</v>
      </c>
      <c r="E590" s="63" t="str">
        <f>'Input Data'!E590</f>
        <v>Input_Proj_Commit</v>
      </c>
      <c r="F590" s="68">
        <f>'Input Data'!F590</f>
        <v>2016</v>
      </c>
      <c r="G590" s="52">
        <f>'Input Data'!G590</f>
        <v>2013</v>
      </c>
      <c r="H590" s="34">
        <f>'Input Data'!H590*IF($G590='Cost Escalators'!$B$4,'Cost Escalators'!$B$6,'Cost Escalators'!$C$6)</f>
        <v>0</v>
      </c>
      <c r="I590" s="34">
        <f>'Input Data'!I590*IF($G590='Cost Escalators'!$B$4,'Cost Escalators'!$B$6,'Cost Escalators'!$C$6)</f>
        <v>0</v>
      </c>
      <c r="J590" s="34">
        <f>'Input Data'!J590*IF($G590='Cost Escalators'!$B$4,'Cost Escalators'!$B$6,'Cost Escalators'!$C$6)</f>
        <v>2990.0246254900835</v>
      </c>
      <c r="K590" s="34">
        <f>'Input Data'!K590*IF($G590='Cost Escalators'!$B$4,'Cost Escalators'!$B$6,'Cost Escalators'!$C$6)</f>
        <v>0</v>
      </c>
      <c r="L590" s="49">
        <f>'Input Data'!L590*IF($G590='Cost Escalators'!$B$4,'Cost Escalators'!$B$6,'Cost Escalators'!$C$6)</f>
        <v>0</v>
      </c>
      <c r="M590" s="34">
        <f>'Input Data'!M590*IF($G590='Cost Escalators'!$B$4,'Cost Escalators'!$B$6,'Cost Escalators'!$C$6)</f>
        <v>4992326.58203125</v>
      </c>
      <c r="N590" s="34">
        <f>'Input Data'!N590*IF($G590='Cost Escalators'!$B$4,'Cost Escalators'!$B$6,'Cost Escalators'!$C$6)</f>
        <v>4992326.58203125</v>
      </c>
      <c r="O590" s="34">
        <f>'Input Data'!O590*IF($G590='Cost Escalators'!$B$4,'Cost Escalators'!$B$6,'Cost Escalators'!$C$6)</f>
        <v>0</v>
      </c>
      <c r="P590" s="49">
        <f>'Input Data'!P590*IF($G590='Cost Escalators'!$B$4,'Cost Escalators'!$B$6,'Cost Escalators'!$C$6)</f>
        <v>0</v>
      </c>
      <c r="R590" s="102">
        <f t="shared" si="38"/>
        <v>0</v>
      </c>
      <c r="S590" s="34">
        <f t="shared" si="39"/>
        <v>9987643.1886879914</v>
      </c>
      <c r="T590" s="34">
        <f t="shared" si="40"/>
        <v>0</v>
      </c>
      <c r="U590" s="49">
        <f t="shared" si="41"/>
        <v>0</v>
      </c>
      <c r="W590" s="255">
        <f>IF(OR(A590='Cost Escalators'!A$68,A590='Cost Escalators'!A$69,A590='Cost Escalators'!A$70,A590='Cost Escalators'!A$71),SUM(H590:L590),0)</f>
        <v>0</v>
      </c>
    </row>
    <row r="591" spans="1:23" x14ac:dyDescent="0.2">
      <c r="A591" s="33">
        <f>'Input Data'!A591</f>
        <v>7699</v>
      </c>
      <c r="B591" s="33" t="str">
        <f>'Input Data'!B591</f>
        <v>Transmission Line Wood Pole Replacement</v>
      </c>
      <c r="C591" s="33" t="str">
        <f>'Input Data'!C591</f>
        <v>Line 99F Uranquinty to Yanco Pole Replacements</v>
      </c>
      <c r="D591" s="35" t="str">
        <f>'Input Data'!D591</f>
        <v>PS Replacement</v>
      </c>
      <c r="E591" s="63" t="str">
        <f>'Input Data'!E591</f>
        <v>Input_Proj_Commit</v>
      </c>
      <c r="F591" s="68">
        <f>'Input Data'!F591</f>
        <v>2018</v>
      </c>
      <c r="G591" s="52">
        <f>'Input Data'!G591</f>
        <v>2013</v>
      </c>
      <c r="H591" s="34">
        <f>'Input Data'!H591*IF($G591='Cost Escalators'!$B$4,'Cost Escalators'!$B$6,'Cost Escalators'!$C$6)</f>
        <v>0</v>
      </c>
      <c r="I591" s="34">
        <f>'Input Data'!I591*IF($G591='Cost Escalators'!$B$4,'Cost Escalators'!$B$6,'Cost Escalators'!$C$6)</f>
        <v>0</v>
      </c>
      <c r="J591" s="34">
        <f>'Input Data'!J591*IF($G591='Cost Escalators'!$B$4,'Cost Escalators'!$B$6,'Cost Escalators'!$C$6)</f>
        <v>0</v>
      </c>
      <c r="K591" s="34">
        <f>'Input Data'!K591*IF($G591='Cost Escalators'!$B$4,'Cost Escalators'!$B$6,'Cost Escalators'!$C$6)</f>
        <v>3964.1936805763762</v>
      </c>
      <c r="L591" s="49">
        <f>'Input Data'!L591*IF($G591='Cost Escalators'!$B$4,'Cost Escalators'!$B$6,'Cost Escalators'!$C$6)</f>
        <v>0</v>
      </c>
      <c r="M591" s="34">
        <f>'Input Data'!M591*IF($G591='Cost Escalators'!$B$4,'Cost Escalators'!$B$6,'Cost Escalators'!$C$6)</f>
        <v>0</v>
      </c>
      <c r="N591" s="34">
        <f>'Input Data'!N591*IF($G591='Cost Escalators'!$B$4,'Cost Escalators'!$B$6,'Cost Escalators'!$C$6)</f>
        <v>0</v>
      </c>
      <c r="O591" s="34">
        <f>'Input Data'!O591*IF($G591='Cost Escalators'!$B$4,'Cost Escalators'!$B$6,'Cost Escalators'!$C$6)</f>
        <v>0</v>
      </c>
      <c r="P591" s="49">
        <f>'Input Data'!P591*IF($G591='Cost Escalators'!$B$4,'Cost Escalators'!$B$6,'Cost Escalators'!$C$6)</f>
        <v>0</v>
      </c>
      <c r="R591" s="102">
        <f t="shared" si="38"/>
        <v>0</v>
      </c>
      <c r="S591" s="34">
        <f t="shared" si="39"/>
        <v>0</v>
      </c>
      <c r="T591" s="34">
        <f t="shared" si="40"/>
        <v>0</v>
      </c>
      <c r="U591" s="49">
        <f t="shared" si="41"/>
        <v>3964.1936805763762</v>
      </c>
      <c r="W591" s="255">
        <f>IF(OR(A591='Cost Escalators'!A$68,A591='Cost Escalators'!A$69,A591='Cost Escalators'!A$70,A591='Cost Escalators'!A$71),SUM(H591:L591),0)</f>
        <v>0</v>
      </c>
    </row>
    <row r="592" spans="1:23" x14ac:dyDescent="0.2">
      <c r="A592" s="33" t="str">
        <f>'Input Data'!A592</f>
        <v>P0002076</v>
      </c>
      <c r="B592" s="33" t="str">
        <f>'Input Data'!B592</f>
        <v>Cable Minor Projects</v>
      </c>
      <c r="C592" s="33" t="str">
        <f>'Input Data'!C592</f>
        <v>Cable 41 Temperature Monitoring</v>
      </c>
      <c r="D592" s="35" t="str">
        <f>'Input Data'!D592</f>
        <v>PS Security/Compliance</v>
      </c>
      <c r="E592" s="63" t="str">
        <f>'Input Data'!E592</f>
        <v>Input_Proj_Commit</v>
      </c>
      <c r="F592" s="68">
        <f>'Input Data'!F592</f>
        <v>2014</v>
      </c>
      <c r="G592" s="52">
        <f>'Input Data'!G592</f>
        <v>2013</v>
      </c>
      <c r="H592" s="34">
        <f>'Input Data'!H592*IF($G592='Cost Escalators'!$B$4,'Cost Escalators'!$B$6,'Cost Escalators'!$C$6)</f>
        <v>0</v>
      </c>
      <c r="I592" s="34">
        <f>'Input Data'!I592*IF($G592='Cost Escalators'!$B$4,'Cost Escalators'!$B$6,'Cost Escalators'!$C$6)</f>
        <v>0</v>
      </c>
      <c r="J592" s="34">
        <f>'Input Data'!J592*IF($G592='Cost Escalators'!$B$4,'Cost Escalators'!$B$6,'Cost Escalators'!$C$6)</f>
        <v>0</v>
      </c>
      <c r="K592" s="34">
        <f>'Input Data'!K592*IF($G592='Cost Escalators'!$B$4,'Cost Escalators'!$B$6,'Cost Escalators'!$C$6)</f>
        <v>0</v>
      </c>
      <c r="L592" s="49">
        <f>'Input Data'!L592*IF($G592='Cost Escalators'!$B$4,'Cost Escalators'!$B$6,'Cost Escalators'!$C$6)</f>
        <v>117339.84375</v>
      </c>
      <c r="M592" s="34">
        <f>'Input Data'!M592*IF($G592='Cost Escalators'!$B$4,'Cost Escalators'!$B$6,'Cost Escalators'!$C$6)</f>
        <v>0</v>
      </c>
      <c r="N592" s="34">
        <f>'Input Data'!N592*IF($G592='Cost Escalators'!$B$4,'Cost Escalators'!$B$6,'Cost Escalators'!$C$6)</f>
        <v>0</v>
      </c>
      <c r="O592" s="34">
        <f>'Input Data'!O592*IF($G592='Cost Escalators'!$B$4,'Cost Escalators'!$B$6,'Cost Escalators'!$C$6)</f>
        <v>0</v>
      </c>
      <c r="P592" s="49">
        <f>'Input Data'!P592*IF($G592='Cost Escalators'!$B$4,'Cost Escalators'!$B$6,'Cost Escalators'!$C$6)</f>
        <v>0</v>
      </c>
      <c r="R592" s="102">
        <f t="shared" si="38"/>
        <v>0</v>
      </c>
      <c r="S592" s="34">
        <f t="shared" si="39"/>
        <v>0</v>
      </c>
      <c r="T592" s="34">
        <f t="shared" si="40"/>
        <v>0</v>
      </c>
      <c r="U592" s="49">
        <f t="shared" si="41"/>
        <v>0</v>
      </c>
      <c r="W592" s="255">
        <f>IF(OR(A592='Cost Escalators'!A$68,A592='Cost Escalators'!A$69,A592='Cost Escalators'!A$70,A592='Cost Escalators'!A$71),SUM(H592:L592),0)</f>
        <v>0</v>
      </c>
    </row>
    <row r="593" spans="1:23" x14ac:dyDescent="0.2">
      <c r="A593" s="33">
        <f>'Input Data'!A593</f>
        <v>7087</v>
      </c>
      <c r="B593" s="33" t="str">
        <f>'Input Data'!B593</f>
        <v>Capacity of Victoria to NSW Interconnector</v>
      </c>
      <c r="C593" s="33" t="str">
        <f>'Input Data'!C593</f>
        <v>Snowy to Yass/Canberra Low Span Remediation</v>
      </c>
      <c r="D593" s="35" t="str">
        <f>'Input Data'!D593</f>
        <v>PS Security/Compliance</v>
      </c>
      <c r="E593" s="63" t="str">
        <f>'Input Data'!E593</f>
        <v>Input_Proj_Commit</v>
      </c>
      <c r="F593" s="68">
        <f>'Input Data'!F593</f>
        <v>2019</v>
      </c>
      <c r="G593" s="52">
        <f>'Input Data'!G593</f>
        <v>2013</v>
      </c>
      <c r="H593" s="34">
        <f>'Input Data'!H593*IF($G593='Cost Escalators'!$B$4,'Cost Escalators'!$B$6,'Cost Escalators'!$C$6)</f>
        <v>193597.31653294794</v>
      </c>
      <c r="I593" s="34">
        <f>'Input Data'!I593*IF($G593='Cost Escalators'!$B$4,'Cost Escalators'!$B$6,'Cost Escalators'!$C$6)</f>
        <v>73288.578219643605</v>
      </c>
      <c r="J593" s="34">
        <f>'Input Data'!J593*IF($G593='Cost Escalators'!$B$4,'Cost Escalators'!$B$6,'Cost Escalators'!$C$6)</f>
        <v>-576099.61102934612</v>
      </c>
      <c r="K593" s="34">
        <f>'Input Data'!K593*IF($G593='Cost Escalators'!$B$4,'Cost Escalators'!$B$6,'Cost Escalators'!$C$6)</f>
        <v>-5334.4654774107885</v>
      </c>
      <c r="L593" s="49">
        <f>'Input Data'!L593*IF($G593='Cost Escalators'!$B$4,'Cost Escalators'!$B$6,'Cost Escalators'!$C$6)</f>
        <v>0</v>
      </c>
      <c r="M593" s="34">
        <f>'Input Data'!M593*IF($G593='Cost Escalators'!$B$4,'Cost Escalators'!$B$6,'Cost Escalators'!$C$6)</f>
        <v>0</v>
      </c>
      <c r="N593" s="34">
        <f>'Input Data'!N593*IF($G593='Cost Escalators'!$B$4,'Cost Escalators'!$B$6,'Cost Escalators'!$C$6)</f>
        <v>0</v>
      </c>
      <c r="O593" s="34">
        <f>'Input Data'!O593*IF($G593='Cost Escalators'!$B$4,'Cost Escalators'!$B$6,'Cost Escalators'!$C$6)</f>
        <v>0</v>
      </c>
      <c r="P593" s="49">
        <f>'Input Data'!P593*IF($G593='Cost Escalators'!$B$4,'Cost Escalators'!$B$6,'Cost Escalators'!$C$6)</f>
        <v>0</v>
      </c>
      <c r="R593" s="102">
        <f t="shared" si="38"/>
        <v>0</v>
      </c>
      <c r="S593" s="34">
        <f t="shared" si="39"/>
        <v>0</v>
      </c>
      <c r="T593" s="34">
        <f t="shared" si="40"/>
        <v>0</v>
      </c>
      <c r="U593" s="49">
        <f t="shared" si="41"/>
        <v>0</v>
      </c>
      <c r="W593" s="255">
        <f>IF(OR(A593='Cost Escalators'!A$68,A593='Cost Escalators'!A$69,A593='Cost Escalators'!A$70,A593='Cost Escalators'!A$71),SUM(H593:L593),0)</f>
        <v>0</v>
      </c>
    </row>
    <row r="594" spans="1:23" x14ac:dyDescent="0.2">
      <c r="A594" s="33">
        <f>'Input Data'!A594</f>
        <v>6244</v>
      </c>
      <c r="B594" s="33" t="str">
        <f>'Input Data'!B594</f>
        <v>Communications</v>
      </c>
      <c r="C594" s="33" t="str">
        <f>'Input Data'!C594</f>
        <v>Replace FSX/FLX Multiplex Network</v>
      </c>
      <c r="D594" s="35" t="str">
        <f>'Input Data'!D594</f>
        <v>PS Security/Compliance</v>
      </c>
      <c r="E594" s="63" t="str">
        <f>'Input Data'!E594</f>
        <v>Input_Proj_Commit</v>
      </c>
      <c r="F594" s="68">
        <f>'Input Data'!F594</f>
        <v>2014</v>
      </c>
      <c r="G594" s="52">
        <f>'Input Data'!G594</f>
        <v>2013</v>
      </c>
      <c r="H594" s="34">
        <f>'Input Data'!H594*IF($G594='Cost Escalators'!$B$4,'Cost Escalators'!$B$6,'Cost Escalators'!$C$6)</f>
        <v>9690.6975361583864</v>
      </c>
      <c r="I594" s="34">
        <f>'Input Data'!I594*IF($G594='Cost Escalators'!$B$4,'Cost Escalators'!$B$6,'Cost Escalators'!$C$6)</f>
        <v>-79314.122788781198</v>
      </c>
      <c r="J594" s="34">
        <f>'Input Data'!J594*IF($G594='Cost Escalators'!$B$4,'Cost Escalators'!$B$6,'Cost Escalators'!$C$6)</f>
        <v>0</v>
      </c>
      <c r="K594" s="34">
        <f>'Input Data'!K594*IF($G594='Cost Escalators'!$B$4,'Cost Escalators'!$B$6,'Cost Escalators'!$C$6)</f>
        <v>0</v>
      </c>
      <c r="L594" s="49">
        <f>'Input Data'!L594*IF($G594='Cost Escalators'!$B$4,'Cost Escalators'!$B$6,'Cost Escalators'!$C$6)</f>
        <v>0</v>
      </c>
      <c r="M594" s="34">
        <f>'Input Data'!M594*IF($G594='Cost Escalators'!$B$4,'Cost Escalators'!$B$6,'Cost Escalators'!$C$6)</f>
        <v>0</v>
      </c>
      <c r="N594" s="34">
        <f>'Input Data'!N594*IF($G594='Cost Escalators'!$B$4,'Cost Escalators'!$B$6,'Cost Escalators'!$C$6)</f>
        <v>0</v>
      </c>
      <c r="O594" s="34">
        <f>'Input Data'!O594*IF($G594='Cost Escalators'!$B$4,'Cost Escalators'!$B$6,'Cost Escalators'!$C$6)</f>
        <v>0</v>
      </c>
      <c r="P594" s="49">
        <f>'Input Data'!P594*IF($G594='Cost Escalators'!$B$4,'Cost Escalators'!$B$6,'Cost Escalators'!$C$6)</f>
        <v>0</v>
      </c>
      <c r="R594" s="102">
        <f t="shared" si="38"/>
        <v>0</v>
      </c>
      <c r="S594" s="34">
        <f t="shared" si="39"/>
        <v>0</v>
      </c>
      <c r="T594" s="34">
        <f t="shared" si="40"/>
        <v>0</v>
      </c>
      <c r="U594" s="49">
        <f t="shared" si="41"/>
        <v>0</v>
      </c>
      <c r="W594" s="255">
        <f>IF(OR(A594='Cost Escalators'!A$68,A594='Cost Escalators'!A$69,A594='Cost Escalators'!A$70,A594='Cost Escalators'!A$71),SUM(H594:L594),0)</f>
        <v>0</v>
      </c>
    </row>
    <row r="595" spans="1:23" x14ac:dyDescent="0.2">
      <c r="A595" s="33">
        <f>'Input Data'!A595</f>
        <v>7044</v>
      </c>
      <c r="B595" s="33" t="str">
        <f>'Input Data'!B595</f>
        <v>Communications</v>
      </c>
      <c r="C595" s="33" t="str">
        <f>'Input Data'!C595</f>
        <v>Northern Microwave Replacement</v>
      </c>
      <c r="D595" s="35" t="str">
        <f>'Input Data'!D595</f>
        <v>PS Security/Compliance</v>
      </c>
      <c r="E595" s="63" t="str">
        <f>'Input Data'!E595</f>
        <v>Input_Proj_Commit</v>
      </c>
      <c r="F595" s="68">
        <f>'Input Data'!F595</f>
        <v>2014</v>
      </c>
      <c r="G595" s="52">
        <f>'Input Data'!G595</f>
        <v>2013</v>
      </c>
      <c r="H595" s="34">
        <f>'Input Data'!H595*IF($G595='Cost Escalators'!$B$4,'Cost Escalators'!$B$6,'Cost Escalators'!$C$6)</f>
        <v>0</v>
      </c>
      <c r="I595" s="34">
        <f>'Input Data'!I595*IF($G595='Cost Escalators'!$B$4,'Cost Escalators'!$B$6,'Cost Escalators'!$C$6)</f>
        <v>4778944.5001994511</v>
      </c>
      <c r="J595" s="34">
        <f>'Input Data'!J595*IF($G595='Cost Escalators'!$B$4,'Cost Escalators'!$B$6,'Cost Escalators'!$C$6)</f>
        <v>3903531.7544277562</v>
      </c>
      <c r="K595" s="34">
        <f>'Input Data'!K595*IF($G595='Cost Escalators'!$B$4,'Cost Escalators'!$B$6,'Cost Escalators'!$C$6)</f>
        <v>3662532.2753489404</v>
      </c>
      <c r="L595" s="49">
        <f>'Input Data'!L595*IF($G595='Cost Escalators'!$B$4,'Cost Escalators'!$B$6,'Cost Escalators'!$C$6)</f>
        <v>121227.79654296875</v>
      </c>
      <c r="M595" s="34">
        <f>'Input Data'!M595*IF($G595='Cost Escalators'!$B$4,'Cost Escalators'!$B$6,'Cost Escalators'!$C$6)</f>
        <v>0</v>
      </c>
      <c r="N595" s="34">
        <f>'Input Data'!N595*IF($G595='Cost Escalators'!$B$4,'Cost Escalators'!$B$6,'Cost Escalators'!$C$6)</f>
        <v>0</v>
      </c>
      <c r="O595" s="34">
        <f>'Input Data'!O595*IF($G595='Cost Escalators'!$B$4,'Cost Escalators'!$B$6,'Cost Escalators'!$C$6)</f>
        <v>0</v>
      </c>
      <c r="P595" s="49">
        <f>'Input Data'!P595*IF($G595='Cost Escalators'!$B$4,'Cost Escalators'!$B$6,'Cost Escalators'!$C$6)</f>
        <v>0</v>
      </c>
      <c r="R595" s="102">
        <f t="shared" si="38"/>
        <v>0</v>
      </c>
      <c r="S595" s="34">
        <f t="shared" si="39"/>
        <v>0</v>
      </c>
      <c r="T595" s="34">
        <f t="shared" si="40"/>
        <v>0</v>
      </c>
      <c r="U595" s="49">
        <f t="shared" si="41"/>
        <v>0</v>
      </c>
      <c r="W595" s="255">
        <f>IF(OR(A595='Cost Escalators'!A$68,A595='Cost Escalators'!A$69,A595='Cost Escalators'!A$70,A595='Cost Escalators'!A$71),SUM(H595:L595),0)</f>
        <v>0</v>
      </c>
    </row>
    <row r="596" spans="1:23" x14ac:dyDescent="0.2">
      <c r="A596" s="33">
        <f>'Input Data'!A596</f>
        <v>7138</v>
      </c>
      <c r="B596" s="33" t="str">
        <f>'Input Data'!B596</f>
        <v>Communications</v>
      </c>
      <c r="C596" s="33" t="str">
        <f>'Input Data'!C596</f>
        <v>Communications To Yanco and Colleambally</v>
      </c>
      <c r="D596" s="35" t="str">
        <f>'Input Data'!D596</f>
        <v>PS Security/Compliance</v>
      </c>
      <c r="E596" s="63" t="str">
        <f>'Input Data'!E596</f>
        <v>Input_Proj_Commit</v>
      </c>
      <c r="F596" s="68">
        <f>'Input Data'!F596</f>
        <v>2014</v>
      </c>
      <c r="G596" s="52">
        <f>'Input Data'!G596</f>
        <v>2013</v>
      </c>
      <c r="H596" s="34">
        <f>'Input Data'!H596*IF($G596='Cost Escalators'!$B$4,'Cost Escalators'!$B$6,'Cost Escalators'!$C$6)</f>
        <v>0</v>
      </c>
      <c r="I596" s="34">
        <f>'Input Data'!I596*IF($G596='Cost Escalators'!$B$4,'Cost Escalators'!$B$6,'Cost Escalators'!$C$6)</f>
        <v>154980.40063176549</v>
      </c>
      <c r="J596" s="34">
        <f>'Input Data'!J596*IF($G596='Cost Escalators'!$B$4,'Cost Escalators'!$B$6,'Cost Escalators'!$C$6)</f>
        <v>3729447.2402209383</v>
      </c>
      <c r="K596" s="34">
        <f>'Input Data'!K596*IF($G596='Cost Escalators'!$B$4,'Cost Escalators'!$B$6,'Cost Escalators'!$C$6)</f>
        <v>2060158.9305713626</v>
      </c>
      <c r="L596" s="49">
        <f>'Input Data'!L596*IF($G596='Cost Escalators'!$B$4,'Cost Escalators'!$B$6,'Cost Escalators'!$C$6)</f>
        <v>798000.486328125</v>
      </c>
      <c r="M596" s="34">
        <f>'Input Data'!M596*IF($G596='Cost Escalators'!$B$4,'Cost Escalators'!$B$6,'Cost Escalators'!$C$6)</f>
        <v>0</v>
      </c>
      <c r="N596" s="34">
        <f>'Input Data'!N596*IF($G596='Cost Escalators'!$B$4,'Cost Escalators'!$B$6,'Cost Escalators'!$C$6)</f>
        <v>0</v>
      </c>
      <c r="O596" s="34">
        <f>'Input Data'!O596*IF($G596='Cost Escalators'!$B$4,'Cost Escalators'!$B$6,'Cost Escalators'!$C$6)</f>
        <v>0</v>
      </c>
      <c r="P596" s="49">
        <f>'Input Data'!P596*IF($G596='Cost Escalators'!$B$4,'Cost Escalators'!$B$6,'Cost Escalators'!$C$6)</f>
        <v>0</v>
      </c>
      <c r="R596" s="102">
        <f t="shared" si="38"/>
        <v>0</v>
      </c>
      <c r="S596" s="34">
        <f t="shared" si="39"/>
        <v>0</v>
      </c>
      <c r="T596" s="34">
        <f t="shared" si="40"/>
        <v>0</v>
      </c>
      <c r="U596" s="49">
        <f t="shared" si="41"/>
        <v>0</v>
      </c>
      <c r="W596" s="255">
        <f>IF(OR(A596='Cost Escalators'!A$68,A596='Cost Escalators'!A$69,A596='Cost Escalators'!A$70,A596='Cost Escalators'!A$71),SUM(H596:L596),0)</f>
        <v>0</v>
      </c>
    </row>
    <row r="597" spans="1:23" x14ac:dyDescent="0.2">
      <c r="A597" s="33">
        <f>'Input Data'!A597</f>
        <v>7289</v>
      </c>
      <c r="B597" s="33" t="str">
        <f>'Input Data'!B597</f>
        <v>Communications</v>
      </c>
      <c r="C597" s="33" t="str">
        <f>'Input Data'!C597</f>
        <v>Replace FSX/FLX Multiplex Network</v>
      </c>
      <c r="D597" s="35" t="str">
        <f>'Input Data'!D597</f>
        <v>PS Security/Compliance</v>
      </c>
      <c r="E597" s="63" t="str">
        <f>'Input Data'!E597</f>
        <v>Input_Proj_Commit</v>
      </c>
      <c r="F597" s="68">
        <f>'Input Data'!F597</f>
        <v>2014</v>
      </c>
      <c r="G597" s="52">
        <f>'Input Data'!G597</f>
        <v>2013</v>
      </c>
      <c r="H597" s="34">
        <f>'Input Data'!H597*IF($G597='Cost Escalators'!$B$4,'Cost Escalators'!$B$6,'Cost Escalators'!$C$6)</f>
        <v>0</v>
      </c>
      <c r="I597" s="34">
        <f>'Input Data'!I597*IF($G597='Cost Escalators'!$B$4,'Cost Escalators'!$B$6,'Cost Escalators'!$C$6)</f>
        <v>139032.50768588966</v>
      </c>
      <c r="J597" s="34">
        <f>'Input Data'!J597*IF($G597='Cost Escalators'!$B$4,'Cost Escalators'!$B$6,'Cost Escalators'!$C$6)</f>
        <v>2107933.2531558927</v>
      </c>
      <c r="K597" s="34">
        <f>'Input Data'!K597*IF($G597='Cost Escalators'!$B$4,'Cost Escalators'!$B$6,'Cost Escalators'!$C$6)</f>
        <v>640644.41710478743</v>
      </c>
      <c r="L597" s="49">
        <f>'Input Data'!L597*IF($G597='Cost Escalators'!$B$4,'Cost Escalators'!$B$6,'Cost Escalators'!$C$6)</f>
        <v>4427933.8219726561</v>
      </c>
      <c r="M597" s="34">
        <f>'Input Data'!M597*IF($G597='Cost Escalators'!$B$4,'Cost Escalators'!$B$6,'Cost Escalators'!$C$6)</f>
        <v>0</v>
      </c>
      <c r="N597" s="34">
        <f>'Input Data'!N597*IF($G597='Cost Escalators'!$B$4,'Cost Escalators'!$B$6,'Cost Escalators'!$C$6)</f>
        <v>0</v>
      </c>
      <c r="O597" s="34">
        <f>'Input Data'!O597*IF($G597='Cost Escalators'!$B$4,'Cost Escalators'!$B$6,'Cost Escalators'!$C$6)</f>
        <v>0</v>
      </c>
      <c r="P597" s="49">
        <f>'Input Data'!P597*IF($G597='Cost Escalators'!$B$4,'Cost Escalators'!$B$6,'Cost Escalators'!$C$6)</f>
        <v>0</v>
      </c>
      <c r="R597" s="102">
        <f t="shared" si="38"/>
        <v>0</v>
      </c>
      <c r="S597" s="34">
        <f t="shared" si="39"/>
        <v>0</v>
      </c>
      <c r="T597" s="34">
        <f t="shared" si="40"/>
        <v>0</v>
      </c>
      <c r="U597" s="49">
        <f t="shared" si="41"/>
        <v>0</v>
      </c>
      <c r="W597" s="255">
        <f>IF(OR(A597='Cost Escalators'!A$68,A597='Cost Escalators'!A$69,A597='Cost Escalators'!A$70,A597='Cost Escalators'!A$71),SUM(H597:L597),0)</f>
        <v>0</v>
      </c>
    </row>
    <row r="598" spans="1:23" x14ac:dyDescent="0.2">
      <c r="A598" s="33">
        <f>'Input Data'!A598</f>
        <v>7645</v>
      </c>
      <c r="B598" s="33" t="str">
        <f>'Input Data'!B598</f>
        <v>Communications</v>
      </c>
      <c r="C598" s="33" t="str">
        <f>'Input Data'!C598</f>
        <v>Communications To Tumut/Gadara</v>
      </c>
      <c r="D598" s="35" t="str">
        <f>'Input Data'!D598</f>
        <v>PS Security/Compliance</v>
      </c>
      <c r="E598" s="63" t="str">
        <f>'Input Data'!E598</f>
        <v>Input_Proj_Commit</v>
      </c>
      <c r="F598" s="68">
        <f>'Input Data'!F598</f>
        <v>2014</v>
      </c>
      <c r="G598" s="52">
        <f>'Input Data'!G598</f>
        <v>2013</v>
      </c>
      <c r="H598" s="34">
        <f>'Input Data'!H598*IF($G598='Cost Escalators'!$B$4,'Cost Escalators'!$B$6,'Cost Escalators'!$C$6)</f>
        <v>0</v>
      </c>
      <c r="I598" s="34">
        <f>'Input Data'!I598*IF($G598='Cost Escalators'!$B$4,'Cost Escalators'!$B$6,'Cost Escalators'!$C$6)</f>
        <v>5223.4359519379877</v>
      </c>
      <c r="J598" s="34">
        <f>'Input Data'!J598*IF($G598='Cost Escalators'!$B$4,'Cost Escalators'!$B$6,'Cost Escalators'!$C$6)</f>
        <v>0</v>
      </c>
      <c r="K598" s="34">
        <f>'Input Data'!K598*IF($G598='Cost Escalators'!$B$4,'Cost Escalators'!$B$6,'Cost Escalators'!$C$6)</f>
        <v>3094487.3057261407</v>
      </c>
      <c r="L598" s="49">
        <f>'Input Data'!L598*IF($G598='Cost Escalators'!$B$4,'Cost Escalators'!$B$6,'Cost Escalators'!$C$6)</f>
        <v>1240386.107421875</v>
      </c>
      <c r="M598" s="34">
        <f>'Input Data'!M598*IF($G598='Cost Escalators'!$B$4,'Cost Escalators'!$B$6,'Cost Escalators'!$C$6)</f>
        <v>0</v>
      </c>
      <c r="N598" s="34">
        <f>'Input Data'!N598*IF($G598='Cost Escalators'!$B$4,'Cost Escalators'!$B$6,'Cost Escalators'!$C$6)</f>
        <v>0</v>
      </c>
      <c r="O598" s="34">
        <f>'Input Data'!O598*IF($G598='Cost Escalators'!$B$4,'Cost Escalators'!$B$6,'Cost Escalators'!$C$6)</f>
        <v>0</v>
      </c>
      <c r="P598" s="49">
        <f>'Input Data'!P598*IF($G598='Cost Escalators'!$B$4,'Cost Escalators'!$B$6,'Cost Escalators'!$C$6)</f>
        <v>0</v>
      </c>
      <c r="R598" s="102">
        <f t="shared" si="38"/>
        <v>0</v>
      </c>
      <c r="S598" s="34">
        <f t="shared" si="39"/>
        <v>0</v>
      </c>
      <c r="T598" s="34">
        <f t="shared" si="40"/>
        <v>0</v>
      </c>
      <c r="U598" s="49">
        <f t="shared" si="41"/>
        <v>0</v>
      </c>
      <c r="W598" s="255">
        <f>IF(OR(A598='Cost Escalators'!A$68,A598='Cost Escalators'!A$69,A598='Cost Escalators'!A$70,A598='Cost Escalators'!A$71),SUM(H598:L598),0)</f>
        <v>0</v>
      </c>
    </row>
    <row r="599" spans="1:23" x14ac:dyDescent="0.2">
      <c r="A599" s="33">
        <f>'Input Data'!A599</f>
        <v>7786</v>
      </c>
      <c r="B599" s="33" t="str">
        <f>'Input Data'!B599</f>
        <v>Communications</v>
      </c>
      <c r="C599" s="33" t="str">
        <f>'Input Data'!C599</f>
        <v>Kangaroo Valley Communications – Vacate 2Ghz Band and Migrate To 6.7Ghz Band</v>
      </c>
      <c r="D599" s="35" t="str">
        <f>'Input Data'!D599</f>
        <v>PS Security/Compliance</v>
      </c>
      <c r="E599" s="63" t="str">
        <f>'Input Data'!E599</f>
        <v>Input_Proj_Commit</v>
      </c>
      <c r="F599" s="68">
        <f>'Input Data'!F599</f>
        <v>2014</v>
      </c>
      <c r="G599" s="52">
        <f>'Input Data'!G599</f>
        <v>2013</v>
      </c>
      <c r="H599" s="34">
        <f>'Input Data'!H599*IF($G599='Cost Escalators'!$B$4,'Cost Escalators'!$B$6,'Cost Escalators'!$C$6)</f>
        <v>0</v>
      </c>
      <c r="I599" s="34">
        <f>'Input Data'!I599*IF($G599='Cost Escalators'!$B$4,'Cost Escalators'!$B$6,'Cost Escalators'!$C$6)</f>
        <v>0</v>
      </c>
      <c r="J599" s="34">
        <f>'Input Data'!J599*IF($G599='Cost Escalators'!$B$4,'Cost Escalators'!$B$6,'Cost Escalators'!$C$6)</f>
        <v>0</v>
      </c>
      <c r="K599" s="34">
        <f>'Input Data'!K599*IF($G599='Cost Escalators'!$B$4,'Cost Escalators'!$B$6,'Cost Escalators'!$C$6)</f>
        <v>902492.86406477448</v>
      </c>
      <c r="L599" s="49">
        <f>'Input Data'!L599*IF($G599='Cost Escalators'!$B$4,'Cost Escalators'!$B$6,'Cost Escalators'!$C$6)</f>
        <v>2294756.7983984374</v>
      </c>
      <c r="M599" s="34">
        <f>'Input Data'!M599*IF($G599='Cost Escalators'!$B$4,'Cost Escalators'!$B$6,'Cost Escalators'!$C$6)</f>
        <v>0</v>
      </c>
      <c r="N599" s="34">
        <f>'Input Data'!N599*IF($G599='Cost Escalators'!$B$4,'Cost Escalators'!$B$6,'Cost Escalators'!$C$6)</f>
        <v>0</v>
      </c>
      <c r="O599" s="34">
        <f>'Input Data'!O599*IF($G599='Cost Escalators'!$B$4,'Cost Escalators'!$B$6,'Cost Escalators'!$C$6)</f>
        <v>0</v>
      </c>
      <c r="P599" s="49">
        <f>'Input Data'!P599*IF($G599='Cost Escalators'!$B$4,'Cost Escalators'!$B$6,'Cost Escalators'!$C$6)</f>
        <v>0</v>
      </c>
      <c r="R599" s="102">
        <f t="shared" si="38"/>
        <v>0</v>
      </c>
      <c r="S599" s="34">
        <f t="shared" si="39"/>
        <v>0</v>
      </c>
      <c r="T599" s="34">
        <f t="shared" si="40"/>
        <v>0</v>
      </c>
      <c r="U599" s="49">
        <f t="shared" si="41"/>
        <v>0</v>
      </c>
      <c r="W599" s="255">
        <f>IF(OR(A599='Cost Escalators'!A$68,A599='Cost Escalators'!A$69,A599='Cost Escalators'!A$70,A599='Cost Escalators'!A$71),SUM(H599:L599),0)</f>
        <v>0</v>
      </c>
    </row>
    <row r="600" spans="1:23" x14ac:dyDescent="0.2">
      <c r="A600" s="33" t="str">
        <f>'Input Data'!A600</f>
        <v>P0001927</v>
      </c>
      <c r="B600" s="33" t="str">
        <f>'Input Data'!B600</f>
        <v>Communications</v>
      </c>
      <c r="C600" s="33" t="str">
        <f>'Input Data'!C600</f>
        <v>Haymarket  330kV  Telecommunications Augmentation</v>
      </c>
      <c r="D600" s="35" t="str">
        <f>'Input Data'!D600</f>
        <v>PS Security/Compliance</v>
      </c>
      <c r="E600" s="63" t="str">
        <f>'Input Data'!E600</f>
        <v>Input_Proj_Commit</v>
      </c>
      <c r="F600" s="68">
        <f>'Input Data'!F600</f>
        <v>2014</v>
      </c>
      <c r="G600" s="52">
        <f>'Input Data'!G600</f>
        <v>2013</v>
      </c>
      <c r="H600" s="34">
        <f>'Input Data'!H600*IF($G600='Cost Escalators'!$B$4,'Cost Escalators'!$B$6,'Cost Escalators'!$C$6)</f>
        <v>0</v>
      </c>
      <c r="I600" s="34">
        <f>'Input Data'!I600*IF($G600='Cost Escalators'!$B$4,'Cost Escalators'!$B$6,'Cost Escalators'!$C$6)</f>
        <v>0</v>
      </c>
      <c r="J600" s="34">
        <f>'Input Data'!J600*IF($G600='Cost Escalators'!$B$4,'Cost Escalators'!$B$6,'Cost Escalators'!$C$6)</f>
        <v>0</v>
      </c>
      <c r="K600" s="34">
        <f>'Input Data'!K600*IF($G600='Cost Escalators'!$B$4,'Cost Escalators'!$B$6,'Cost Escalators'!$C$6)</f>
        <v>0</v>
      </c>
      <c r="L600" s="49">
        <f>'Input Data'!L600*IF($G600='Cost Escalators'!$B$4,'Cost Escalators'!$B$6,'Cost Escalators'!$C$6)</f>
        <v>141013.671875</v>
      </c>
      <c r="M600" s="34">
        <f>'Input Data'!M600*IF($G600='Cost Escalators'!$B$4,'Cost Escalators'!$B$6,'Cost Escalators'!$C$6)</f>
        <v>0</v>
      </c>
      <c r="N600" s="34">
        <f>'Input Data'!N600*IF($G600='Cost Escalators'!$B$4,'Cost Escalators'!$B$6,'Cost Escalators'!$C$6)</f>
        <v>0</v>
      </c>
      <c r="O600" s="34">
        <f>'Input Data'!O600*IF($G600='Cost Escalators'!$B$4,'Cost Escalators'!$B$6,'Cost Escalators'!$C$6)</f>
        <v>0</v>
      </c>
      <c r="P600" s="49">
        <f>'Input Data'!P600*IF($G600='Cost Escalators'!$B$4,'Cost Escalators'!$B$6,'Cost Escalators'!$C$6)</f>
        <v>0</v>
      </c>
      <c r="R600" s="102">
        <f t="shared" si="38"/>
        <v>0</v>
      </c>
      <c r="S600" s="34">
        <f t="shared" si="39"/>
        <v>0</v>
      </c>
      <c r="T600" s="34">
        <f t="shared" si="40"/>
        <v>0</v>
      </c>
      <c r="U600" s="49">
        <f t="shared" si="41"/>
        <v>0</v>
      </c>
      <c r="W600" s="255">
        <f>IF(OR(A600='Cost Escalators'!A$68,A600='Cost Escalators'!A$69,A600='Cost Escalators'!A$70,A600='Cost Escalators'!A$71),SUM(H600:L600),0)</f>
        <v>0</v>
      </c>
    </row>
    <row r="601" spans="1:23" x14ac:dyDescent="0.2">
      <c r="A601" s="33">
        <f>'Input Data'!A601</f>
        <v>6700</v>
      </c>
      <c r="B601" s="33" t="str">
        <f>'Input Data'!B601</f>
        <v>Communications</v>
      </c>
      <c r="C601" s="33" t="str">
        <f>'Input Data'!C601</f>
        <v>VHF Network Augmentationfor Control Room Access</v>
      </c>
      <c r="D601" s="35" t="str">
        <f>'Input Data'!D601</f>
        <v>PS Security/Compliance</v>
      </c>
      <c r="E601" s="63" t="str">
        <f>'Input Data'!E601</f>
        <v>Input_Proj_Commit</v>
      </c>
      <c r="F601" s="68">
        <f>'Input Data'!F601</f>
        <v>2015</v>
      </c>
      <c r="G601" s="52">
        <f>'Input Data'!G601</f>
        <v>2013</v>
      </c>
      <c r="H601" s="34">
        <f>'Input Data'!H601*IF($G601='Cost Escalators'!$B$4,'Cost Escalators'!$B$6,'Cost Escalators'!$C$6)</f>
        <v>23296.248569474341</v>
      </c>
      <c r="I601" s="34">
        <f>'Input Data'!I601*IF($G601='Cost Escalators'!$B$4,'Cost Escalators'!$B$6,'Cost Escalators'!$C$6)</f>
        <v>-30148.83096719383</v>
      </c>
      <c r="J601" s="34">
        <f>'Input Data'!J601*IF($G601='Cost Escalators'!$B$4,'Cost Escalators'!$B$6,'Cost Escalators'!$C$6)</f>
        <v>0</v>
      </c>
      <c r="K601" s="34">
        <f>'Input Data'!K601*IF($G601='Cost Escalators'!$B$4,'Cost Escalators'!$B$6,'Cost Escalators'!$C$6)</f>
        <v>0</v>
      </c>
      <c r="L601" s="49">
        <f>'Input Data'!L601*IF($G601='Cost Escalators'!$B$4,'Cost Escalators'!$B$6,'Cost Escalators'!$C$6)</f>
        <v>0</v>
      </c>
      <c r="M601" s="34">
        <f>'Input Data'!M601*IF($G601='Cost Escalators'!$B$4,'Cost Escalators'!$B$6,'Cost Escalators'!$C$6)</f>
        <v>0</v>
      </c>
      <c r="N601" s="34">
        <f>'Input Data'!N601*IF($G601='Cost Escalators'!$B$4,'Cost Escalators'!$B$6,'Cost Escalators'!$C$6)</f>
        <v>0</v>
      </c>
      <c r="O601" s="34">
        <f>'Input Data'!O601*IF($G601='Cost Escalators'!$B$4,'Cost Escalators'!$B$6,'Cost Escalators'!$C$6)</f>
        <v>0</v>
      </c>
      <c r="P601" s="49">
        <f>'Input Data'!P601*IF($G601='Cost Escalators'!$B$4,'Cost Escalators'!$B$6,'Cost Escalators'!$C$6)</f>
        <v>0</v>
      </c>
      <c r="R601" s="102">
        <f t="shared" si="38"/>
        <v>-6852.5823977194887</v>
      </c>
      <c r="S601" s="34">
        <f t="shared" si="39"/>
        <v>0</v>
      </c>
      <c r="T601" s="34">
        <f t="shared" si="40"/>
        <v>0</v>
      </c>
      <c r="U601" s="49">
        <f t="shared" si="41"/>
        <v>0</v>
      </c>
      <c r="W601" s="255">
        <f>IF(OR(A601='Cost Escalators'!A$68,A601='Cost Escalators'!A$69,A601='Cost Escalators'!A$70,A601='Cost Escalators'!A$71),SUM(H601:L601),0)</f>
        <v>0</v>
      </c>
    </row>
    <row r="602" spans="1:23" x14ac:dyDescent="0.2">
      <c r="A602" s="33">
        <f>'Input Data'!A602</f>
        <v>7119</v>
      </c>
      <c r="B602" s="33" t="str">
        <f>'Input Data'!B602</f>
        <v>Communications</v>
      </c>
      <c r="C602" s="33" t="str">
        <f>'Input Data'!C602</f>
        <v>VHF Network Augmentationfor Control Room Access</v>
      </c>
      <c r="D602" s="35" t="str">
        <f>'Input Data'!D602</f>
        <v>PS Security/Compliance</v>
      </c>
      <c r="E602" s="63" t="str">
        <f>'Input Data'!E602</f>
        <v>Input_Proj_Commit</v>
      </c>
      <c r="F602" s="68">
        <f>'Input Data'!F602</f>
        <v>2015</v>
      </c>
      <c r="G602" s="52">
        <f>'Input Data'!G602</f>
        <v>2013</v>
      </c>
      <c r="H602" s="34">
        <f>'Input Data'!H602*IF($G602='Cost Escalators'!$B$4,'Cost Escalators'!$B$6,'Cost Escalators'!$C$6)</f>
        <v>0</v>
      </c>
      <c r="I602" s="34">
        <f>'Input Data'!I602*IF($G602='Cost Escalators'!$B$4,'Cost Escalators'!$B$6,'Cost Escalators'!$C$6)</f>
        <v>34960.727669572705</v>
      </c>
      <c r="J602" s="34">
        <f>'Input Data'!J602*IF($G602='Cost Escalators'!$B$4,'Cost Escalators'!$B$6,'Cost Escalators'!$C$6)</f>
        <v>-36543.298066569238</v>
      </c>
      <c r="K602" s="34">
        <f>'Input Data'!K602*IF($G602='Cost Escalators'!$B$4,'Cost Escalators'!$B$6,'Cost Escalators'!$C$6)</f>
        <v>0</v>
      </c>
      <c r="L602" s="49">
        <f>'Input Data'!L602*IF($G602='Cost Escalators'!$B$4,'Cost Escalators'!$B$6,'Cost Escalators'!$C$6)</f>
        <v>0</v>
      </c>
      <c r="M602" s="34">
        <f>'Input Data'!M602*IF($G602='Cost Escalators'!$B$4,'Cost Escalators'!$B$6,'Cost Escalators'!$C$6)</f>
        <v>0</v>
      </c>
      <c r="N602" s="34">
        <f>'Input Data'!N602*IF($G602='Cost Escalators'!$B$4,'Cost Escalators'!$B$6,'Cost Escalators'!$C$6)</f>
        <v>0</v>
      </c>
      <c r="O602" s="34">
        <f>'Input Data'!O602*IF($G602='Cost Escalators'!$B$4,'Cost Escalators'!$B$6,'Cost Escalators'!$C$6)</f>
        <v>0</v>
      </c>
      <c r="P602" s="49">
        <f>'Input Data'!P602*IF($G602='Cost Escalators'!$B$4,'Cost Escalators'!$B$6,'Cost Escalators'!$C$6)</f>
        <v>0</v>
      </c>
      <c r="R602" s="102">
        <f t="shared" si="38"/>
        <v>-1582.5703969965325</v>
      </c>
      <c r="S602" s="34">
        <f t="shared" si="39"/>
        <v>0</v>
      </c>
      <c r="T602" s="34">
        <f t="shared" si="40"/>
        <v>0</v>
      </c>
      <c r="U602" s="49">
        <f t="shared" si="41"/>
        <v>0</v>
      </c>
      <c r="W602" s="255">
        <f>IF(OR(A602='Cost Escalators'!A$68,A602='Cost Escalators'!A$69,A602='Cost Escalators'!A$70,A602='Cost Escalators'!A$71),SUM(H602:L602),0)</f>
        <v>0</v>
      </c>
    </row>
    <row r="603" spans="1:23" x14ac:dyDescent="0.2">
      <c r="A603" s="33">
        <f>'Input Data'!A603</f>
        <v>7286</v>
      </c>
      <c r="B603" s="33" t="str">
        <f>'Input Data'!B603</f>
        <v>Communications</v>
      </c>
      <c r="C603" s="33" t="str">
        <f>'Input Data'!C603</f>
        <v>New England District Telecommunications Augmentation</v>
      </c>
      <c r="D603" s="35" t="str">
        <f>'Input Data'!D603</f>
        <v>PS Security/Compliance</v>
      </c>
      <c r="E603" s="63" t="str">
        <f>'Input Data'!E603</f>
        <v>Input_Proj_Commit</v>
      </c>
      <c r="F603" s="68">
        <f>'Input Data'!F603</f>
        <v>2015</v>
      </c>
      <c r="G603" s="52">
        <f>'Input Data'!G603</f>
        <v>2013</v>
      </c>
      <c r="H603" s="34">
        <f>'Input Data'!H603*IF($G603='Cost Escalators'!$B$4,'Cost Escalators'!$B$6,'Cost Escalators'!$C$6)</f>
        <v>21635.44091895577</v>
      </c>
      <c r="I603" s="34">
        <f>'Input Data'!I603*IF($G603='Cost Escalators'!$B$4,'Cost Escalators'!$B$6,'Cost Escalators'!$C$6)</f>
        <v>29055.993865382672</v>
      </c>
      <c r="J603" s="34">
        <f>'Input Data'!J603*IF($G603='Cost Escalators'!$B$4,'Cost Escalators'!$B$6,'Cost Escalators'!$C$6)</f>
        <v>75210.711611238148</v>
      </c>
      <c r="K603" s="34">
        <f>'Input Data'!K603*IF($G603='Cost Escalators'!$B$4,'Cost Escalators'!$B$6,'Cost Escalators'!$C$6)</f>
        <v>234807.26228620365</v>
      </c>
      <c r="L603" s="49">
        <f>'Input Data'!L603*IF($G603='Cost Escalators'!$B$4,'Cost Escalators'!$B$6,'Cost Escalators'!$C$6)</f>
        <v>2438642.0953320311</v>
      </c>
      <c r="M603" s="34">
        <f>'Input Data'!M603*IF($G603='Cost Escalators'!$B$4,'Cost Escalators'!$B$6,'Cost Escalators'!$C$6)</f>
        <v>1692900.2928222655</v>
      </c>
      <c r="N603" s="34">
        <f>'Input Data'!N603*IF($G603='Cost Escalators'!$B$4,'Cost Escalators'!$B$6,'Cost Escalators'!$C$6)</f>
        <v>0</v>
      </c>
      <c r="O603" s="34">
        <f>'Input Data'!O603*IF($G603='Cost Escalators'!$B$4,'Cost Escalators'!$B$6,'Cost Escalators'!$C$6)</f>
        <v>0</v>
      </c>
      <c r="P603" s="49">
        <f>'Input Data'!P603*IF($G603='Cost Escalators'!$B$4,'Cost Escalators'!$B$6,'Cost Escalators'!$C$6)</f>
        <v>0</v>
      </c>
      <c r="R603" s="102">
        <f t="shared" si="38"/>
        <v>4492251.7968360763</v>
      </c>
      <c r="S603" s="34">
        <f t="shared" si="39"/>
        <v>0</v>
      </c>
      <c r="T603" s="34">
        <f t="shared" si="40"/>
        <v>0</v>
      </c>
      <c r="U603" s="49">
        <f t="shared" si="41"/>
        <v>0</v>
      </c>
      <c r="W603" s="255">
        <f>IF(OR(A603='Cost Escalators'!A$68,A603='Cost Escalators'!A$69,A603='Cost Escalators'!A$70,A603='Cost Escalators'!A$71),SUM(H603:L603),0)</f>
        <v>0</v>
      </c>
    </row>
    <row r="604" spans="1:23" x14ac:dyDescent="0.2">
      <c r="A604" s="33">
        <f>'Input Data'!A604</f>
        <v>8098</v>
      </c>
      <c r="B604" s="33" t="str">
        <f>'Input Data'!B604</f>
        <v>Communications</v>
      </c>
      <c r="C604" s="33" t="str">
        <f>'Input Data'!C604</f>
        <v>VHF Network Augmentationfor Control Room Access</v>
      </c>
      <c r="D604" s="35" t="str">
        <f>'Input Data'!D604</f>
        <v>PS Security/Compliance</v>
      </c>
      <c r="E604" s="63" t="str">
        <f>'Input Data'!E604</f>
        <v>Input_Proj_Commit</v>
      </c>
      <c r="F604" s="68">
        <f>'Input Data'!F604</f>
        <v>2015</v>
      </c>
      <c r="G604" s="52">
        <f>'Input Data'!G604</f>
        <v>2013</v>
      </c>
      <c r="H604" s="34">
        <f>'Input Data'!H604*IF($G604='Cost Escalators'!$B$4,'Cost Escalators'!$B$6,'Cost Escalators'!$C$6)</f>
        <v>0</v>
      </c>
      <c r="I604" s="34">
        <f>'Input Data'!I604*IF($G604='Cost Escalators'!$B$4,'Cost Escalators'!$B$6,'Cost Escalators'!$C$6)</f>
        <v>0</v>
      </c>
      <c r="J604" s="34">
        <f>'Input Data'!J604*IF($G604='Cost Escalators'!$B$4,'Cost Escalators'!$B$6,'Cost Escalators'!$C$6)</f>
        <v>0</v>
      </c>
      <c r="K604" s="34">
        <f>'Input Data'!K604*IF($G604='Cost Escalators'!$B$4,'Cost Escalators'!$B$6,'Cost Escalators'!$C$6)</f>
        <v>3503.2463536446926</v>
      </c>
      <c r="L604" s="49">
        <f>'Input Data'!L604*IF($G604='Cost Escalators'!$B$4,'Cost Escalators'!$B$6,'Cost Escalators'!$C$6)</f>
        <v>720507.8125</v>
      </c>
      <c r="M604" s="34">
        <f>'Input Data'!M604*IF($G604='Cost Escalators'!$B$4,'Cost Escalators'!$B$6,'Cost Escalators'!$C$6)</f>
        <v>216152.34375</v>
      </c>
      <c r="N604" s="34">
        <f>'Input Data'!N604*IF($G604='Cost Escalators'!$B$4,'Cost Escalators'!$B$6,'Cost Escalators'!$C$6)</f>
        <v>2161523.4375</v>
      </c>
      <c r="O604" s="34">
        <f>'Input Data'!O604*IF($G604='Cost Escalators'!$B$4,'Cost Escalators'!$B$6,'Cost Escalators'!$C$6)</f>
        <v>0</v>
      </c>
      <c r="P604" s="49">
        <f>'Input Data'!P604*IF($G604='Cost Escalators'!$B$4,'Cost Escalators'!$B$6,'Cost Escalators'!$C$6)</f>
        <v>0</v>
      </c>
      <c r="R604" s="102">
        <f t="shared" si="38"/>
        <v>3101686.8401036449</v>
      </c>
      <c r="S604" s="34">
        <f t="shared" si="39"/>
        <v>0</v>
      </c>
      <c r="T604" s="34">
        <f t="shared" si="40"/>
        <v>0</v>
      </c>
      <c r="U604" s="49">
        <f t="shared" si="41"/>
        <v>0</v>
      </c>
      <c r="W604" s="255">
        <f>IF(OR(A604='Cost Escalators'!A$68,A604='Cost Escalators'!A$69,A604='Cost Escalators'!A$70,A604='Cost Escalators'!A$71),SUM(H604:L604),0)</f>
        <v>0</v>
      </c>
    </row>
    <row r="605" spans="1:23" x14ac:dyDescent="0.2">
      <c r="A605" s="33">
        <f>'Input Data'!A605</f>
        <v>7783</v>
      </c>
      <c r="B605" s="33" t="str">
        <f>'Input Data'!B605</f>
        <v>Communications</v>
      </c>
      <c r="C605" s="33" t="str">
        <f>'Input Data'!C605</f>
        <v>Northern Microwave Loop</v>
      </c>
      <c r="D605" s="35" t="str">
        <f>'Input Data'!D605</f>
        <v>PS Security/Compliance</v>
      </c>
      <c r="E605" s="63" t="str">
        <f>'Input Data'!E605</f>
        <v>Input_Proj_Commit</v>
      </c>
      <c r="F605" s="68">
        <f>'Input Data'!F605</f>
        <v>2016</v>
      </c>
      <c r="G605" s="52">
        <f>'Input Data'!G605</f>
        <v>2013</v>
      </c>
      <c r="H605" s="34">
        <f>'Input Data'!H605*IF($G605='Cost Escalators'!$B$4,'Cost Escalators'!$B$6,'Cost Escalators'!$C$6)</f>
        <v>467408.03964253829</v>
      </c>
      <c r="I605" s="34">
        <f>'Input Data'!I605*IF($G605='Cost Escalators'!$B$4,'Cost Escalators'!$B$6,'Cost Escalators'!$C$6)</f>
        <v>126391.09297721517</v>
      </c>
      <c r="J605" s="34">
        <f>'Input Data'!J605*IF($G605='Cost Escalators'!$B$4,'Cost Escalators'!$B$6,'Cost Escalators'!$C$6)</f>
        <v>30610.049364142298</v>
      </c>
      <c r="K605" s="34">
        <f>'Input Data'!K605*IF($G605='Cost Escalators'!$B$4,'Cost Escalators'!$B$6,'Cost Escalators'!$C$6)</f>
        <v>404907.09309604508</v>
      </c>
      <c r="L605" s="49">
        <f>'Input Data'!L605*IF($G605='Cost Escalators'!$B$4,'Cost Escalators'!$B$6,'Cost Escalators'!$C$6)</f>
        <v>1856316.818756514</v>
      </c>
      <c r="M605" s="34">
        <f>'Input Data'!M605*IF($G605='Cost Escalators'!$B$4,'Cost Escalators'!$B$6,'Cost Escalators'!$C$6)</f>
        <v>10314479.42496747</v>
      </c>
      <c r="N605" s="34">
        <f>'Input Data'!N605*IF($G605='Cost Escalators'!$B$4,'Cost Escalators'!$B$6,'Cost Escalators'!$C$6)</f>
        <v>642127.28845963557</v>
      </c>
      <c r="O605" s="34">
        <f>'Input Data'!O605*IF($G605='Cost Escalators'!$B$4,'Cost Escalators'!$B$6,'Cost Escalators'!$C$6)</f>
        <v>0</v>
      </c>
      <c r="P605" s="49">
        <f>'Input Data'!P605*IF($G605='Cost Escalators'!$B$4,'Cost Escalators'!$B$6,'Cost Escalators'!$C$6)</f>
        <v>0</v>
      </c>
      <c r="R605" s="102">
        <f t="shared" si="38"/>
        <v>0</v>
      </c>
      <c r="S605" s="34">
        <f t="shared" si="39"/>
        <v>13842239.807263561</v>
      </c>
      <c r="T605" s="34">
        <f t="shared" si="40"/>
        <v>0</v>
      </c>
      <c r="U605" s="49">
        <f t="shared" si="41"/>
        <v>0</v>
      </c>
      <c r="W605" s="255">
        <f>IF(OR(A605='Cost Escalators'!A$68,A605='Cost Escalators'!A$69,A605='Cost Escalators'!A$70,A605='Cost Escalators'!A$71),SUM(H605:L605),0)</f>
        <v>0</v>
      </c>
    </row>
    <row r="606" spans="1:23" x14ac:dyDescent="0.2">
      <c r="A606" s="33">
        <f>'Input Data'!A606</f>
        <v>6155</v>
      </c>
      <c r="B606" s="33" t="str">
        <f>'Input Data'!B606</f>
        <v>Control System</v>
      </c>
      <c r="C606" s="33" t="str">
        <f>'Input Data'!C606</f>
        <v>Replacement of Electromechanical Underfrequency Relays</v>
      </c>
      <c r="D606" s="35" t="str">
        <f>'Input Data'!D606</f>
        <v>PS Security/Compliance</v>
      </c>
      <c r="E606" s="63" t="str">
        <f>'Input Data'!E606</f>
        <v>Input_Proj_Commit</v>
      </c>
      <c r="F606" s="68">
        <f>'Input Data'!F606</f>
        <v>2011</v>
      </c>
      <c r="G606" s="52">
        <f>'Input Data'!G606</f>
        <v>2013</v>
      </c>
      <c r="H606" s="34">
        <f>'Input Data'!H606*IF($G606='Cost Escalators'!$B$4,'Cost Escalators'!$B$6,'Cost Escalators'!$C$6)</f>
        <v>74663.195915204065</v>
      </c>
      <c r="I606" s="34">
        <f>'Input Data'!I606*IF($G606='Cost Escalators'!$B$4,'Cost Escalators'!$B$6,'Cost Escalators'!$C$6)</f>
        <v>5353.6363749658713</v>
      </c>
      <c r="J606" s="34">
        <f>'Input Data'!J606*IF($G606='Cost Escalators'!$B$4,'Cost Escalators'!$B$6,'Cost Escalators'!$C$6)</f>
        <v>0</v>
      </c>
      <c r="K606" s="34">
        <f>'Input Data'!K606*IF($G606='Cost Escalators'!$B$4,'Cost Escalators'!$B$6,'Cost Escalators'!$C$6)</f>
        <v>418.40755183320329</v>
      </c>
      <c r="L606" s="49">
        <f>'Input Data'!L606*IF($G606='Cost Escalators'!$B$4,'Cost Escalators'!$B$6,'Cost Escalators'!$C$6)</f>
        <v>0</v>
      </c>
      <c r="M606" s="34">
        <f>'Input Data'!M606*IF($G606='Cost Escalators'!$B$4,'Cost Escalators'!$B$6,'Cost Escalators'!$C$6)</f>
        <v>0</v>
      </c>
      <c r="N606" s="34">
        <f>'Input Data'!N606*IF($G606='Cost Escalators'!$B$4,'Cost Escalators'!$B$6,'Cost Escalators'!$C$6)</f>
        <v>0</v>
      </c>
      <c r="O606" s="34">
        <f>'Input Data'!O606*IF($G606='Cost Escalators'!$B$4,'Cost Escalators'!$B$6,'Cost Escalators'!$C$6)</f>
        <v>0</v>
      </c>
      <c r="P606" s="49">
        <f>'Input Data'!P606*IF($G606='Cost Escalators'!$B$4,'Cost Escalators'!$B$6,'Cost Escalators'!$C$6)</f>
        <v>0</v>
      </c>
      <c r="R606" s="102">
        <f t="shared" si="38"/>
        <v>0</v>
      </c>
      <c r="S606" s="34">
        <f t="shared" si="39"/>
        <v>0</v>
      </c>
      <c r="T606" s="34">
        <f t="shared" si="40"/>
        <v>0</v>
      </c>
      <c r="U606" s="49">
        <f t="shared" si="41"/>
        <v>0</v>
      </c>
      <c r="W606" s="255">
        <f>IF(OR(A606='Cost Escalators'!A$68,A606='Cost Escalators'!A$69,A606='Cost Escalators'!A$70,A606='Cost Escalators'!A$71),SUM(H606:L606),0)</f>
        <v>0</v>
      </c>
    </row>
    <row r="607" spans="1:23" x14ac:dyDescent="0.2">
      <c r="A607" s="33">
        <f>'Input Data'!A607</f>
        <v>6941</v>
      </c>
      <c r="B607" s="33" t="str">
        <f>'Input Data'!B607</f>
        <v>Control System</v>
      </c>
      <c r="C607" s="33" t="str">
        <f>'Input Data'!C607</f>
        <v>Auto Underfrequency Loadshedding Schemes Modification</v>
      </c>
      <c r="D607" s="35" t="str">
        <f>'Input Data'!D607</f>
        <v>PS Security/Compliance</v>
      </c>
      <c r="E607" s="63" t="str">
        <f>'Input Data'!E607</f>
        <v>Input_Proj_Commit</v>
      </c>
      <c r="F607" s="68">
        <f>'Input Data'!F607</f>
        <v>2012</v>
      </c>
      <c r="G607" s="52">
        <f>'Input Data'!G607</f>
        <v>2013</v>
      </c>
      <c r="H607" s="34">
        <f>'Input Data'!H607*IF($G607='Cost Escalators'!$B$4,'Cost Escalators'!$B$6,'Cost Escalators'!$C$6)</f>
        <v>45275.292842440926</v>
      </c>
      <c r="I607" s="34">
        <f>'Input Data'!I607*IF($G607='Cost Escalators'!$B$4,'Cost Escalators'!$B$6,'Cost Escalators'!$C$6)</f>
        <v>1007998.5104197281</v>
      </c>
      <c r="J607" s="34">
        <f>'Input Data'!J607*IF($G607='Cost Escalators'!$B$4,'Cost Escalators'!$B$6,'Cost Escalators'!$C$6)</f>
        <v>565048.60614888114</v>
      </c>
      <c r="K607" s="34">
        <f>'Input Data'!K607*IF($G607='Cost Escalators'!$B$4,'Cost Escalators'!$B$6,'Cost Escalators'!$C$6)</f>
        <v>55577.551640707097</v>
      </c>
      <c r="L607" s="49">
        <f>'Input Data'!L607*IF($G607='Cost Escalators'!$B$4,'Cost Escalators'!$B$6,'Cost Escalators'!$C$6)</f>
        <v>0</v>
      </c>
      <c r="M607" s="34">
        <f>'Input Data'!M607*IF($G607='Cost Escalators'!$B$4,'Cost Escalators'!$B$6,'Cost Escalators'!$C$6)</f>
        <v>0</v>
      </c>
      <c r="N607" s="34">
        <f>'Input Data'!N607*IF($G607='Cost Escalators'!$B$4,'Cost Escalators'!$B$6,'Cost Escalators'!$C$6)</f>
        <v>0</v>
      </c>
      <c r="O607" s="34">
        <f>'Input Data'!O607*IF($G607='Cost Escalators'!$B$4,'Cost Escalators'!$B$6,'Cost Escalators'!$C$6)</f>
        <v>0</v>
      </c>
      <c r="P607" s="49">
        <f>'Input Data'!P607*IF($G607='Cost Escalators'!$B$4,'Cost Escalators'!$B$6,'Cost Escalators'!$C$6)</f>
        <v>0</v>
      </c>
      <c r="R607" s="102">
        <f t="shared" si="38"/>
        <v>0</v>
      </c>
      <c r="S607" s="34">
        <f t="shared" si="39"/>
        <v>0</v>
      </c>
      <c r="T607" s="34">
        <f t="shared" si="40"/>
        <v>0</v>
      </c>
      <c r="U607" s="49">
        <f t="shared" si="41"/>
        <v>0</v>
      </c>
      <c r="W607" s="255">
        <f>IF(OR(A607='Cost Escalators'!A$68,A607='Cost Escalators'!A$69,A607='Cost Escalators'!A$70,A607='Cost Escalators'!A$71),SUM(H607:L607),0)</f>
        <v>0</v>
      </c>
    </row>
    <row r="608" spans="1:23" x14ac:dyDescent="0.2">
      <c r="A608" s="33" t="str">
        <f>'Input Data'!A608</f>
        <v>P0002149</v>
      </c>
      <c r="B608" s="33" t="str">
        <f>'Input Data'!B608</f>
        <v>Control System</v>
      </c>
      <c r="C608" s="33" t="str">
        <f>'Input Data'!C608</f>
        <v>Indication and Metering CT Ratio Changes at Dumaresq</v>
      </c>
      <c r="D608" s="35" t="str">
        <f>'Input Data'!D608</f>
        <v>PS Security/Compliance</v>
      </c>
      <c r="E608" s="63" t="str">
        <f>'Input Data'!E608</f>
        <v>Input_Proj_Commit</v>
      </c>
      <c r="F608" s="68">
        <f>'Input Data'!F608</f>
        <v>2014</v>
      </c>
      <c r="G608" s="52">
        <f>'Input Data'!G608</f>
        <v>2013</v>
      </c>
      <c r="H608" s="34">
        <f>'Input Data'!H608*IF($G608='Cost Escalators'!$B$4,'Cost Escalators'!$B$6,'Cost Escalators'!$C$6)</f>
        <v>0</v>
      </c>
      <c r="I608" s="34">
        <f>'Input Data'!I608*IF($G608='Cost Escalators'!$B$4,'Cost Escalators'!$B$6,'Cost Escalators'!$C$6)</f>
        <v>0</v>
      </c>
      <c r="J608" s="34">
        <f>'Input Data'!J608*IF($G608='Cost Escalators'!$B$4,'Cost Escalators'!$B$6,'Cost Escalators'!$C$6)</f>
        <v>0</v>
      </c>
      <c r="K608" s="34">
        <f>'Input Data'!K608*IF($G608='Cost Escalators'!$B$4,'Cost Escalators'!$B$6,'Cost Escalators'!$C$6)</f>
        <v>0</v>
      </c>
      <c r="L608" s="49">
        <f>'Input Data'!L608*IF($G608='Cost Escalators'!$B$4,'Cost Escalators'!$B$6,'Cost Escalators'!$C$6)</f>
        <v>60522.65625</v>
      </c>
      <c r="M608" s="34">
        <f>'Input Data'!M608*IF($G608='Cost Escalators'!$B$4,'Cost Escalators'!$B$6,'Cost Escalators'!$C$6)</f>
        <v>0</v>
      </c>
      <c r="N608" s="34">
        <f>'Input Data'!N608*IF($G608='Cost Escalators'!$B$4,'Cost Escalators'!$B$6,'Cost Escalators'!$C$6)</f>
        <v>0</v>
      </c>
      <c r="O608" s="34">
        <f>'Input Data'!O608*IF($G608='Cost Escalators'!$B$4,'Cost Escalators'!$B$6,'Cost Escalators'!$C$6)</f>
        <v>0</v>
      </c>
      <c r="P608" s="49">
        <f>'Input Data'!P608*IF($G608='Cost Escalators'!$B$4,'Cost Escalators'!$B$6,'Cost Escalators'!$C$6)</f>
        <v>0</v>
      </c>
      <c r="R608" s="102">
        <f t="shared" si="38"/>
        <v>0</v>
      </c>
      <c r="S608" s="34">
        <f t="shared" si="39"/>
        <v>0</v>
      </c>
      <c r="T608" s="34">
        <f t="shared" si="40"/>
        <v>0</v>
      </c>
      <c r="U608" s="49">
        <f t="shared" si="41"/>
        <v>0</v>
      </c>
      <c r="W608" s="255">
        <f>IF(OR(A608='Cost Escalators'!A$68,A608='Cost Escalators'!A$69,A608='Cost Escalators'!A$70,A608='Cost Escalators'!A$71),SUM(H608:L608),0)</f>
        <v>0</v>
      </c>
    </row>
    <row r="609" spans="1:23" x14ac:dyDescent="0.2">
      <c r="A609" s="33">
        <f>'Input Data'!A609</f>
        <v>6113</v>
      </c>
      <c r="B609" s="33" t="str">
        <f>'Input Data'!B609</f>
        <v>Control System</v>
      </c>
      <c r="C609" s="33" t="str">
        <f>'Input Data'!C609</f>
        <v>Multiple Contingency System Protection Scheme</v>
      </c>
      <c r="D609" s="35" t="str">
        <f>'Input Data'!D609</f>
        <v>PS Security/Compliance</v>
      </c>
      <c r="E609" s="63" t="str">
        <f>'Input Data'!E609</f>
        <v>Input_Proj_Commit</v>
      </c>
      <c r="F609" s="68">
        <f>'Input Data'!F609</f>
        <v>2016</v>
      </c>
      <c r="G609" s="52">
        <f>'Input Data'!G609</f>
        <v>2013</v>
      </c>
      <c r="H609" s="34">
        <f>'Input Data'!H609*IF($G609='Cost Escalators'!$B$4,'Cost Escalators'!$B$6,'Cost Escalators'!$C$6)</f>
        <v>0</v>
      </c>
      <c r="I609" s="34">
        <f>'Input Data'!I609*IF($G609='Cost Escalators'!$B$4,'Cost Escalators'!$B$6,'Cost Escalators'!$C$6)</f>
        <v>-3311.9865530398383</v>
      </c>
      <c r="J609" s="34">
        <f>'Input Data'!J609*IF($G609='Cost Escalators'!$B$4,'Cost Escalators'!$B$6,'Cost Escalators'!$C$6)</f>
        <v>0</v>
      </c>
      <c r="K609" s="34">
        <f>'Input Data'!K609*IF($G609='Cost Escalators'!$B$4,'Cost Escalators'!$B$6,'Cost Escalators'!$C$6)</f>
        <v>0</v>
      </c>
      <c r="L609" s="49">
        <f>'Input Data'!L609*IF($G609='Cost Escalators'!$B$4,'Cost Escalators'!$B$6,'Cost Escalators'!$C$6)</f>
        <v>0</v>
      </c>
      <c r="M609" s="34">
        <f>'Input Data'!M609*IF($G609='Cost Escalators'!$B$4,'Cost Escalators'!$B$6,'Cost Escalators'!$C$6)</f>
        <v>0</v>
      </c>
      <c r="N609" s="34">
        <f>'Input Data'!N609*IF($G609='Cost Escalators'!$B$4,'Cost Escalators'!$B$6,'Cost Escalators'!$C$6)</f>
        <v>0</v>
      </c>
      <c r="O609" s="34">
        <f>'Input Data'!O609*IF($G609='Cost Escalators'!$B$4,'Cost Escalators'!$B$6,'Cost Escalators'!$C$6)</f>
        <v>0</v>
      </c>
      <c r="P609" s="49">
        <f>'Input Data'!P609*IF($G609='Cost Escalators'!$B$4,'Cost Escalators'!$B$6,'Cost Escalators'!$C$6)</f>
        <v>0</v>
      </c>
      <c r="R609" s="102">
        <f t="shared" si="38"/>
        <v>0</v>
      </c>
      <c r="S609" s="34">
        <f t="shared" si="39"/>
        <v>-3311.9865530398383</v>
      </c>
      <c r="T609" s="34">
        <f t="shared" si="40"/>
        <v>0</v>
      </c>
      <c r="U609" s="49">
        <f t="shared" si="41"/>
        <v>0</v>
      </c>
      <c r="W609" s="255">
        <f>IF(OR(A609='Cost Escalators'!A$68,A609='Cost Escalators'!A$69,A609='Cost Escalators'!A$70,A609='Cost Escalators'!A$71),SUM(H609:L609),0)</f>
        <v>0</v>
      </c>
    </row>
    <row r="610" spans="1:23" x14ac:dyDescent="0.2">
      <c r="A610" s="33">
        <f>'Input Data'!A610</f>
        <v>7065</v>
      </c>
      <c r="B610" s="33" t="str">
        <f>'Input Data'!B610</f>
        <v>Control System</v>
      </c>
      <c r="C610" s="33" t="str">
        <f>'Input Data'!C610</f>
        <v>Modification of Synchronising Angle at Gen Sites</v>
      </c>
      <c r="D610" s="35" t="str">
        <f>'Input Data'!D610</f>
        <v>PS Security/Compliance</v>
      </c>
      <c r="E610" s="63" t="str">
        <f>'Input Data'!E610</f>
        <v>Input_Proj_Commit</v>
      </c>
      <c r="F610" s="68">
        <f>'Input Data'!F610</f>
        <v>2016</v>
      </c>
      <c r="G610" s="52">
        <f>'Input Data'!G610</f>
        <v>2013</v>
      </c>
      <c r="H610" s="34">
        <f>'Input Data'!H610*IF($G610='Cost Escalators'!$B$4,'Cost Escalators'!$B$6,'Cost Escalators'!$C$6)</f>
        <v>0</v>
      </c>
      <c r="I610" s="34">
        <f>'Input Data'!I610*IF($G610='Cost Escalators'!$B$4,'Cost Escalators'!$B$6,'Cost Escalators'!$C$6)</f>
        <v>0</v>
      </c>
      <c r="J610" s="34">
        <f>'Input Data'!J610*IF($G610='Cost Escalators'!$B$4,'Cost Escalators'!$B$6,'Cost Escalators'!$C$6)</f>
        <v>0</v>
      </c>
      <c r="K610" s="34">
        <f>'Input Data'!K610*IF($G610='Cost Escalators'!$B$4,'Cost Escalators'!$B$6,'Cost Escalators'!$C$6)</f>
        <v>0</v>
      </c>
      <c r="L610" s="49">
        <f>'Input Data'!L610*IF($G610='Cost Escalators'!$B$4,'Cost Escalators'!$B$6,'Cost Escalators'!$C$6)</f>
        <v>1675338.4552734375</v>
      </c>
      <c r="M610" s="34">
        <f>'Input Data'!M610*IF($G610='Cost Escalators'!$B$4,'Cost Escalators'!$B$6,'Cost Escalators'!$C$6)</f>
        <v>1118261.2971796873</v>
      </c>
      <c r="N610" s="34">
        <f>'Input Data'!N610*IF($G610='Cost Escalators'!$B$4,'Cost Escalators'!$B$6,'Cost Escalators'!$C$6)</f>
        <v>99679.316187499993</v>
      </c>
      <c r="O610" s="34">
        <f>'Input Data'!O610*IF($G610='Cost Escalators'!$B$4,'Cost Escalators'!$B$6,'Cost Escalators'!$C$6)</f>
        <v>0</v>
      </c>
      <c r="P610" s="49">
        <f>'Input Data'!P610*IF($G610='Cost Escalators'!$B$4,'Cost Escalators'!$B$6,'Cost Escalators'!$C$6)</f>
        <v>0</v>
      </c>
      <c r="R610" s="102">
        <f t="shared" si="38"/>
        <v>0</v>
      </c>
      <c r="S610" s="34">
        <f t="shared" si="39"/>
        <v>2893279.0686406251</v>
      </c>
      <c r="T610" s="34">
        <f t="shared" si="40"/>
        <v>0</v>
      </c>
      <c r="U610" s="49">
        <f t="shared" si="41"/>
        <v>0</v>
      </c>
      <c r="W610" s="255">
        <f>IF(OR(A610='Cost Escalators'!A$68,A610='Cost Escalators'!A$69,A610='Cost Escalators'!A$70,A610='Cost Escalators'!A$71),SUM(H610:L610),0)</f>
        <v>0</v>
      </c>
    </row>
    <row r="611" spans="1:23" x14ac:dyDescent="0.2">
      <c r="A611" s="33">
        <f>'Input Data'!A611</f>
        <v>7505</v>
      </c>
      <c r="B611" s="33" t="str">
        <f>'Input Data'!B611</f>
        <v>Control System</v>
      </c>
      <c r="C611" s="33" t="str">
        <f>'Input Data'!C611</f>
        <v>Modification of Synchronising Angle at Gen Sites</v>
      </c>
      <c r="D611" s="35" t="str">
        <f>'Input Data'!D611</f>
        <v>PS Security/Compliance</v>
      </c>
      <c r="E611" s="63" t="str">
        <f>'Input Data'!E611</f>
        <v>Input_Proj_Commit</v>
      </c>
      <c r="F611" s="68">
        <f>'Input Data'!F611</f>
        <v>2016</v>
      </c>
      <c r="G611" s="52">
        <f>'Input Data'!G611</f>
        <v>2013</v>
      </c>
      <c r="H611" s="34">
        <f>'Input Data'!H611*IF($G611='Cost Escalators'!$B$4,'Cost Escalators'!$B$6,'Cost Escalators'!$C$6)</f>
        <v>0</v>
      </c>
      <c r="I611" s="34">
        <f>'Input Data'!I611*IF($G611='Cost Escalators'!$B$4,'Cost Escalators'!$B$6,'Cost Escalators'!$C$6)</f>
        <v>11586.657296087986</v>
      </c>
      <c r="J611" s="34">
        <f>'Input Data'!J611*IF($G611='Cost Escalators'!$B$4,'Cost Escalators'!$B$6,'Cost Escalators'!$C$6)</f>
        <v>48924.330560448812</v>
      </c>
      <c r="K611" s="34">
        <f>'Input Data'!K611*IF($G611='Cost Escalators'!$B$4,'Cost Escalators'!$B$6,'Cost Escalators'!$C$6)</f>
        <v>-58685.268380235495</v>
      </c>
      <c r="L611" s="49">
        <f>'Input Data'!L611*IF($G611='Cost Escalators'!$B$4,'Cost Escalators'!$B$6,'Cost Escalators'!$C$6)</f>
        <v>0</v>
      </c>
      <c r="M611" s="34">
        <f>'Input Data'!M611*IF($G611='Cost Escalators'!$B$4,'Cost Escalators'!$B$6,'Cost Escalators'!$C$6)</f>
        <v>0</v>
      </c>
      <c r="N611" s="34">
        <f>'Input Data'!N611*IF($G611='Cost Escalators'!$B$4,'Cost Escalators'!$B$6,'Cost Escalators'!$C$6)</f>
        <v>0</v>
      </c>
      <c r="O611" s="34">
        <f>'Input Data'!O611*IF($G611='Cost Escalators'!$B$4,'Cost Escalators'!$B$6,'Cost Escalators'!$C$6)</f>
        <v>0</v>
      </c>
      <c r="P611" s="49">
        <f>'Input Data'!P611*IF($G611='Cost Escalators'!$B$4,'Cost Escalators'!$B$6,'Cost Escalators'!$C$6)</f>
        <v>0</v>
      </c>
      <c r="R611" s="102">
        <f t="shared" si="38"/>
        <v>0</v>
      </c>
      <c r="S611" s="34">
        <f t="shared" si="39"/>
        <v>1825.7194763013031</v>
      </c>
      <c r="T611" s="34">
        <f t="shared" si="40"/>
        <v>0</v>
      </c>
      <c r="U611" s="49">
        <f t="shared" si="41"/>
        <v>0</v>
      </c>
      <c r="W611" s="255">
        <f>IF(OR(A611='Cost Escalators'!A$68,A611='Cost Escalators'!A$69,A611='Cost Escalators'!A$70,A611='Cost Escalators'!A$71),SUM(H611:L611),0)</f>
        <v>0</v>
      </c>
    </row>
    <row r="612" spans="1:23" x14ac:dyDescent="0.2">
      <c r="A612" s="33">
        <f>'Input Data'!A612</f>
        <v>7316</v>
      </c>
      <c r="B612" s="33" t="str">
        <f>'Input Data'!B612</f>
        <v>Control System</v>
      </c>
      <c r="C612" s="33" t="str">
        <f>'Input Data'!C612</f>
        <v>Multiple Contingency System Protection Scheme</v>
      </c>
      <c r="D612" s="35" t="str">
        <f>'Input Data'!D612</f>
        <v>PS Security/Compliance</v>
      </c>
      <c r="E612" s="63" t="str">
        <f>'Input Data'!E612</f>
        <v>Input_Proj_Commit</v>
      </c>
      <c r="F612" s="68">
        <f>'Input Data'!F612</f>
        <v>2016</v>
      </c>
      <c r="G612" s="52">
        <f>'Input Data'!G612</f>
        <v>2013</v>
      </c>
      <c r="H612" s="34">
        <f>'Input Data'!H612*IF($G612='Cost Escalators'!$B$4,'Cost Escalators'!$B$6,'Cost Escalators'!$C$6)</f>
        <v>0</v>
      </c>
      <c r="I612" s="34">
        <f>'Input Data'!I612*IF($G612='Cost Escalators'!$B$4,'Cost Escalators'!$B$6,'Cost Escalators'!$C$6)</f>
        <v>3315.3043031202619</v>
      </c>
      <c r="J612" s="34">
        <f>'Input Data'!J612*IF($G612='Cost Escalators'!$B$4,'Cost Escalators'!$B$6,'Cost Escalators'!$C$6)</f>
        <v>-3248.9959975888023</v>
      </c>
      <c r="K612" s="34">
        <f>'Input Data'!K612*IF($G612='Cost Escalators'!$B$4,'Cost Escalators'!$B$6,'Cost Escalators'!$C$6)</f>
        <v>0</v>
      </c>
      <c r="L612" s="49">
        <f>'Input Data'!L612*IF($G612='Cost Escalators'!$B$4,'Cost Escalators'!$B$6,'Cost Escalators'!$C$6)</f>
        <v>0</v>
      </c>
      <c r="M612" s="34">
        <f>'Input Data'!M612*IF($G612='Cost Escalators'!$B$4,'Cost Escalators'!$B$6,'Cost Escalators'!$C$6)</f>
        <v>0</v>
      </c>
      <c r="N612" s="34">
        <f>'Input Data'!N612*IF($G612='Cost Escalators'!$B$4,'Cost Escalators'!$B$6,'Cost Escalators'!$C$6)</f>
        <v>0</v>
      </c>
      <c r="O612" s="34">
        <f>'Input Data'!O612*IF($G612='Cost Escalators'!$B$4,'Cost Escalators'!$B$6,'Cost Escalators'!$C$6)</f>
        <v>0</v>
      </c>
      <c r="P612" s="49">
        <f>'Input Data'!P612*IF($G612='Cost Escalators'!$B$4,'Cost Escalators'!$B$6,'Cost Escalators'!$C$6)</f>
        <v>0</v>
      </c>
      <c r="R612" s="102">
        <f t="shared" si="38"/>
        <v>0</v>
      </c>
      <c r="S612" s="34">
        <f t="shared" si="39"/>
        <v>66.308305531459609</v>
      </c>
      <c r="T612" s="34">
        <f t="shared" si="40"/>
        <v>0</v>
      </c>
      <c r="U612" s="49">
        <f t="shared" si="41"/>
        <v>0</v>
      </c>
      <c r="W612" s="255">
        <f>IF(OR(A612='Cost Escalators'!A$68,A612='Cost Escalators'!A$69,A612='Cost Escalators'!A$70,A612='Cost Escalators'!A$71),SUM(H612:L612),0)</f>
        <v>0</v>
      </c>
    </row>
    <row r="613" spans="1:23" x14ac:dyDescent="0.2">
      <c r="A613" s="33" t="str">
        <f>'Input Data'!A613</f>
        <v>P0001493</v>
      </c>
      <c r="B613" s="33" t="str">
        <f>'Input Data'!B613</f>
        <v>Protection Change</v>
      </c>
      <c r="C613" s="33" t="str">
        <f>'Input Data'!C613</f>
        <v>Gadara 132kV  Fault and Disturbance Recorder</v>
      </c>
      <c r="D613" s="35" t="str">
        <f>'Input Data'!D613</f>
        <v>PS Security/Compliance</v>
      </c>
      <c r="E613" s="63" t="str">
        <f>'Input Data'!E613</f>
        <v>Input_Proj_Commit</v>
      </c>
      <c r="F613" s="68">
        <f>'Input Data'!F613</f>
        <v>2014</v>
      </c>
      <c r="G613" s="52">
        <f>'Input Data'!G613</f>
        <v>2013</v>
      </c>
      <c r="H613" s="34">
        <f>'Input Data'!H613*IF($G613='Cost Escalators'!$B$4,'Cost Escalators'!$B$6,'Cost Escalators'!$C$6)</f>
        <v>0</v>
      </c>
      <c r="I613" s="34">
        <f>'Input Data'!I613*IF($G613='Cost Escalators'!$B$4,'Cost Escalators'!$B$6,'Cost Escalators'!$C$6)</f>
        <v>0</v>
      </c>
      <c r="J613" s="34">
        <f>'Input Data'!J613*IF($G613='Cost Escalators'!$B$4,'Cost Escalators'!$B$6,'Cost Escalators'!$C$6)</f>
        <v>0</v>
      </c>
      <c r="K613" s="34">
        <f>'Input Data'!K613*IF($G613='Cost Escalators'!$B$4,'Cost Escalators'!$B$6,'Cost Escalators'!$C$6)</f>
        <v>0</v>
      </c>
      <c r="L613" s="49">
        <f>'Input Data'!L613*IF($G613='Cost Escalators'!$B$4,'Cost Escalators'!$B$6,'Cost Escalators'!$C$6)</f>
        <v>174980.46875</v>
      </c>
      <c r="M613" s="34">
        <f>'Input Data'!M613*IF($G613='Cost Escalators'!$B$4,'Cost Escalators'!$B$6,'Cost Escalators'!$C$6)</f>
        <v>0</v>
      </c>
      <c r="N613" s="34">
        <f>'Input Data'!N613*IF($G613='Cost Escalators'!$B$4,'Cost Escalators'!$B$6,'Cost Escalators'!$C$6)</f>
        <v>0</v>
      </c>
      <c r="O613" s="34">
        <f>'Input Data'!O613*IF($G613='Cost Escalators'!$B$4,'Cost Escalators'!$B$6,'Cost Escalators'!$C$6)</f>
        <v>0</v>
      </c>
      <c r="P613" s="49">
        <f>'Input Data'!P613*IF($G613='Cost Escalators'!$B$4,'Cost Escalators'!$B$6,'Cost Escalators'!$C$6)</f>
        <v>0</v>
      </c>
      <c r="R613" s="102">
        <f t="shared" si="38"/>
        <v>0</v>
      </c>
      <c r="S613" s="34">
        <f t="shared" si="39"/>
        <v>0</v>
      </c>
      <c r="T613" s="34">
        <f t="shared" si="40"/>
        <v>0</v>
      </c>
      <c r="U613" s="49">
        <f t="shared" si="41"/>
        <v>0</v>
      </c>
      <c r="W613" s="255">
        <f>IF(OR(A613='Cost Escalators'!A$68,A613='Cost Escalators'!A$69,A613='Cost Escalators'!A$70,A613='Cost Escalators'!A$71),SUM(H613:L613),0)</f>
        <v>0</v>
      </c>
    </row>
    <row r="614" spans="1:23" x14ac:dyDescent="0.2">
      <c r="A614" s="33">
        <f>'Input Data'!A614</f>
        <v>6832</v>
      </c>
      <c r="B614" s="33" t="str">
        <f>'Input Data'!B614</f>
        <v>Quality of Supply</v>
      </c>
      <c r="C614" s="33" t="str">
        <f>'Input Data'!C614</f>
        <v>Voltage Unbalance Limits</v>
      </c>
      <c r="D614" s="35" t="str">
        <f>'Input Data'!D614</f>
        <v>PS Security/Compliance</v>
      </c>
      <c r="E614" s="63" t="str">
        <f>'Input Data'!E614</f>
        <v>Input_Proj_Commit</v>
      </c>
      <c r="F614" s="68">
        <f>'Input Data'!F614</f>
        <v>2015</v>
      </c>
      <c r="G614" s="52">
        <f>'Input Data'!G614</f>
        <v>2013</v>
      </c>
      <c r="H614" s="34">
        <f>'Input Data'!H614*IF($G614='Cost Escalators'!$B$4,'Cost Escalators'!$B$6,'Cost Escalators'!$C$6)</f>
        <v>76524.698517344004</v>
      </c>
      <c r="I614" s="34">
        <f>'Input Data'!I614*IF($G614='Cost Escalators'!$B$4,'Cost Escalators'!$B$6,'Cost Escalators'!$C$6)</f>
        <v>10496.414844980793</v>
      </c>
      <c r="J614" s="34">
        <f>'Input Data'!J614*IF($G614='Cost Escalators'!$B$4,'Cost Escalators'!$B$6,'Cost Escalators'!$C$6)</f>
        <v>1270.8261179054068</v>
      </c>
      <c r="K614" s="34">
        <f>'Input Data'!K614*IF($G614='Cost Escalators'!$B$4,'Cost Escalators'!$B$6,'Cost Escalators'!$C$6)</f>
        <v>14523.645333445253</v>
      </c>
      <c r="L614" s="49">
        <f>'Input Data'!L614*IF($G614='Cost Escalators'!$B$4,'Cost Escalators'!$B$6,'Cost Escalators'!$C$6)</f>
        <v>0</v>
      </c>
      <c r="M614" s="34">
        <f>'Input Data'!M614*IF($G614='Cost Escalators'!$B$4,'Cost Escalators'!$B$6,'Cost Escalators'!$C$6)</f>
        <v>0</v>
      </c>
      <c r="N614" s="34">
        <f>'Input Data'!N614*IF($G614='Cost Escalators'!$B$4,'Cost Escalators'!$B$6,'Cost Escalators'!$C$6)</f>
        <v>0</v>
      </c>
      <c r="O614" s="34">
        <f>'Input Data'!O614*IF($G614='Cost Escalators'!$B$4,'Cost Escalators'!$B$6,'Cost Escalators'!$C$6)</f>
        <v>0</v>
      </c>
      <c r="P614" s="49">
        <f>'Input Data'!P614*IF($G614='Cost Escalators'!$B$4,'Cost Escalators'!$B$6,'Cost Escalators'!$C$6)</f>
        <v>0</v>
      </c>
      <c r="R614" s="102">
        <f t="shared" si="38"/>
        <v>102815.58481367546</v>
      </c>
      <c r="S614" s="34">
        <f t="shared" si="39"/>
        <v>0</v>
      </c>
      <c r="T614" s="34">
        <f t="shared" si="40"/>
        <v>0</v>
      </c>
      <c r="U614" s="49">
        <f t="shared" si="41"/>
        <v>0</v>
      </c>
      <c r="W614" s="255">
        <f>IF(OR(A614='Cost Escalators'!A$68,A614='Cost Escalators'!A$69,A614='Cost Escalators'!A$70,A614='Cost Escalators'!A$71),SUM(H614:L614),0)</f>
        <v>0</v>
      </c>
    </row>
    <row r="615" spans="1:23" x14ac:dyDescent="0.2">
      <c r="A615" s="33">
        <f>'Input Data'!A615</f>
        <v>7397</v>
      </c>
      <c r="B615" s="33" t="str">
        <f>'Input Data'!B615</f>
        <v>Quality of Supply</v>
      </c>
      <c r="C615" s="33" t="str">
        <f>'Input Data'!C615</f>
        <v>Assessment of NER Quality of Supply Compliance</v>
      </c>
      <c r="D615" s="35" t="str">
        <f>'Input Data'!D615</f>
        <v>PS Security/Compliance</v>
      </c>
      <c r="E615" s="63" t="str">
        <f>'Input Data'!E615</f>
        <v>Input_Proj_Commit</v>
      </c>
      <c r="F615" s="68">
        <f>'Input Data'!F615</f>
        <v>2019</v>
      </c>
      <c r="G615" s="52">
        <f>'Input Data'!G615</f>
        <v>2013</v>
      </c>
      <c r="H615" s="34">
        <f>'Input Data'!H615*IF($G615='Cost Escalators'!$B$4,'Cost Escalators'!$B$6,'Cost Escalators'!$C$6)</f>
        <v>0</v>
      </c>
      <c r="I615" s="34">
        <f>'Input Data'!I615*IF($G615='Cost Escalators'!$B$4,'Cost Escalators'!$B$6,'Cost Escalators'!$C$6)</f>
        <v>107723.87848785827</v>
      </c>
      <c r="J615" s="34">
        <f>'Input Data'!J615*IF($G615='Cost Escalators'!$B$4,'Cost Escalators'!$B$6,'Cost Escalators'!$C$6)</f>
        <v>52251.19199976309</v>
      </c>
      <c r="K615" s="34">
        <f>'Input Data'!K615*IF($G615='Cost Escalators'!$B$4,'Cost Escalators'!$B$6,'Cost Escalators'!$C$6)</f>
        <v>-153646.00785839921</v>
      </c>
      <c r="L615" s="49">
        <f>'Input Data'!L615*IF($G615='Cost Escalators'!$B$4,'Cost Escalators'!$B$6,'Cost Escalators'!$C$6)</f>
        <v>0</v>
      </c>
      <c r="M615" s="34">
        <f>'Input Data'!M615*IF($G615='Cost Escalators'!$B$4,'Cost Escalators'!$B$6,'Cost Escalators'!$C$6)</f>
        <v>0</v>
      </c>
      <c r="N615" s="34">
        <f>'Input Data'!N615*IF($G615='Cost Escalators'!$B$4,'Cost Escalators'!$B$6,'Cost Escalators'!$C$6)</f>
        <v>0</v>
      </c>
      <c r="O615" s="34">
        <f>'Input Data'!O615*IF($G615='Cost Escalators'!$B$4,'Cost Escalators'!$B$6,'Cost Escalators'!$C$6)</f>
        <v>0</v>
      </c>
      <c r="P615" s="49">
        <f>'Input Data'!P615*IF($G615='Cost Escalators'!$B$4,'Cost Escalators'!$B$6,'Cost Escalators'!$C$6)</f>
        <v>0</v>
      </c>
      <c r="R615" s="102">
        <f t="shared" si="38"/>
        <v>0</v>
      </c>
      <c r="S615" s="34">
        <f t="shared" si="39"/>
        <v>0</v>
      </c>
      <c r="T615" s="34">
        <f t="shared" si="40"/>
        <v>0</v>
      </c>
      <c r="U615" s="49">
        <f t="shared" si="41"/>
        <v>0</v>
      </c>
      <c r="W615" s="255">
        <f>IF(OR(A615='Cost Escalators'!A$68,A615='Cost Escalators'!A$69,A615='Cost Escalators'!A$70,A615='Cost Escalators'!A$71),SUM(H615:L615),0)</f>
        <v>0</v>
      </c>
    </row>
    <row r="616" spans="1:23" x14ac:dyDescent="0.2">
      <c r="A616" s="33">
        <f>'Input Data'!A616</f>
        <v>6254</v>
      </c>
      <c r="B616" s="33" t="str">
        <f>'Input Data'!B616</f>
        <v>SCADA</v>
      </c>
      <c r="C616" s="33" t="str">
        <f>'Input Data'!C616</f>
        <v>SCADA to Gadara</v>
      </c>
      <c r="D616" s="35" t="str">
        <f>'Input Data'!D616</f>
        <v>PS Security/Compliance</v>
      </c>
      <c r="E616" s="63" t="str">
        <f>'Input Data'!E616</f>
        <v>Input_Proj_Commit</v>
      </c>
      <c r="F616" s="68">
        <f>'Input Data'!F616</f>
        <v>2014</v>
      </c>
      <c r="G616" s="52">
        <f>'Input Data'!G616</f>
        <v>2013</v>
      </c>
      <c r="H616" s="34">
        <f>'Input Data'!H616*IF($G616='Cost Escalators'!$B$4,'Cost Escalators'!$B$6,'Cost Escalators'!$C$6)</f>
        <v>-2.5494065837571562</v>
      </c>
      <c r="I616" s="34">
        <f>'Input Data'!I616*IF($G616='Cost Escalators'!$B$4,'Cost Escalators'!$B$6,'Cost Escalators'!$C$6)</f>
        <v>-8440.2498664528648</v>
      </c>
      <c r="J616" s="34">
        <f>'Input Data'!J616*IF($G616='Cost Escalators'!$B$4,'Cost Escalators'!$B$6,'Cost Escalators'!$C$6)</f>
        <v>0</v>
      </c>
      <c r="K616" s="34">
        <f>'Input Data'!K616*IF($G616='Cost Escalators'!$B$4,'Cost Escalators'!$B$6,'Cost Escalators'!$C$6)</f>
        <v>0</v>
      </c>
      <c r="L616" s="49">
        <f>'Input Data'!L616*IF($G616='Cost Escalators'!$B$4,'Cost Escalators'!$B$6,'Cost Escalators'!$C$6)</f>
        <v>0</v>
      </c>
      <c r="M616" s="34">
        <f>'Input Data'!M616*IF($G616='Cost Escalators'!$B$4,'Cost Escalators'!$B$6,'Cost Escalators'!$C$6)</f>
        <v>0</v>
      </c>
      <c r="N616" s="34">
        <f>'Input Data'!N616*IF($G616='Cost Escalators'!$B$4,'Cost Escalators'!$B$6,'Cost Escalators'!$C$6)</f>
        <v>0</v>
      </c>
      <c r="O616" s="34">
        <f>'Input Data'!O616*IF($G616='Cost Escalators'!$B$4,'Cost Escalators'!$B$6,'Cost Escalators'!$C$6)</f>
        <v>0</v>
      </c>
      <c r="P616" s="49">
        <f>'Input Data'!P616*IF($G616='Cost Escalators'!$B$4,'Cost Escalators'!$B$6,'Cost Escalators'!$C$6)</f>
        <v>0</v>
      </c>
      <c r="R616" s="102">
        <f t="shared" si="38"/>
        <v>0</v>
      </c>
      <c r="S616" s="34">
        <f t="shared" si="39"/>
        <v>0</v>
      </c>
      <c r="T616" s="34">
        <f t="shared" si="40"/>
        <v>0</v>
      </c>
      <c r="U616" s="49">
        <f t="shared" si="41"/>
        <v>0</v>
      </c>
      <c r="W616" s="255">
        <f>IF(OR(A616='Cost Escalators'!A$68,A616='Cost Escalators'!A$69,A616='Cost Escalators'!A$70,A616='Cost Escalators'!A$71),SUM(H616:L616),0)</f>
        <v>0</v>
      </c>
    </row>
    <row r="617" spans="1:23" x14ac:dyDescent="0.2">
      <c r="A617" s="33">
        <f>'Input Data'!A617</f>
        <v>7290</v>
      </c>
      <c r="B617" s="33" t="str">
        <f>'Input Data'!B617</f>
        <v>SCADA</v>
      </c>
      <c r="C617" s="33" t="str">
        <f>'Input Data'!C617</f>
        <v>SCADA to Deniliquin</v>
      </c>
      <c r="D617" s="35" t="str">
        <f>'Input Data'!D617</f>
        <v>PS Security/Compliance</v>
      </c>
      <c r="E617" s="63" t="str">
        <f>'Input Data'!E617</f>
        <v>Input_Proj_Commit</v>
      </c>
      <c r="F617" s="68">
        <f>'Input Data'!F617</f>
        <v>2014</v>
      </c>
      <c r="G617" s="52">
        <f>'Input Data'!G617</f>
        <v>2013</v>
      </c>
      <c r="H617" s="34">
        <f>'Input Data'!H617*IF($G617='Cost Escalators'!$B$4,'Cost Escalators'!$B$6,'Cost Escalators'!$C$6)</f>
        <v>-1.3945471911150273</v>
      </c>
      <c r="I617" s="34">
        <f>'Input Data'!I617*IF($G617='Cost Escalators'!$B$4,'Cost Escalators'!$B$6,'Cost Escalators'!$C$6)</f>
        <v>-2048.7532099187292</v>
      </c>
      <c r="J617" s="34">
        <f>'Input Data'!J617*IF($G617='Cost Escalators'!$B$4,'Cost Escalators'!$B$6,'Cost Escalators'!$C$6)</f>
        <v>28058.226267634978</v>
      </c>
      <c r="K617" s="34">
        <f>'Input Data'!K617*IF($G617='Cost Escalators'!$B$4,'Cost Escalators'!$B$6,'Cost Escalators'!$C$6)</f>
        <v>74535.560174735612</v>
      </c>
      <c r="L617" s="49">
        <f>'Input Data'!L617*IF($G617='Cost Escalators'!$B$4,'Cost Escalators'!$B$6,'Cost Escalators'!$C$6)</f>
        <v>417498.23136718746</v>
      </c>
      <c r="M617" s="34">
        <f>'Input Data'!M617*IF($G617='Cost Escalators'!$B$4,'Cost Escalators'!$B$6,'Cost Escalators'!$C$6)</f>
        <v>0</v>
      </c>
      <c r="N617" s="34">
        <f>'Input Data'!N617*IF($G617='Cost Escalators'!$B$4,'Cost Escalators'!$B$6,'Cost Escalators'!$C$6)</f>
        <v>0</v>
      </c>
      <c r="O617" s="34">
        <f>'Input Data'!O617*IF($G617='Cost Escalators'!$B$4,'Cost Escalators'!$B$6,'Cost Escalators'!$C$6)</f>
        <v>0</v>
      </c>
      <c r="P617" s="49">
        <f>'Input Data'!P617*IF($G617='Cost Escalators'!$B$4,'Cost Escalators'!$B$6,'Cost Escalators'!$C$6)</f>
        <v>0</v>
      </c>
      <c r="R617" s="102">
        <f t="shared" si="38"/>
        <v>0</v>
      </c>
      <c r="S617" s="34">
        <f t="shared" si="39"/>
        <v>0</v>
      </c>
      <c r="T617" s="34">
        <f t="shared" si="40"/>
        <v>0</v>
      </c>
      <c r="U617" s="49">
        <f t="shared" si="41"/>
        <v>0</v>
      </c>
      <c r="W617" s="255">
        <f>IF(OR(A617='Cost Escalators'!A$68,A617='Cost Escalators'!A$69,A617='Cost Escalators'!A$70,A617='Cost Escalators'!A$71),SUM(H617:L617),0)</f>
        <v>0</v>
      </c>
    </row>
    <row r="618" spans="1:23" x14ac:dyDescent="0.2">
      <c r="A618" s="33">
        <f>'Input Data'!A618</f>
        <v>7293</v>
      </c>
      <c r="B618" s="33" t="str">
        <f>'Input Data'!B618</f>
        <v>SCADA</v>
      </c>
      <c r="C618" s="33" t="str">
        <f>'Input Data'!C618</f>
        <v>SCADA to Gadara</v>
      </c>
      <c r="D618" s="35" t="str">
        <f>'Input Data'!D618</f>
        <v>PS Security/Compliance</v>
      </c>
      <c r="E618" s="63" t="str">
        <f>'Input Data'!E618</f>
        <v>Input_Proj_Commit</v>
      </c>
      <c r="F618" s="68">
        <f>'Input Data'!F618</f>
        <v>2014</v>
      </c>
      <c r="G618" s="52">
        <f>'Input Data'!G618</f>
        <v>2013</v>
      </c>
      <c r="H618" s="34">
        <f>'Input Data'!H618*IF($G618='Cost Escalators'!$B$4,'Cost Escalators'!$B$6,'Cost Escalators'!$C$6)</f>
        <v>0</v>
      </c>
      <c r="I618" s="34">
        <f>'Input Data'!I618*IF($G618='Cost Escalators'!$B$4,'Cost Escalators'!$B$6,'Cost Escalators'!$C$6)</f>
        <v>9522.25111143086</v>
      </c>
      <c r="J618" s="34">
        <f>'Input Data'!J618*IF($G618='Cost Escalators'!$B$4,'Cost Escalators'!$B$6,'Cost Escalators'!$C$6)</f>
        <v>-9331.6500584230598</v>
      </c>
      <c r="K618" s="34">
        <f>'Input Data'!K618*IF($G618='Cost Escalators'!$B$4,'Cost Escalators'!$B$6,'Cost Escalators'!$C$6)</f>
        <v>0</v>
      </c>
      <c r="L618" s="49">
        <f>'Input Data'!L618*IF($G618='Cost Escalators'!$B$4,'Cost Escalators'!$B$6,'Cost Escalators'!$C$6)</f>
        <v>0</v>
      </c>
      <c r="M618" s="34">
        <f>'Input Data'!M618*IF($G618='Cost Escalators'!$B$4,'Cost Escalators'!$B$6,'Cost Escalators'!$C$6)</f>
        <v>0</v>
      </c>
      <c r="N618" s="34">
        <f>'Input Data'!N618*IF($G618='Cost Escalators'!$B$4,'Cost Escalators'!$B$6,'Cost Escalators'!$C$6)</f>
        <v>0</v>
      </c>
      <c r="O618" s="34">
        <f>'Input Data'!O618*IF($G618='Cost Escalators'!$B$4,'Cost Escalators'!$B$6,'Cost Escalators'!$C$6)</f>
        <v>0</v>
      </c>
      <c r="P618" s="49">
        <f>'Input Data'!P618*IF($G618='Cost Escalators'!$B$4,'Cost Escalators'!$B$6,'Cost Escalators'!$C$6)</f>
        <v>0</v>
      </c>
      <c r="R618" s="102">
        <f t="shared" si="38"/>
        <v>0</v>
      </c>
      <c r="S618" s="34">
        <f t="shared" si="39"/>
        <v>0</v>
      </c>
      <c r="T618" s="34">
        <f t="shared" si="40"/>
        <v>0</v>
      </c>
      <c r="U618" s="49">
        <f t="shared" si="41"/>
        <v>0</v>
      </c>
      <c r="W618" s="255">
        <f>IF(OR(A618='Cost Escalators'!A$68,A618='Cost Escalators'!A$69,A618='Cost Escalators'!A$70,A618='Cost Escalators'!A$71),SUM(H618:L618),0)</f>
        <v>0</v>
      </c>
    </row>
    <row r="619" spans="1:23" x14ac:dyDescent="0.2">
      <c r="A619" s="33">
        <f>'Input Data'!A619</f>
        <v>7461</v>
      </c>
      <c r="B619" s="33" t="str">
        <f>'Input Data'!B619</f>
        <v>SCADA</v>
      </c>
      <c r="C619" s="33" t="str">
        <f>'Input Data'!C619</f>
        <v>SCADA to Colleambally</v>
      </c>
      <c r="D619" s="35" t="str">
        <f>'Input Data'!D619</f>
        <v>PS Security/Compliance</v>
      </c>
      <c r="E619" s="63" t="str">
        <f>'Input Data'!E619</f>
        <v>Input_Proj_Commit</v>
      </c>
      <c r="F619" s="68">
        <f>'Input Data'!F619</f>
        <v>2014</v>
      </c>
      <c r="G619" s="52">
        <f>'Input Data'!G619</f>
        <v>2013</v>
      </c>
      <c r="H619" s="34">
        <f>'Input Data'!H619*IF($G619='Cost Escalators'!$B$4,'Cost Escalators'!$B$6,'Cost Escalators'!$C$6)</f>
        <v>-1.8412380882690618</v>
      </c>
      <c r="I619" s="34">
        <f>'Input Data'!I619*IF($G619='Cost Escalators'!$B$4,'Cost Escalators'!$B$6,'Cost Escalators'!$C$6)</f>
        <v>928.90621963231729</v>
      </c>
      <c r="J619" s="34">
        <f>'Input Data'!J619*IF($G619='Cost Escalators'!$B$4,'Cost Escalators'!$B$6,'Cost Escalators'!$C$6)</f>
        <v>51116.34903885403</v>
      </c>
      <c r="K619" s="34">
        <f>'Input Data'!K619*IF($G619='Cost Escalators'!$B$4,'Cost Escalators'!$B$6,'Cost Escalators'!$C$6)</f>
        <v>258698.19044535985</v>
      </c>
      <c r="L619" s="49">
        <f>'Input Data'!L619*IF($G619='Cost Escalators'!$B$4,'Cost Escalators'!$B$6,'Cost Escalators'!$C$6)</f>
        <v>301743.24748046871</v>
      </c>
      <c r="M619" s="34">
        <f>'Input Data'!M619*IF($G619='Cost Escalators'!$B$4,'Cost Escalators'!$B$6,'Cost Escalators'!$C$6)</f>
        <v>0</v>
      </c>
      <c r="N619" s="34">
        <f>'Input Data'!N619*IF($G619='Cost Escalators'!$B$4,'Cost Escalators'!$B$6,'Cost Escalators'!$C$6)</f>
        <v>0</v>
      </c>
      <c r="O619" s="34">
        <f>'Input Data'!O619*IF($G619='Cost Escalators'!$B$4,'Cost Escalators'!$B$6,'Cost Escalators'!$C$6)</f>
        <v>0</v>
      </c>
      <c r="P619" s="49">
        <f>'Input Data'!P619*IF($G619='Cost Escalators'!$B$4,'Cost Escalators'!$B$6,'Cost Escalators'!$C$6)</f>
        <v>0</v>
      </c>
      <c r="R619" s="102">
        <f t="shared" si="38"/>
        <v>0</v>
      </c>
      <c r="S619" s="34">
        <f t="shared" si="39"/>
        <v>0</v>
      </c>
      <c r="T619" s="34">
        <f t="shared" si="40"/>
        <v>0</v>
      </c>
      <c r="U619" s="49">
        <f t="shared" si="41"/>
        <v>0</v>
      </c>
      <c r="W619" s="255">
        <f>IF(OR(A619='Cost Escalators'!A$68,A619='Cost Escalators'!A$69,A619='Cost Escalators'!A$70,A619='Cost Escalators'!A$71),SUM(H619:L619),0)</f>
        <v>0</v>
      </c>
    </row>
    <row r="620" spans="1:23" x14ac:dyDescent="0.2">
      <c r="A620" s="33" t="str">
        <f>'Input Data'!A620</f>
        <v>P0002366</v>
      </c>
      <c r="B620" s="33" t="str">
        <f>'Input Data'!B620</f>
        <v>SCADA</v>
      </c>
      <c r="C620" s="33" t="str">
        <f>'Input Data'!C620</f>
        <v>SCADA to Tenterfield</v>
      </c>
      <c r="D620" s="35" t="str">
        <f>'Input Data'!D620</f>
        <v>PS Security/Compliance</v>
      </c>
      <c r="E620" s="63" t="str">
        <f>'Input Data'!E620</f>
        <v>Input_Proj_Commit</v>
      </c>
      <c r="F620" s="68">
        <f>'Input Data'!F620</f>
        <v>2014</v>
      </c>
      <c r="G620" s="52">
        <f>'Input Data'!G620</f>
        <v>2013</v>
      </c>
      <c r="H620" s="34">
        <f>'Input Data'!H620*IF($G620='Cost Escalators'!$B$4,'Cost Escalators'!$B$6,'Cost Escalators'!$C$6)</f>
        <v>1462.8255289800079</v>
      </c>
      <c r="I620" s="34">
        <f>'Input Data'!I620*IF($G620='Cost Escalators'!$B$4,'Cost Escalators'!$B$6,'Cost Escalators'!$C$6)</f>
        <v>0</v>
      </c>
      <c r="J620" s="34">
        <f>'Input Data'!J620*IF($G620='Cost Escalators'!$B$4,'Cost Escalators'!$B$6,'Cost Escalators'!$C$6)</f>
        <v>0</v>
      </c>
      <c r="K620" s="34">
        <f>'Input Data'!K620*IF($G620='Cost Escalators'!$B$4,'Cost Escalators'!$B$6,'Cost Escalators'!$C$6)</f>
        <v>-5333.785733806777</v>
      </c>
      <c r="L620" s="49">
        <f>'Input Data'!L620*IF($G620='Cost Escalators'!$B$4,'Cost Escalators'!$B$6,'Cost Escalators'!$C$6)</f>
        <v>0</v>
      </c>
      <c r="M620" s="34">
        <f>'Input Data'!M620*IF($G620='Cost Escalators'!$B$4,'Cost Escalators'!$B$6,'Cost Escalators'!$C$6)</f>
        <v>0</v>
      </c>
      <c r="N620" s="34">
        <f>'Input Data'!N620*IF($G620='Cost Escalators'!$B$4,'Cost Escalators'!$B$6,'Cost Escalators'!$C$6)</f>
        <v>0</v>
      </c>
      <c r="O620" s="34">
        <f>'Input Data'!O620*IF($G620='Cost Escalators'!$B$4,'Cost Escalators'!$B$6,'Cost Escalators'!$C$6)</f>
        <v>0</v>
      </c>
      <c r="P620" s="49">
        <f>'Input Data'!P620*IF($G620='Cost Escalators'!$B$4,'Cost Escalators'!$B$6,'Cost Escalators'!$C$6)</f>
        <v>0</v>
      </c>
      <c r="R620" s="102">
        <f t="shared" si="38"/>
        <v>0</v>
      </c>
      <c r="S620" s="34">
        <f t="shared" si="39"/>
        <v>0</v>
      </c>
      <c r="T620" s="34">
        <f t="shared" si="40"/>
        <v>0</v>
      </c>
      <c r="U620" s="49">
        <f t="shared" si="41"/>
        <v>0</v>
      </c>
      <c r="W620" s="255">
        <f>IF(OR(A620='Cost Escalators'!A$68,A620='Cost Escalators'!A$69,A620='Cost Escalators'!A$70,A620='Cost Escalators'!A$71),SUM(H620:L620),0)</f>
        <v>0</v>
      </c>
    </row>
    <row r="621" spans="1:23" x14ac:dyDescent="0.2">
      <c r="A621" s="33">
        <f>'Input Data'!A621</f>
        <v>7759</v>
      </c>
      <c r="B621" s="33" t="str">
        <f>'Input Data'!B621</f>
        <v>Secondary System Renewal</v>
      </c>
      <c r="C621" s="33" t="str">
        <f>'Input Data'!C621</f>
        <v>Gadara Relay Replacement</v>
      </c>
      <c r="D621" s="35" t="str">
        <f>'Input Data'!D621</f>
        <v>PS Security/Compliance</v>
      </c>
      <c r="E621" s="63" t="str">
        <f>'Input Data'!E621</f>
        <v>Input_Proj_Commit</v>
      </c>
      <c r="F621" s="68">
        <f>'Input Data'!F621</f>
        <v>2014</v>
      </c>
      <c r="G621" s="52">
        <f>'Input Data'!G621</f>
        <v>2013</v>
      </c>
      <c r="H621" s="34">
        <f>'Input Data'!H621*IF($G621='Cost Escalators'!$B$4,'Cost Escalators'!$B$6,'Cost Escalators'!$C$6)</f>
        <v>0</v>
      </c>
      <c r="I621" s="34">
        <f>'Input Data'!I621*IF($G621='Cost Escalators'!$B$4,'Cost Escalators'!$B$6,'Cost Escalators'!$C$6)</f>
        <v>0</v>
      </c>
      <c r="J621" s="34">
        <f>'Input Data'!J621*IF($G621='Cost Escalators'!$B$4,'Cost Escalators'!$B$6,'Cost Escalators'!$C$6)</f>
        <v>0</v>
      </c>
      <c r="K621" s="34">
        <f>'Input Data'!K621*IF($G621='Cost Escalators'!$B$4,'Cost Escalators'!$B$6,'Cost Escalators'!$C$6)</f>
        <v>2097.3843991557328</v>
      </c>
      <c r="L621" s="49">
        <f>'Input Data'!L621*IF($G621='Cost Escalators'!$B$4,'Cost Escalators'!$B$6,'Cost Escalators'!$C$6)</f>
        <v>0</v>
      </c>
      <c r="M621" s="34">
        <f>'Input Data'!M621*IF($G621='Cost Escalators'!$B$4,'Cost Escalators'!$B$6,'Cost Escalators'!$C$6)</f>
        <v>0</v>
      </c>
      <c r="N621" s="34">
        <f>'Input Data'!N621*IF($G621='Cost Escalators'!$B$4,'Cost Escalators'!$B$6,'Cost Escalators'!$C$6)</f>
        <v>0</v>
      </c>
      <c r="O621" s="34">
        <f>'Input Data'!O621*IF($G621='Cost Escalators'!$B$4,'Cost Escalators'!$B$6,'Cost Escalators'!$C$6)</f>
        <v>0</v>
      </c>
      <c r="P621" s="49">
        <f>'Input Data'!P621*IF($G621='Cost Escalators'!$B$4,'Cost Escalators'!$B$6,'Cost Escalators'!$C$6)</f>
        <v>0</v>
      </c>
      <c r="R621" s="102">
        <f t="shared" si="38"/>
        <v>0</v>
      </c>
      <c r="S621" s="34">
        <f t="shared" si="39"/>
        <v>0</v>
      </c>
      <c r="T621" s="34">
        <f t="shared" si="40"/>
        <v>0</v>
      </c>
      <c r="U621" s="49">
        <f t="shared" si="41"/>
        <v>0</v>
      </c>
      <c r="W621" s="255">
        <f>IF(OR(A621='Cost Escalators'!A$68,A621='Cost Escalators'!A$69,A621='Cost Escalators'!A$70,A621='Cost Escalators'!A$71),SUM(H621:L621),0)</f>
        <v>0</v>
      </c>
    </row>
    <row r="622" spans="1:23" x14ac:dyDescent="0.2">
      <c r="A622" s="33">
        <f>'Input Data'!A622</f>
        <v>7076</v>
      </c>
      <c r="B622" s="33" t="str">
        <f>'Input Data'!B622</f>
        <v>Substation Minor Projects</v>
      </c>
      <c r="C622" s="33" t="str">
        <f>'Input Data'!C622</f>
        <v>Canberra Substation Noise Management</v>
      </c>
      <c r="D622" s="35" t="str">
        <f>'Input Data'!D622</f>
        <v>PS Security/Compliance</v>
      </c>
      <c r="E622" s="63" t="str">
        <f>'Input Data'!E622</f>
        <v>Input_Proj_Commit</v>
      </c>
      <c r="F622" s="68">
        <f>'Input Data'!F622</f>
        <v>2014</v>
      </c>
      <c r="G622" s="52">
        <f>'Input Data'!G622</f>
        <v>2013</v>
      </c>
      <c r="H622" s="34">
        <f>'Input Data'!H622*IF($G622='Cost Escalators'!$B$4,'Cost Escalators'!$B$6,'Cost Escalators'!$C$6)</f>
        <v>0</v>
      </c>
      <c r="I622" s="34">
        <f>'Input Data'!I622*IF($G622='Cost Escalators'!$B$4,'Cost Escalators'!$B$6,'Cost Escalators'!$C$6)</f>
        <v>0</v>
      </c>
      <c r="J622" s="34">
        <f>'Input Data'!J622*IF($G622='Cost Escalators'!$B$4,'Cost Escalators'!$B$6,'Cost Escalators'!$C$6)</f>
        <v>0</v>
      </c>
      <c r="K622" s="34">
        <f>'Input Data'!K622*IF($G622='Cost Escalators'!$B$4,'Cost Escalators'!$B$6,'Cost Escalators'!$C$6)</f>
        <v>0</v>
      </c>
      <c r="L622" s="49">
        <f>'Input Data'!L622*IF($G622='Cost Escalators'!$B$4,'Cost Escalators'!$B$6,'Cost Escalators'!$C$6)</f>
        <v>910927.734375</v>
      </c>
      <c r="M622" s="34">
        <f>'Input Data'!M622*IF($G622='Cost Escalators'!$B$4,'Cost Escalators'!$B$6,'Cost Escalators'!$C$6)</f>
        <v>0</v>
      </c>
      <c r="N622" s="34">
        <f>'Input Data'!N622*IF($G622='Cost Escalators'!$B$4,'Cost Escalators'!$B$6,'Cost Escalators'!$C$6)</f>
        <v>0</v>
      </c>
      <c r="O622" s="34">
        <f>'Input Data'!O622*IF($G622='Cost Escalators'!$B$4,'Cost Escalators'!$B$6,'Cost Escalators'!$C$6)</f>
        <v>0</v>
      </c>
      <c r="P622" s="49">
        <f>'Input Data'!P622*IF($G622='Cost Escalators'!$B$4,'Cost Escalators'!$B$6,'Cost Escalators'!$C$6)</f>
        <v>0</v>
      </c>
      <c r="R622" s="102">
        <f t="shared" si="38"/>
        <v>0</v>
      </c>
      <c r="S622" s="34">
        <f t="shared" si="39"/>
        <v>0</v>
      </c>
      <c r="T622" s="34">
        <f t="shared" si="40"/>
        <v>0</v>
      </c>
      <c r="U622" s="49">
        <f t="shared" si="41"/>
        <v>0</v>
      </c>
      <c r="W622" s="255">
        <f>IF(OR(A622='Cost Escalators'!A$68,A622='Cost Escalators'!A$69,A622='Cost Escalators'!A$70,A622='Cost Escalators'!A$71),SUM(H622:L622),0)</f>
        <v>0</v>
      </c>
    </row>
    <row r="623" spans="1:23" x14ac:dyDescent="0.2">
      <c r="A623" s="33" t="str">
        <f>'Input Data'!A623</f>
        <v>P0001495</v>
      </c>
      <c r="B623" s="33" t="str">
        <f>'Input Data'!B623</f>
        <v>Substation Minor Projects</v>
      </c>
      <c r="C623" s="33" t="str">
        <f>'Input Data'!C623</f>
        <v>Canberra Reduce AVR Settings</v>
      </c>
      <c r="D623" s="35" t="str">
        <f>'Input Data'!D623</f>
        <v>PS Security/Compliance</v>
      </c>
      <c r="E623" s="63" t="str">
        <f>'Input Data'!E623</f>
        <v>Input_Proj_Commit</v>
      </c>
      <c r="F623" s="68">
        <f>'Input Data'!F623</f>
        <v>2014</v>
      </c>
      <c r="G623" s="52">
        <f>'Input Data'!G623</f>
        <v>2013</v>
      </c>
      <c r="H623" s="34">
        <f>'Input Data'!H623*IF($G623='Cost Escalators'!$B$4,'Cost Escalators'!$B$6,'Cost Escalators'!$C$6)</f>
        <v>0</v>
      </c>
      <c r="I623" s="34">
        <f>'Input Data'!I623*IF($G623='Cost Escalators'!$B$4,'Cost Escalators'!$B$6,'Cost Escalators'!$C$6)</f>
        <v>0</v>
      </c>
      <c r="J623" s="34">
        <f>'Input Data'!J623*IF($G623='Cost Escalators'!$B$4,'Cost Escalators'!$B$6,'Cost Escalators'!$C$6)</f>
        <v>0</v>
      </c>
      <c r="K623" s="34">
        <f>'Input Data'!K623*IF($G623='Cost Escalators'!$B$4,'Cost Escalators'!$B$6,'Cost Escalators'!$C$6)</f>
        <v>0</v>
      </c>
      <c r="L623" s="49">
        <f>'Input Data'!L623*IF($G623='Cost Escalators'!$B$4,'Cost Escalators'!$B$6,'Cost Escalators'!$C$6)</f>
        <v>15439.453125</v>
      </c>
      <c r="M623" s="34">
        <f>'Input Data'!M623*IF($G623='Cost Escalators'!$B$4,'Cost Escalators'!$B$6,'Cost Escalators'!$C$6)</f>
        <v>0</v>
      </c>
      <c r="N623" s="34">
        <f>'Input Data'!N623*IF($G623='Cost Escalators'!$B$4,'Cost Escalators'!$B$6,'Cost Escalators'!$C$6)</f>
        <v>0</v>
      </c>
      <c r="O623" s="34">
        <f>'Input Data'!O623*IF($G623='Cost Escalators'!$B$4,'Cost Escalators'!$B$6,'Cost Escalators'!$C$6)</f>
        <v>0</v>
      </c>
      <c r="P623" s="49">
        <f>'Input Data'!P623*IF($G623='Cost Escalators'!$B$4,'Cost Escalators'!$B$6,'Cost Escalators'!$C$6)</f>
        <v>0</v>
      </c>
      <c r="R623" s="102">
        <f t="shared" si="38"/>
        <v>0</v>
      </c>
      <c r="S623" s="34">
        <f t="shared" si="39"/>
        <v>0</v>
      </c>
      <c r="T623" s="34">
        <f t="shared" si="40"/>
        <v>0</v>
      </c>
      <c r="U623" s="49">
        <f t="shared" si="41"/>
        <v>0</v>
      </c>
      <c r="W623" s="255">
        <f>IF(OR(A623='Cost Escalators'!A$68,A623='Cost Escalators'!A$69,A623='Cost Escalators'!A$70,A623='Cost Escalators'!A$71),SUM(H623:L623),0)</f>
        <v>0</v>
      </c>
    </row>
    <row r="624" spans="1:23" x14ac:dyDescent="0.2">
      <c r="A624" s="33">
        <f>'Input Data'!A624</f>
        <v>6959</v>
      </c>
      <c r="B624" s="33" t="str">
        <f>'Input Data'!B624</f>
        <v>Substation Minor Projects</v>
      </c>
      <c r="C624" s="33" t="str">
        <f>'Input Data'!C624</f>
        <v>Surge Arresters Instalation at 330kV Line Entries</v>
      </c>
      <c r="D624" s="35" t="str">
        <f>'Input Data'!D624</f>
        <v>PS Security/Compliance</v>
      </c>
      <c r="E624" s="63" t="str">
        <f>'Input Data'!E624</f>
        <v>Input_Proj_Commit</v>
      </c>
      <c r="F624" s="68">
        <f>'Input Data'!F624</f>
        <v>2015</v>
      </c>
      <c r="G624" s="52">
        <f>'Input Data'!G624</f>
        <v>2013</v>
      </c>
      <c r="H624" s="34">
        <f>'Input Data'!H624*IF($G624='Cost Escalators'!$B$4,'Cost Escalators'!$B$6,'Cost Escalators'!$C$6)</f>
        <v>38899.107132565048</v>
      </c>
      <c r="I624" s="34">
        <f>'Input Data'!I624*IF($G624='Cost Escalators'!$B$4,'Cost Escalators'!$B$6,'Cost Escalators'!$C$6)</f>
        <v>12014.827831306749</v>
      </c>
      <c r="J624" s="34">
        <f>'Input Data'!J624*IF($G624='Cost Escalators'!$B$4,'Cost Escalators'!$B$6,'Cost Escalators'!$C$6)</f>
        <v>137.5358806067737</v>
      </c>
      <c r="K624" s="34">
        <f>'Input Data'!K624*IF($G624='Cost Escalators'!$B$4,'Cost Escalators'!$B$6,'Cost Escalators'!$C$6)</f>
        <v>943289.43161807116</v>
      </c>
      <c r="L624" s="49">
        <f>'Input Data'!L624*IF($G624='Cost Escalators'!$B$4,'Cost Escalators'!$B$6,'Cost Escalators'!$C$6)</f>
        <v>2319621.9347265624</v>
      </c>
      <c r="M624" s="34">
        <f>'Input Data'!M624*IF($G624='Cost Escalators'!$B$4,'Cost Escalators'!$B$6,'Cost Escalators'!$C$6)</f>
        <v>1899030.4017207029</v>
      </c>
      <c r="N624" s="34">
        <f>'Input Data'!N624*IF($G624='Cost Escalators'!$B$4,'Cost Escalators'!$B$6,'Cost Escalators'!$C$6)</f>
        <v>0</v>
      </c>
      <c r="O624" s="34">
        <f>'Input Data'!O624*IF($G624='Cost Escalators'!$B$4,'Cost Escalators'!$B$6,'Cost Escalators'!$C$6)</f>
        <v>0</v>
      </c>
      <c r="P624" s="49">
        <f>'Input Data'!P624*IF($G624='Cost Escalators'!$B$4,'Cost Escalators'!$B$6,'Cost Escalators'!$C$6)</f>
        <v>0</v>
      </c>
      <c r="R624" s="102">
        <f t="shared" si="38"/>
        <v>5212993.2389098145</v>
      </c>
      <c r="S624" s="34">
        <f t="shared" si="39"/>
        <v>0</v>
      </c>
      <c r="T624" s="34">
        <f t="shared" si="40"/>
        <v>0</v>
      </c>
      <c r="U624" s="49">
        <f t="shared" si="41"/>
        <v>0</v>
      </c>
      <c r="W624" s="255">
        <f>IF(OR(A624='Cost Escalators'!A$68,A624='Cost Escalators'!A$69,A624='Cost Escalators'!A$70,A624='Cost Escalators'!A$71),SUM(H624:L624),0)</f>
        <v>0</v>
      </c>
    </row>
    <row r="625" spans="1:23" x14ac:dyDescent="0.2">
      <c r="A625" s="33">
        <f>'Input Data'!A625</f>
        <v>6335</v>
      </c>
      <c r="B625" s="33" t="str">
        <f>'Input Data'!B625</f>
        <v>Transformer Replacement</v>
      </c>
      <c r="C625" s="33" t="str">
        <f>'Input Data'!C625</f>
        <v>Wagga Substation 330kV Transformer Replacements</v>
      </c>
      <c r="D625" s="35" t="str">
        <f>'Input Data'!D625</f>
        <v>PS Security/Compliance</v>
      </c>
      <c r="E625" s="63" t="str">
        <f>'Input Data'!E625</f>
        <v>Input_Proj_Commit</v>
      </c>
      <c r="F625" s="68">
        <f>'Input Data'!F625</f>
        <v>2010</v>
      </c>
      <c r="G625" s="52">
        <f>'Input Data'!G625</f>
        <v>2013</v>
      </c>
      <c r="H625" s="34">
        <f>'Input Data'!H625*IF($G625='Cost Escalators'!$B$4,'Cost Escalators'!$B$6,'Cost Escalators'!$C$6)</f>
        <v>5598046.7024553884</v>
      </c>
      <c r="I625" s="34">
        <f>'Input Data'!I625*IF($G625='Cost Escalators'!$B$4,'Cost Escalators'!$B$6,'Cost Escalators'!$C$6)</f>
        <v>-14597.972748089534</v>
      </c>
      <c r="J625" s="34">
        <f>'Input Data'!J625*IF($G625='Cost Escalators'!$B$4,'Cost Escalators'!$B$6,'Cost Escalators'!$C$6)</f>
        <v>694.67186976270489</v>
      </c>
      <c r="K625" s="34">
        <f>'Input Data'!K625*IF($G625='Cost Escalators'!$B$4,'Cost Escalators'!$B$6,'Cost Escalators'!$C$6)</f>
        <v>0</v>
      </c>
      <c r="L625" s="49">
        <f>'Input Data'!L625*IF($G625='Cost Escalators'!$B$4,'Cost Escalators'!$B$6,'Cost Escalators'!$C$6)</f>
        <v>0</v>
      </c>
      <c r="M625" s="34">
        <f>'Input Data'!M625*IF($G625='Cost Escalators'!$B$4,'Cost Escalators'!$B$6,'Cost Escalators'!$C$6)</f>
        <v>0</v>
      </c>
      <c r="N625" s="34">
        <f>'Input Data'!N625*IF($G625='Cost Escalators'!$B$4,'Cost Escalators'!$B$6,'Cost Escalators'!$C$6)</f>
        <v>0</v>
      </c>
      <c r="O625" s="34">
        <f>'Input Data'!O625*IF($G625='Cost Escalators'!$B$4,'Cost Escalators'!$B$6,'Cost Escalators'!$C$6)</f>
        <v>0</v>
      </c>
      <c r="P625" s="49">
        <f>'Input Data'!P625*IF($G625='Cost Escalators'!$B$4,'Cost Escalators'!$B$6,'Cost Escalators'!$C$6)</f>
        <v>0</v>
      </c>
      <c r="R625" s="102">
        <f t="shared" si="38"/>
        <v>0</v>
      </c>
      <c r="S625" s="34">
        <f t="shared" si="39"/>
        <v>0</v>
      </c>
      <c r="T625" s="34">
        <f t="shared" si="40"/>
        <v>0</v>
      </c>
      <c r="U625" s="49">
        <f t="shared" si="41"/>
        <v>0</v>
      </c>
      <c r="W625" s="255">
        <f>IF(OR(A625='Cost Escalators'!A$68,A625='Cost Escalators'!A$69,A625='Cost Escalators'!A$70,A625='Cost Escalators'!A$71),SUM(H625:L625),0)</f>
        <v>0</v>
      </c>
    </row>
    <row r="626" spans="1:23" x14ac:dyDescent="0.2">
      <c r="A626" s="33">
        <f>'Input Data'!A626</f>
        <v>6943</v>
      </c>
      <c r="B626" s="33" t="str">
        <f>'Input Data'!B626</f>
        <v>Transformer Replacement</v>
      </c>
      <c r="C626" s="33" t="str">
        <f>'Input Data'!C626</f>
        <v>Munyang Transformer Replacement</v>
      </c>
      <c r="D626" s="35" t="str">
        <f>'Input Data'!D626</f>
        <v>PS Security/Compliance</v>
      </c>
      <c r="E626" s="63" t="str">
        <f>'Input Data'!E626</f>
        <v>Input_Proj_Commit</v>
      </c>
      <c r="F626" s="68">
        <f>'Input Data'!F626</f>
        <v>2014</v>
      </c>
      <c r="G626" s="52">
        <f>'Input Data'!G626</f>
        <v>2013</v>
      </c>
      <c r="H626" s="34">
        <f>'Input Data'!H626*IF($G626='Cost Escalators'!$B$4,'Cost Escalators'!$B$6,'Cost Escalators'!$C$6)</f>
        <v>225454.42883107974</v>
      </c>
      <c r="I626" s="34">
        <f>'Input Data'!I626*IF($G626='Cost Escalators'!$B$4,'Cost Escalators'!$B$6,'Cost Escalators'!$C$6)</f>
        <v>674752.2503577756</v>
      </c>
      <c r="J626" s="34">
        <f>'Input Data'!J626*IF($G626='Cost Escalators'!$B$4,'Cost Escalators'!$B$6,'Cost Escalators'!$C$6)</f>
        <v>10835375.912178038</v>
      </c>
      <c r="K626" s="34">
        <f>'Input Data'!K626*IF($G626='Cost Escalators'!$B$4,'Cost Escalators'!$B$6,'Cost Escalators'!$C$6)</f>
        <v>2805511.2756366758</v>
      </c>
      <c r="L626" s="49">
        <f>'Input Data'!L626*IF($G626='Cost Escalators'!$B$4,'Cost Escalators'!$B$6,'Cost Escalators'!$C$6)</f>
        <v>102929.6875</v>
      </c>
      <c r="M626" s="34">
        <f>'Input Data'!M626*IF($G626='Cost Escalators'!$B$4,'Cost Escalators'!$B$6,'Cost Escalators'!$C$6)</f>
        <v>0</v>
      </c>
      <c r="N626" s="34">
        <f>'Input Data'!N626*IF($G626='Cost Escalators'!$B$4,'Cost Escalators'!$B$6,'Cost Escalators'!$C$6)</f>
        <v>0</v>
      </c>
      <c r="O626" s="34">
        <f>'Input Data'!O626*IF($G626='Cost Escalators'!$B$4,'Cost Escalators'!$B$6,'Cost Escalators'!$C$6)</f>
        <v>0</v>
      </c>
      <c r="P626" s="49">
        <f>'Input Data'!P626*IF($G626='Cost Escalators'!$B$4,'Cost Escalators'!$B$6,'Cost Escalators'!$C$6)</f>
        <v>0</v>
      </c>
      <c r="R626" s="102">
        <f t="shared" si="38"/>
        <v>0</v>
      </c>
      <c r="S626" s="34">
        <f t="shared" si="39"/>
        <v>0</v>
      </c>
      <c r="T626" s="34">
        <f t="shared" si="40"/>
        <v>0</v>
      </c>
      <c r="U626" s="49">
        <f t="shared" si="41"/>
        <v>0</v>
      </c>
      <c r="W626" s="255">
        <f>IF(OR(A626='Cost Escalators'!A$68,A626='Cost Escalators'!A$69,A626='Cost Escalators'!A$70,A626='Cost Escalators'!A$71),SUM(H626:L626),0)</f>
        <v>0</v>
      </c>
    </row>
    <row r="627" spans="1:23" x14ac:dyDescent="0.2">
      <c r="A627" s="33">
        <f>'Input Data'!A627</f>
        <v>7470</v>
      </c>
      <c r="B627" s="33" t="str">
        <f>'Input Data'!B627</f>
        <v>Transmission Line Low Spans</v>
      </c>
      <c r="C627" s="33" t="str">
        <f>'Input Data'!C627</f>
        <v>97G Line Murray to Guthega Low Spans Remediation</v>
      </c>
      <c r="D627" s="35" t="str">
        <f>'Input Data'!D627</f>
        <v>PS Security/Compliance</v>
      </c>
      <c r="E627" s="63" t="str">
        <f>'Input Data'!E627</f>
        <v>Input_Proj_Commit</v>
      </c>
      <c r="F627" s="68">
        <f>'Input Data'!F627</f>
        <v>2014</v>
      </c>
      <c r="G627" s="52">
        <f>'Input Data'!G627</f>
        <v>2013</v>
      </c>
      <c r="H627" s="34">
        <f>'Input Data'!H627*IF($G627='Cost Escalators'!$B$4,'Cost Escalators'!$B$6,'Cost Escalators'!$C$6)</f>
        <v>160809.86693994456</v>
      </c>
      <c r="I627" s="34">
        <f>'Input Data'!I627*IF($G627='Cost Escalators'!$B$4,'Cost Escalators'!$B$6,'Cost Escalators'!$C$6)</f>
        <v>9287.8180400430119</v>
      </c>
      <c r="J627" s="34">
        <f>'Input Data'!J627*IF($G627='Cost Escalators'!$B$4,'Cost Escalators'!$B$6,'Cost Escalators'!$C$6)</f>
        <v>98085.071106307863</v>
      </c>
      <c r="K627" s="34">
        <f>'Input Data'!K627*IF($G627='Cost Escalators'!$B$4,'Cost Escalators'!$B$6,'Cost Escalators'!$C$6)</f>
        <v>1092615.9326541089</v>
      </c>
      <c r="L627" s="49">
        <f>'Input Data'!L627*IF($G627='Cost Escalators'!$B$4,'Cost Escalators'!$B$6,'Cost Escalators'!$C$6)</f>
        <v>2968492.1875</v>
      </c>
      <c r="M627" s="34">
        <f>'Input Data'!M627*IF($G627='Cost Escalators'!$B$4,'Cost Escalators'!$B$6,'Cost Escalators'!$C$6)</f>
        <v>141822.0193681641</v>
      </c>
      <c r="N627" s="34">
        <f>'Input Data'!N627*IF($G627='Cost Escalators'!$B$4,'Cost Escalators'!$B$6,'Cost Escalators'!$C$6)</f>
        <v>0</v>
      </c>
      <c r="O627" s="34">
        <f>'Input Data'!O627*IF($G627='Cost Escalators'!$B$4,'Cost Escalators'!$B$6,'Cost Escalators'!$C$6)</f>
        <v>0</v>
      </c>
      <c r="P627" s="49">
        <f>'Input Data'!P627*IF($G627='Cost Escalators'!$B$4,'Cost Escalators'!$B$6,'Cost Escalators'!$C$6)</f>
        <v>0</v>
      </c>
      <c r="R627" s="102">
        <f t="shared" si="38"/>
        <v>0</v>
      </c>
      <c r="S627" s="34">
        <f t="shared" si="39"/>
        <v>0</v>
      </c>
      <c r="T627" s="34">
        <f t="shared" si="40"/>
        <v>0</v>
      </c>
      <c r="U627" s="49">
        <f t="shared" si="41"/>
        <v>0</v>
      </c>
      <c r="W627" s="255">
        <f>IF(OR(A627='Cost Escalators'!A$68,A627='Cost Escalators'!A$69,A627='Cost Escalators'!A$70,A627='Cost Escalators'!A$71),SUM(H627:L627),0)</f>
        <v>0</v>
      </c>
    </row>
    <row r="628" spans="1:23" x14ac:dyDescent="0.2">
      <c r="A628" s="33">
        <f>'Input Data'!A628</f>
        <v>7459</v>
      </c>
      <c r="B628" s="33" t="str">
        <f>'Input Data'!B628</f>
        <v>Transmission Line Low Spans</v>
      </c>
      <c r="C628" s="33" t="str">
        <f>'Input Data'!C628</f>
        <v>999 Line Yass to Cowra Low Spans Remediation</v>
      </c>
      <c r="D628" s="35" t="str">
        <f>'Input Data'!D628</f>
        <v>PS Security/Compliance</v>
      </c>
      <c r="E628" s="63" t="str">
        <f>'Input Data'!E628</f>
        <v>Input_Proj_Commit</v>
      </c>
      <c r="F628" s="68">
        <f>'Input Data'!F628</f>
        <v>2016</v>
      </c>
      <c r="G628" s="52">
        <f>'Input Data'!G628</f>
        <v>2013</v>
      </c>
      <c r="H628" s="34">
        <f>'Input Data'!H628*IF($G628='Cost Escalators'!$B$4,'Cost Escalators'!$B$6,'Cost Escalators'!$C$6)</f>
        <v>0</v>
      </c>
      <c r="I628" s="34">
        <f>'Input Data'!I628*IF($G628='Cost Escalators'!$B$4,'Cost Escalators'!$B$6,'Cost Escalators'!$C$6)</f>
        <v>13626.626975345069</v>
      </c>
      <c r="J628" s="34">
        <f>'Input Data'!J628*IF($G628='Cost Escalators'!$B$4,'Cost Escalators'!$B$6,'Cost Escalators'!$C$6)</f>
        <v>-13353.860730148934</v>
      </c>
      <c r="K628" s="34">
        <f>'Input Data'!K628*IF($G628='Cost Escalators'!$B$4,'Cost Escalators'!$B$6,'Cost Escalators'!$C$6)</f>
        <v>7590.6968259385594</v>
      </c>
      <c r="L628" s="49">
        <f>'Input Data'!L628*IF($G628='Cost Escalators'!$B$4,'Cost Escalators'!$B$6,'Cost Escalators'!$C$6)</f>
        <v>0</v>
      </c>
      <c r="M628" s="34">
        <f>'Input Data'!M628*IF($G628='Cost Escalators'!$B$4,'Cost Escalators'!$B$6,'Cost Escalators'!$C$6)</f>
        <v>0</v>
      </c>
      <c r="N628" s="34">
        <f>'Input Data'!N628*IF($G628='Cost Escalators'!$B$4,'Cost Escalators'!$B$6,'Cost Escalators'!$C$6)</f>
        <v>0</v>
      </c>
      <c r="O628" s="34">
        <f>'Input Data'!O628*IF($G628='Cost Escalators'!$B$4,'Cost Escalators'!$B$6,'Cost Escalators'!$C$6)</f>
        <v>0</v>
      </c>
      <c r="P628" s="49">
        <f>'Input Data'!P628*IF($G628='Cost Escalators'!$B$4,'Cost Escalators'!$B$6,'Cost Escalators'!$C$6)</f>
        <v>0</v>
      </c>
      <c r="R628" s="102">
        <f t="shared" si="38"/>
        <v>0</v>
      </c>
      <c r="S628" s="34">
        <f t="shared" si="39"/>
        <v>7863.4630711346945</v>
      </c>
      <c r="T628" s="34">
        <f t="shared" si="40"/>
        <v>0</v>
      </c>
      <c r="U628" s="49">
        <f t="shared" si="41"/>
        <v>0</v>
      </c>
      <c r="W628" s="255">
        <f>IF(OR(A628='Cost Escalators'!A$68,A628='Cost Escalators'!A$69,A628='Cost Escalators'!A$70,A628='Cost Escalators'!A$71),SUM(H628:L628),0)</f>
        <v>0</v>
      </c>
    </row>
    <row r="629" spans="1:23" x14ac:dyDescent="0.2">
      <c r="A629" s="33">
        <f>'Input Data'!A629</f>
        <v>7698</v>
      </c>
      <c r="B629" s="33" t="str">
        <f>'Input Data'!B629</f>
        <v>Transmission Line Low Spans</v>
      </c>
      <c r="C629" s="33" t="str">
        <f>'Input Data'!C629</f>
        <v>992 Line Burrinjuck to Tumut Low Spans Remediation</v>
      </c>
      <c r="D629" s="35" t="str">
        <f>'Input Data'!D629</f>
        <v>PS Security/Compliance</v>
      </c>
      <c r="E629" s="63" t="str">
        <f>'Input Data'!E629</f>
        <v>Input_Proj_Commit</v>
      </c>
      <c r="F629" s="68">
        <f>'Input Data'!F629</f>
        <v>2016</v>
      </c>
      <c r="G629" s="52">
        <f>'Input Data'!G629</f>
        <v>2013</v>
      </c>
      <c r="H629" s="34">
        <f>'Input Data'!H629*IF($G629='Cost Escalators'!$B$4,'Cost Escalators'!$B$6,'Cost Escalators'!$C$6)</f>
        <v>0</v>
      </c>
      <c r="I629" s="34">
        <f>'Input Data'!I629*IF($G629='Cost Escalators'!$B$4,'Cost Escalators'!$B$6,'Cost Escalators'!$C$6)</f>
        <v>0</v>
      </c>
      <c r="J629" s="34">
        <f>'Input Data'!J629*IF($G629='Cost Escalators'!$B$4,'Cost Escalators'!$B$6,'Cost Escalators'!$C$6)</f>
        <v>0</v>
      </c>
      <c r="K629" s="34">
        <f>'Input Data'!K629*IF($G629='Cost Escalators'!$B$4,'Cost Escalators'!$B$6,'Cost Escalators'!$C$6)</f>
        <v>0</v>
      </c>
      <c r="L629" s="49">
        <f>'Input Data'!L629*IF($G629='Cost Escalators'!$B$4,'Cost Escalators'!$B$6,'Cost Escalators'!$C$6)</f>
        <v>0</v>
      </c>
      <c r="M629" s="34">
        <f>'Input Data'!M629*IF($G629='Cost Escalators'!$B$4,'Cost Escalators'!$B$6,'Cost Escalators'!$C$6)</f>
        <v>150611.86523437503</v>
      </c>
      <c r="N629" s="34">
        <f>'Input Data'!N629*IF($G629='Cost Escalators'!$B$4,'Cost Escalators'!$B$6,'Cost Escalators'!$C$6)</f>
        <v>308789.06250000006</v>
      </c>
      <c r="O629" s="34">
        <f>'Input Data'!O629*IF($G629='Cost Escalators'!$B$4,'Cost Escalators'!$B$6,'Cost Escalators'!$C$6)</f>
        <v>0</v>
      </c>
      <c r="P629" s="49">
        <f>'Input Data'!P629*IF($G629='Cost Escalators'!$B$4,'Cost Escalators'!$B$6,'Cost Escalators'!$C$6)</f>
        <v>0</v>
      </c>
      <c r="R629" s="102">
        <f t="shared" si="38"/>
        <v>0</v>
      </c>
      <c r="S629" s="34">
        <f t="shared" si="39"/>
        <v>459400.92773437512</v>
      </c>
      <c r="T629" s="34">
        <f t="shared" si="40"/>
        <v>0</v>
      </c>
      <c r="U629" s="49">
        <f t="shared" si="41"/>
        <v>0</v>
      </c>
      <c r="W629" s="255">
        <f>IF(OR(A629='Cost Escalators'!A$68,A629='Cost Escalators'!A$69,A629='Cost Escalators'!A$70,A629='Cost Escalators'!A$71),SUM(H629:L629),0)</f>
        <v>0</v>
      </c>
    </row>
    <row r="630" spans="1:23" x14ac:dyDescent="0.2">
      <c r="A630" s="33">
        <f>'Input Data'!A630</f>
        <v>6913</v>
      </c>
      <c r="B630" s="33" t="str">
        <f>'Input Data'!B630</f>
        <v>Transmission Line Low Spans</v>
      </c>
      <c r="C630" s="33" t="str">
        <f>'Input Data'!C630</f>
        <v>97K Line Cooma to Munyang Low Spans Remediation</v>
      </c>
      <c r="D630" s="35" t="str">
        <f>'Input Data'!D630</f>
        <v>PS Security/Compliance</v>
      </c>
      <c r="E630" s="63" t="str">
        <f>'Input Data'!E630</f>
        <v>Input_Proj_Commit</v>
      </c>
      <c r="F630" s="68">
        <f>'Input Data'!F630</f>
        <v>2018</v>
      </c>
      <c r="G630" s="52">
        <f>'Input Data'!G630</f>
        <v>2013</v>
      </c>
      <c r="H630" s="34">
        <f>'Input Data'!H630*IF($G630='Cost Escalators'!$B$4,'Cost Escalators'!$B$6,'Cost Escalators'!$C$6)</f>
        <v>0</v>
      </c>
      <c r="I630" s="34">
        <f>'Input Data'!I630*IF($G630='Cost Escalators'!$B$4,'Cost Escalators'!$B$6,'Cost Escalators'!$C$6)</f>
        <v>1058.7876282293987</v>
      </c>
      <c r="J630" s="34">
        <f>'Input Data'!J630*IF($G630='Cost Escalators'!$B$4,'Cost Escalators'!$B$6,'Cost Escalators'!$C$6)</f>
        <v>-1037.5841054989153</v>
      </c>
      <c r="K630" s="34">
        <f>'Input Data'!K630*IF($G630='Cost Escalators'!$B$4,'Cost Escalators'!$B$6,'Cost Escalators'!$C$6)</f>
        <v>0</v>
      </c>
      <c r="L630" s="49">
        <f>'Input Data'!L630*IF($G630='Cost Escalators'!$B$4,'Cost Escalators'!$B$6,'Cost Escalators'!$C$6)</f>
        <v>0</v>
      </c>
      <c r="M630" s="34">
        <f>'Input Data'!M630*IF($G630='Cost Escalators'!$B$4,'Cost Escalators'!$B$6,'Cost Escalators'!$C$6)</f>
        <v>0</v>
      </c>
      <c r="N630" s="34">
        <f>'Input Data'!N630*IF($G630='Cost Escalators'!$B$4,'Cost Escalators'!$B$6,'Cost Escalators'!$C$6)</f>
        <v>0</v>
      </c>
      <c r="O630" s="34">
        <f>'Input Data'!O630*IF($G630='Cost Escalators'!$B$4,'Cost Escalators'!$B$6,'Cost Escalators'!$C$6)</f>
        <v>0</v>
      </c>
      <c r="P630" s="49">
        <f>'Input Data'!P630*IF($G630='Cost Escalators'!$B$4,'Cost Escalators'!$B$6,'Cost Escalators'!$C$6)</f>
        <v>0</v>
      </c>
      <c r="R630" s="102">
        <f t="shared" si="38"/>
        <v>0</v>
      </c>
      <c r="S630" s="34">
        <f t="shared" si="39"/>
        <v>0</v>
      </c>
      <c r="T630" s="34">
        <f t="shared" si="40"/>
        <v>0</v>
      </c>
      <c r="U630" s="49">
        <f t="shared" si="41"/>
        <v>21.203522730483428</v>
      </c>
      <c r="W630" s="255">
        <f>IF(OR(A630='Cost Escalators'!A$68,A630='Cost Escalators'!A$69,A630='Cost Escalators'!A$70,A630='Cost Escalators'!A$71),SUM(H630:L630),0)</f>
        <v>0</v>
      </c>
    </row>
    <row r="631" spans="1:23" x14ac:dyDescent="0.2">
      <c r="A631" s="33">
        <f>'Input Data'!A631</f>
        <v>7708</v>
      </c>
      <c r="B631" s="33" t="str">
        <f>'Input Data'!B631</f>
        <v>Transmission Line Low Spans</v>
      </c>
      <c r="C631" s="33" t="str">
        <f>'Input Data'!C631</f>
        <v>993 Line Gadara to Wagga Low Spans Remediation</v>
      </c>
      <c r="D631" s="35" t="str">
        <f>'Input Data'!D631</f>
        <v>PS Security/Compliance</v>
      </c>
      <c r="E631" s="63" t="str">
        <f>'Input Data'!E631</f>
        <v>Input_Proj_Commit</v>
      </c>
      <c r="F631" s="68">
        <f>'Input Data'!F631</f>
        <v>2018</v>
      </c>
      <c r="G631" s="52">
        <f>'Input Data'!G631</f>
        <v>2013</v>
      </c>
      <c r="H631" s="34">
        <f>'Input Data'!H631*IF($G631='Cost Escalators'!$B$4,'Cost Escalators'!$B$6,'Cost Escalators'!$C$6)</f>
        <v>0</v>
      </c>
      <c r="I631" s="34">
        <f>'Input Data'!I631*IF($G631='Cost Escalators'!$B$4,'Cost Escalators'!$B$6,'Cost Escalators'!$C$6)</f>
        <v>0</v>
      </c>
      <c r="J631" s="34">
        <f>'Input Data'!J631*IF($G631='Cost Escalators'!$B$4,'Cost Escalators'!$B$6,'Cost Escalators'!$C$6)</f>
        <v>0</v>
      </c>
      <c r="K631" s="34">
        <f>'Input Data'!K631*IF($G631='Cost Escalators'!$B$4,'Cost Escalators'!$B$6,'Cost Escalators'!$C$6)</f>
        <v>0</v>
      </c>
      <c r="L631" s="49">
        <f>'Input Data'!L631*IF($G631='Cost Escalators'!$B$4,'Cost Escalators'!$B$6,'Cost Escalators'!$C$6)</f>
        <v>0</v>
      </c>
      <c r="M631" s="34">
        <f>'Input Data'!M631*IF($G631='Cost Escalators'!$B$4,'Cost Escalators'!$B$6,'Cost Escalators'!$C$6)</f>
        <v>0</v>
      </c>
      <c r="N631" s="34">
        <f>'Input Data'!N631*IF($G631='Cost Escalators'!$B$4,'Cost Escalators'!$B$6,'Cost Escalators'!$C$6)</f>
        <v>287173.82812500006</v>
      </c>
      <c r="O631" s="34">
        <f>'Input Data'!O631*IF($G631='Cost Escalators'!$B$4,'Cost Escalators'!$B$6,'Cost Escalators'!$C$6)</f>
        <v>287173.82812500006</v>
      </c>
      <c r="P631" s="49">
        <f>'Input Data'!P631*IF($G631='Cost Escalators'!$B$4,'Cost Escalators'!$B$6,'Cost Escalators'!$C$6)</f>
        <v>46318.359375000007</v>
      </c>
      <c r="R631" s="102">
        <f t="shared" si="38"/>
        <v>0</v>
      </c>
      <c r="S631" s="34">
        <f t="shared" si="39"/>
        <v>0</v>
      </c>
      <c r="T631" s="34">
        <f t="shared" si="40"/>
        <v>0</v>
      </c>
      <c r="U631" s="49">
        <f t="shared" si="41"/>
        <v>620666.01562500012</v>
      </c>
      <c r="W631" s="255">
        <f>IF(OR(A631='Cost Escalators'!A$68,A631='Cost Escalators'!A$69,A631='Cost Escalators'!A$70,A631='Cost Escalators'!A$71),SUM(H631:L631),0)</f>
        <v>0</v>
      </c>
    </row>
    <row r="632" spans="1:23" x14ac:dyDescent="0.2">
      <c r="A632" s="33" t="str">
        <f>'Input Data'!A632</f>
        <v>P0002240</v>
      </c>
      <c r="B632" s="33" t="str">
        <f>'Input Data'!B632</f>
        <v>Transmission Line Low Spans</v>
      </c>
      <c r="C632" s="33" t="str">
        <f>'Input Data'!C632</f>
        <v>Southern Region Pole Lines Low Spans Remediation</v>
      </c>
      <c r="D632" s="35" t="str">
        <f>'Input Data'!D632</f>
        <v>PS Security/Compliance</v>
      </c>
      <c r="E632" s="63" t="str">
        <f>'Input Data'!E632</f>
        <v>Input_Proj_Commit</v>
      </c>
      <c r="F632" s="68">
        <f>'Input Data'!F632</f>
        <v>2019</v>
      </c>
      <c r="G632" s="52">
        <f>'Input Data'!G632</f>
        <v>2013</v>
      </c>
      <c r="H632" s="34">
        <f>'Input Data'!H632*IF($G632='Cost Escalators'!$B$4,'Cost Escalators'!$B$6,'Cost Escalators'!$C$6)</f>
        <v>0</v>
      </c>
      <c r="I632" s="34">
        <f>'Input Data'!I632*IF($G632='Cost Escalators'!$B$4,'Cost Escalators'!$B$6,'Cost Escalators'!$C$6)</f>
        <v>0</v>
      </c>
      <c r="J632" s="34">
        <f>'Input Data'!J632*IF($G632='Cost Escalators'!$B$4,'Cost Escalators'!$B$6,'Cost Escalators'!$C$6)</f>
        <v>0</v>
      </c>
      <c r="K632" s="34">
        <f>'Input Data'!K632*IF($G632='Cost Escalators'!$B$4,'Cost Escalators'!$B$6,'Cost Escalators'!$C$6)</f>
        <v>0</v>
      </c>
      <c r="L632" s="49">
        <f>'Input Data'!L632*IF($G632='Cost Escalators'!$B$4,'Cost Escalators'!$B$6,'Cost Escalators'!$C$6)</f>
        <v>0</v>
      </c>
      <c r="M632" s="34">
        <f>'Input Data'!M632*IF($G632='Cost Escalators'!$B$4,'Cost Escalators'!$B$6,'Cost Escalators'!$C$6)</f>
        <v>107041.72851562501</v>
      </c>
      <c r="N632" s="34">
        <f>'Input Data'!N632*IF($G632='Cost Escalators'!$B$4,'Cost Escalators'!$B$6,'Cost Escalators'!$C$6)</f>
        <v>107041.72851562501</v>
      </c>
      <c r="O632" s="34">
        <f>'Input Data'!O632*IF($G632='Cost Escalators'!$B$4,'Cost Escalators'!$B$6,'Cost Escalators'!$C$6)</f>
        <v>214083.45703125003</v>
      </c>
      <c r="P632" s="49">
        <f>'Input Data'!P632*IF($G632='Cost Escalators'!$B$4,'Cost Escalators'!$B$6,'Cost Escalators'!$C$6)</f>
        <v>214083.45703125003</v>
      </c>
      <c r="R632" s="102">
        <f t="shared" si="38"/>
        <v>0</v>
      </c>
      <c r="S632" s="34">
        <f t="shared" si="39"/>
        <v>0</v>
      </c>
      <c r="T632" s="34">
        <f t="shared" si="40"/>
        <v>0</v>
      </c>
      <c r="U632" s="49">
        <f t="shared" si="41"/>
        <v>0</v>
      </c>
      <c r="W632" s="255">
        <f>IF(OR(A632='Cost Escalators'!A$68,A632='Cost Escalators'!A$69,A632='Cost Escalators'!A$70,A632='Cost Escalators'!A$71),SUM(H632:L632),0)</f>
        <v>0</v>
      </c>
    </row>
    <row r="633" spans="1:23" x14ac:dyDescent="0.2">
      <c r="A633" s="33" t="str">
        <f>'Input Data'!A633</f>
        <v>P0002243</v>
      </c>
      <c r="B633" s="33" t="str">
        <f>'Input Data'!B633</f>
        <v>Transmission Line Low Spans</v>
      </c>
      <c r="C633" s="33" t="str">
        <f>'Input Data'!C633</f>
        <v>Central Region Pole Lines Low Spans Remediation</v>
      </c>
      <c r="D633" s="35" t="str">
        <f>'Input Data'!D633</f>
        <v>PS Security/Compliance</v>
      </c>
      <c r="E633" s="63" t="str">
        <f>'Input Data'!E633</f>
        <v>Input_Proj_Commit</v>
      </c>
      <c r="F633" s="68">
        <f>'Input Data'!F633</f>
        <v>2019</v>
      </c>
      <c r="G633" s="52">
        <f>'Input Data'!G633</f>
        <v>2013</v>
      </c>
      <c r="H633" s="34">
        <f>'Input Data'!H633*IF($G633='Cost Escalators'!$B$4,'Cost Escalators'!$B$6,'Cost Escalators'!$C$6)</f>
        <v>0</v>
      </c>
      <c r="I633" s="34">
        <f>'Input Data'!I633*IF($G633='Cost Escalators'!$B$4,'Cost Escalators'!$B$6,'Cost Escalators'!$C$6)</f>
        <v>0</v>
      </c>
      <c r="J633" s="34">
        <f>'Input Data'!J633*IF($G633='Cost Escalators'!$B$4,'Cost Escalators'!$B$6,'Cost Escalators'!$C$6)</f>
        <v>0</v>
      </c>
      <c r="K633" s="34">
        <f>'Input Data'!K633*IF($G633='Cost Escalators'!$B$4,'Cost Escalators'!$B$6,'Cost Escalators'!$C$6)</f>
        <v>0</v>
      </c>
      <c r="L633" s="49">
        <f>'Input Data'!L633*IF($G633='Cost Escalators'!$B$4,'Cost Escalators'!$B$6,'Cost Escalators'!$C$6)</f>
        <v>0</v>
      </c>
      <c r="M633" s="34">
        <f>'Input Data'!M633*IF($G633='Cost Escalators'!$B$4,'Cost Escalators'!$B$6,'Cost Escalators'!$C$6)</f>
        <v>103073.78906250001</v>
      </c>
      <c r="N633" s="34">
        <f>'Input Data'!N633*IF($G633='Cost Escalators'!$B$4,'Cost Escalators'!$B$6,'Cost Escalators'!$C$6)</f>
        <v>103073.78906250001</v>
      </c>
      <c r="O633" s="34">
        <f>'Input Data'!O633*IF($G633='Cost Escalators'!$B$4,'Cost Escalators'!$B$6,'Cost Escalators'!$C$6)</f>
        <v>206147.57812500003</v>
      </c>
      <c r="P633" s="49">
        <f>'Input Data'!P633*IF($G633='Cost Escalators'!$B$4,'Cost Escalators'!$B$6,'Cost Escalators'!$C$6)</f>
        <v>206147.57812500003</v>
      </c>
      <c r="R633" s="102">
        <f t="shared" si="38"/>
        <v>0</v>
      </c>
      <c r="S633" s="34">
        <f t="shared" si="39"/>
        <v>0</v>
      </c>
      <c r="T633" s="34">
        <f t="shared" si="40"/>
        <v>0</v>
      </c>
      <c r="U633" s="49">
        <f t="shared" si="41"/>
        <v>0</v>
      </c>
      <c r="W633" s="255">
        <f>IF(OR(A633='Cost Escalators'!A$68,A633='Cost Escalators'!A$69,A633='Cost Escalators'!A$70,A633='Cost Escalators'!A$71),SUM(H633:L633),0)</f>
        <v>0</v>
      </c>
    </row>
    <row r="634" spans="1:23" x14ac:dyDescent="0.2">
      <c r="A634" s="33" t="str">
        <f>'Input Data'!A634</f>
        <v>P0002246</v>
      </c>
      <c r="B634" s="33" t="str">
        <f>'Input Data'!B634</f>
        <v>Transmission Line Low Spans</v>
      </c>
      <c r="C634" s="33" t="str">
        <f>'Input Data'!C634</f>
        <v>Southern Region Tower Lines Low Spans Remediation</v>
      </c>
      <c r="D634" s="35" t="str">
        <f>'Input Data'!D634</f>
        <v>PS Security/Compliance</v>
      </c>
      <c r="E634" s="63" t="str">
        <f>'Input Data'!E634</f>
        <v>Input_Proj_Commit</v>
      </c>
      <c r="F634" s="68">
        <f>'Input Data'!F634</f>
        <v>2019</v>
      </c>
      <c r="G634" s="52">
        <f>'Input Data'!G634</f>
        <v>2013</v>
      </c>
      <c r="H634" s="34">
        <f>'Input Data'!H634*IF($G634='Cost Escalators'!$B$4,'Cost Escalators'!$B$6,'Cost Escalators'!$C$6)</f>
        <v>0</v>
      </c>
      <c r="I634" s="34">
        <f>'Input Data'!I634*IF($G634='Cost Escalators'!$B$4,'Cost Escalators'!$B$6,'Cost Escalators'!$C$6)</f>
        <v>0</v>
      </c>
      <c r="J634" s="34">
        <f>'Input Data'!J634*IF($G634='Cost Escalators'!$B$4,'Cost Escalators'!$B$6,'Cost Escalators'!$C$6)</f>
        <v>0</v>
      </c>
      <c r="K634" s="34">
        <f>'Input Data'!K634*IF($G634='Cost Escalators'!$B$4,'Cost Escalators'!$B$6,'Cost Escalators'!$C$6)</f>
        <v>0</v>
      </c>
      <c r="L634" s="49">
        <f>'Input Data'!L634*IF($G634='Cost Escalators'!$B$4,'Cost Escalators'!$B$6,'Cost Escalators'!$C$6)</f>
        <v>0</v>
      </c>
      <c r="M634" s="34">
        <f>'Input Data'!M634*IF($G634='Cost Escalators'!$B$4,'Cost Escalators'!$B$6,'Cost Escalators'!$C$6)</f>
        <v>0</v>
      </c>
      <c r="N634" s="34">
        <f>'Input Data'!N634*IF($G634='Cost Escalators'!$B$4,'Cost Escalators'!$B$6,'Cost Escalators'!$C$6)</f>
        <v>68083.202050781256</v>
      </c>
      <c r="O634" s="34">
        <f>'Input Data'!O634*IF($G634='Cost Escalators'!$B$4,'Cost Escalators'!$B$6,'Cost Escalators'!$C$6)</f>
        <v>136166.55849609376</v>
      </c>
      <c r="P634" s="49">
        <f>'Input Data'!P634*IF($G634='Cost Escalators'!$B$4,'Cost Escalators'!$B$6,'Cost Escalators'!$C$6)</f>
        <v>204249.76054687504</v>
      </c>
      <c r="R634" s="102">
        <f t="shared" si="38"/>
        <v>0</v>
      </c>
      <c r="S634" s="34">
        <f t="shared" si="39"/>
        <v>0</v>
      </c>
      <c r="T634" s="34">
        <f t="shared" si="40"/>
        <v>0</v>
      </c>
      <c r="U634" s="49">
        <f t="shared" si="41"/>
        <v>0</v>
      </c>
      <c r="W634" s="255">
        <f>IF(OR(A634='Cost Escalators'!A$68,A634='Cost Escalators'!A$69,A634='Cost Escalators'!A$70,A634='Cost Escalators'!A$71),SUM(H634:L634),0)</f>
        <v>0</v>
      </c>
    </row>
    <row r="635" spans="1:23" x14ac:dyDescent="0.2">
      <c r="A635" s="33" t="str">
        <f>'Input Data'!A635</f>
        <v>P0002249</v>
      </c>
      <c r="B635" s="33" t="str">
        <f>'Input Data'!B635</f>
        <v>Transmission Line Low Spans</v>
      </c>
      <c r="C635" s="33" t="str">
        <f>'Input Data'!C635</f>
        <v>Northern Region Tower Lines Low Spans Remediation</v>
      </c>
      <c r="D635" s="35" t="str">
        <f>'Input Data'!D635</f>
        <v>PS Security/Compliance</v>
      </c>
      <c r="E635" s="63" t="str">
        <f>'Input Data'!E635</f>
        <v>Input_Proj_Commit</v>
      </c>
      <c r="F635" s="68">
        <f>'Input Data'!F635</f>
        <v>2019</v>
      </c>
      <c r="G635" s="52">
        <f>'Input Data'!G635</f>
        <v>2013</v>
      </c>
      <c r="H635" s="34">
        <f>'Input Data'!H635*IF($G635='Cost Escalators'!$B$4,'Cost Escalators'!$B$6,'Cost Escalators'!$C$6)</f>
        <v>0</v>
      </c>
      <c r="I635" s="34">
        <f>'Input Data'!I635*IF($G635='Cost Escalators'!$B$4,'Cost Escalators'!$B$6,'Cost Escalators'!$C$6)</f>
        <v>0</v>
      </c>
      <c r="J635" s="34">
        <f>'Input Data'!J635*IF($G635='Cost Escalators'!$B$4,'Cost Escalators'!$B$6,'Cost Escalators'!$C$6)</f>
        <v>6535.3719924299585</v>
      </c>
      <c r="K635" s="34">
        <f>'Input Data'!K635*IF($G635='Cost Escalators'!$B$4,'Cost Escalators'!$B$6,'Cost Escalators'!$C$6)</f>
        <v>3506.6856533724167</v>
      </c>
      <c r="L635" s="49">
        <f>'Input Data'!L635*IF($G635='Cost Escalators'!$B$4,'Cost Escalators'!$B$6,'Cost Escalators'!$C$6)</f>
        <v>0</v>
      </c>
      <c r="M635" s="34">
        <f>'Input Data'!M635*IF($G635='Cost Escalators'!$B$4,'Cost Escalators'!$B$6,'Cost Escalators'!$C$6)</f>
        <v>0</v>
      </c>
      <c r="N635" s="34">
        <f>'Input Data'!N635*IF($G635='Cost Escalators'!$B$4,'Cost Escalators'!$B$6,'Cost Escalators'!$C$6)</f>
        <v>90526.763085937506</v>
      </c>
      <c r="O635" s="34">
        <f>'Input Data'!O635*IF($G635='Cost Escalators'!$B$4,'Cost Escalators'!$B$6,'Cost Escalators'!$C$6)</f>
        <v>181053.37177734377</v>
      </c>
      <c r="P635" s="49">
        <f>'Input Data'!P635*IF($G635='Cost Escalators'!$B$4,'Cost Escalators'!$B$6,'Cost Escalators'!$C$6)</f>
        <v>271580.13486328127</v>
      </c>
      <c r="R635" s="102">
        <f t="shared" si="38"/>
        <v>0</v>
      </c>
      <c r="S635" s="34">
        <f t="shared" si="39"/>
        <v>0</v>
      </c>
      <c r="T635" s="34">
        <f t="shared" si="40"/>
        <v>0</v>
      </c>
      <c r="U635" s="49">
        <f t="shared" si="41"/>
        <v>0</v>
      </c>
      <c r="W635" s="255">
        <f>IF(OR(A635='Cost Escalators'!A$68,A635='Cost Escalators'!A$69,A635='Cost Escalators'!A$70,A635='Cost Escalators'!A$71),SUM(H635:L635),0)</f>
        <v>0</v>
      </c>
    </row>
    <row r="636" spans="1:23" x14ac:dyDescent="0.2">
      <c r="A636" s="33" t="str">
        <f>'Input Data'!A636</f>
        <v>P0002252</v>
      </c>
      <c r="B636" s="33" t="str">
        <f>'Input Data'!B636</f>
        <v>Transmission Line Low Spans</v>
      </c>
      <c r="C636" s="33" t="str">
        <f>'Input Data'!C636</f>
        <v>Northern Region Pole Lines Low Spans Remediation</v>
      </c>
      <c r="D636" s="35" t="str">
        <f>'Input Data'!D636</f>
        <v>PS Security/Compliance</v>
      </c>
      <c r="E636" s="63" t="str">
        <f>'Input Data'!E636</f>
        <v>Input_Proj_Commit</v>
      </c>
      <c r="F636" s="68">
        <f>'Input Data'!F636</f>
        <v>2019</v>
      </c>
      <c r="G636" s="52">
        <f>'Input Data'!G636</f>
        <v>2013</v>
      </c>
      <c r="H636" s="34">
        <f>'Input Data'!H636*IF($G636='Cost Escalators'!$B$4,'Cost Escalators'!$B$6,'Cost Escalators'!$C$6)</f>
        <v>0</v>
      </c>
      <c r="I636" s="34">
        <f>'Input Data'!I636*IF($G636='Cost Escalators'!$B$4,'Cost Escalators'!$B$6,'Cost Escalators'!$C$6)</f>
        <v>0</v>
      </c>
      <c r="J636" s="34">
        <f>'Input Data'!J636*IF($G636='Cost Escalators'!$B$4,'Cost Escalators'!$B$6,'Cost Escalators'!$C$6)</f>
        <v>0</v>
      </c>
      <c r="K636" s="34">
        <f>'Input Data'!K636*IF($G636='Cost Escalators'!$B$4,'Cost Escalators'!$B$6,'Cost Escalators'!$C$6)</f>
        <v>0</v>
      </c>
      <c r="L636" s="49">
        <f>'Input Data'!L636*IF($G636='Cost Escalators'!$B$4,'Cost Escalators'!$B$6,'Cost Escalators'!$C$6)</f>
        <v>0</v>
      </c>
      <c r="M636" s="34">
        <f>'Input Data'!M636*IF($G636='Cost Escalators'!$B$4,'Cost Escalators'!$B$6,'Cost Escalators'!$C$6)</f>
        <v>178372.00195312503</v>
      </c>
      <c r="N636" s="34">
        <f>'Input Data'!N636*IF($G636='Cost Escalators'!$B$4,'Cost Escalators'!$B$6,'Cost Escalators'!$C$6)</f>
        <v>178372.00195312503</v>
      </c>
      <c r="O636" s="34">
        <f>'Input Data'!O636*IF($G636='Cost Escalators'!$B$4,'Cost Escalators'!$B$6,'Cost Escalators'!$C$6)</f>
        <v>356744.00390625006</v>
      </c>
      <c r="P636" s="49">
        <f>'Input Data'!P636*IF($G636='Cost Escalators'!$B$4,'Cost Escalators'!$B$6,'Cost Escalators'!$C$6)</f>
        <v>356744.00390625006</v>
      </c>
      <c r="R636" s="102">
        <f t="shared" si="38"/>
        <v>0</v>
      </c>
      <c r="S636" s="34">
        <f t="shared" si="39"/>
        <v>0</v>
      </c>
      <c r="T636" s="34">
        <f t="shared" si="40"/>
        <v>0</v>
      </c>
      <c r="U636" s="49">
        <f t="shared" si="41"/>
        <v>0</v>
      </c>
      <c r="W636" s="255">
        <f>IF(OR(A636='Cost Escalators'!A$68,A636='Cost Escalators'!A$69,A636='Cost Escalators'!A$70,A636='Cost Escalators'!A$71),SUM(H636:L636),0)</f>
        <v>0</v>
      </c>
    </row>
    <row r="637" spans="1:23" x14ac:dyDescent="0.2">
      <c r="A637" s="44" t="str">
        <f>'Input Data'!A637</f>
        <v>P0002255</v>
      </c>
      <c r="B637" s="44" t="str">
        <f>'Input Data'!B637</f>
        <v>Transmission Line Low Spans</v>
      </c>
      <c r="C637" s="44" t="str">
        <f>'Input Data'!C637</f>
        <v>Central Region Tower Lines Low Spans Remediation</v>
      </c>
      <c r="D637" s="45" t="str">
        <f>'Input Data'!D637</f>
        <v>PS Security/Compliance</v>
      </c>
      <c r="E637" s="64" t="str">
        <f>'Input Data'!E637</f>
        <v>Input_Proj_Commit</v>
      </c>
      <c r="F637" s="45">
        <f>'Input Data'!F637</f>
        <v>2019</v>
      </c>
      <c r="G637" s="53">
        <f>'Input Data'!G637</f>
        <v>2013</v>
      </c>
      <c r="H637" s="46">
        <f>'Input Data'!H637*IF($G637='Cost Escalators'!$B$4,'Cost Escalators'!$B$6,'Cost Escalators'!$C$6)</f>
        <v>0</v>
      </c>
      <c r="I637" s="46">
        <f>'Input Data'!I637*IF($G637='Cost Escalators'!$B$4,'Cost Escalators'!$B$6,'Cost Escalators'!$C$6)</f>
        <v>0</v>
      </c>
      <c r="J637" s="46">
        <f>'Input Data'!J637*IF($G637='Cost Escalators'!$B$4,'Cost Escalators'!$B$6,'Cost Escalators'!$C$6)</f>
        <v>0</v>
      </c>
      <c r="K637" s="46">
        <f>'Input Data'!K637*IF($G637='Cost Escalators'!$B$4,'Cost Escalators'!$B$6,'Cost Escalators'!$C$6)</f>
        <v>0</v>
      </c>
      <c r="L637" s="50">
        <f>'Input Data'!L637*IF($G637='Cost Escalators'!$B$4,'Cost Escalators'!$B$6,'Cost Escalators'!$C$6)</f>
        <v>0</v>
      </c>
      <c r="M637" s="46">
        <f>'Input Data'!M637*IF($G637='Cost Escalators'!$B$4,'Cost Escalators'!$B$6,'Cost Escalators'!$C$6)</f>
        <v>0</v>
      </c>
      <c r="N637" s="46">
        <f>'Input Data'!N637*IF($G637='Cost Escalators'!$B$4,'Cost Escalators'!$B$6,'Cost Escalators'!$C$6)</f>
        <v>86024.618554687506</v>
      </c>
      <c r="O637" s="46">
        <f>'Input Data'!O637*IF($G637='Cost Escalators'!$B$4,'Cost Escalators'!$B$6,'Cost Escalators'!$C$6)</f>
        <v>172049.39150390628</v>
      </c>
      <c r="P637" s="50">
        <f>'Input Data'!P637*IF($G637='Cost Escalators'!$B$4,'Cost Escalators'!$B$6,'Cost Escalators'!$C$6)</f>
        <v>258074.01005859379</v>
      </c>
      <c r="R637" s="103">
        <f t="shared" si="38"/>
        <v>0</v>
      </c>
      <c r="S637" s="46">
        <f t="shared" si="39"/>
        <v>0</v>
      </c>
      <c r="T637" s="46">
        <f t="shared" si="40"/>
        <v>0</v>
      </c>
      <c r="U637" s="50">
        <f t="shared" si="41"/>
        <v>0</v>
      </c>
      <c r="W637" s="256">
        <f>IF(OR(A637='Cost Escalators'!A$68,A637='Cost Escalators'!A$69,A637='Cost Escalators'!A$70,A637='Cost Escalators'!A$71),SUM(H637:L637),0)</f>
        <v>0</v>
      </c>
    </row>
    <row r="638" spans="1:23" x14ac:dyDescent="0.2">
      <c r="A638" s="33">
        <f>'Input Data'!A638</f>
        <v>6969</v>
      </c>
      <c r="B638" s="33" t="str">
        <f>'Input Data'!B638</f>
        <v>Supply to Gunnedah, Narrabri and Moree</v>
      </c>
      <c r="C638" s="33" t="str">
        <f>'Input Data'!C638</f>
        <v>Installation of Phase Shifting Transformer on 969 Line</v>
      </c>
      <c r="D638" s="35" t="str">
        <f>'Input Data'!D638</f>
        <v>PS Augmentation</v>
      </c>
      <c r="E638" s="63" t="str">
        <f>'Input Data'!E638</f>
        <v>Input_Proj_Future</v>
      </c>
      <c r="F638" s="69">
        <f>'Input Data'!F638</f>
        <v>2018</v>
      </c>
      <c r="G638" s="52">
        <f>'Input Data'!G638</f>
        <v>2013</v>
      </c>
      <c r="H638" s="97">
        <f>'Input Data'!H638*IF($G638='Cost Escalators'!$B$4,'Cost Escalators'!$B$6,'Cost Escalators'!$C$6)</f>
        <v>0</v>
      </c>
      <c r="I638" s="70">
        <f>'Input Data'!I638*IF($G638='Cost Escalators'!$B$4,'Cost Escalators'!$B$6,'Cost Escalators'!$C$6)</f>
        <v>0</v>
      </c>
      <c r="J638" s="70">
        <f>'Input Data'!J638*IF($G638='Cost Escalators'!$B$4,'Cost Escalators'!$B$6,'Cost Escalators'!$C$6)</f>
        <v>0</v>
      </c>
      <c r="K638" s="70">
        <f>'Input Data'!K638*IF($G638='Cost Escalators'!$B$4,'Cost Escalators'!$B$6,'Cost Escalators'!$C$6)</f>
        <v>0</v>
      </c>
      <c r="L638" s="71">
        <f>'Input Data'!L638*IF($G638='Cost Escalators'!$B$4,'Cost Escalators'!$B$6,'Cost Escalators'!$C$6)</f>
        <v>0</v>
      </c>
      <c r="M638" s="34">
        <f>'Input Data'!M638*IF($G638='Cost Escalators'!$B$4,'Cost Escalators'!$B$6,'Cost Escalators'!$C$6)</f>
        <v>296261.490234375</v>
      </c>
      <c r="N638" s="34">
        <f>'Input Data'!N638*IF($G638='Cost Escalators'!$B$4,'Cost Escalators'!$B$6,'Cost Escalators'!$C$6)</f>
        <v>977810.416015625</v>
      </c>
      <c r="O638" s="34">
        <f>'Input Data'!O638*IF($G638='Cost Escalators'!$B$4,'Cost Escalators'!$B$6,'Cost Escalators'!$C$6)</f>
        <v>2227307.859375</v>
      </c>
      <c r="P638" s="49">
        <f>'Input Data'!P638*IF($G638='Cost Escalators'!$B$4,'Cost Escalators'!$B$6,'Cost Escalators'!$C$6)</f>
        <v>12212005.283203125</v>
      </c>
      <c r="R638" s="102">
        <f t="shared" si="38"/>
        <v>0</v>
      </c>
      <c r="S638" s="34">
        <f t="shared" si="39"/>
        <v>0</v>
      </c>
      <c r="T638" s="34">
        <f t="shared" si="40"/>
        <v>0</v>
      </c>
      <c r="U638" s="49">
        <f t="shared" si="41"/>
        <v>15713385.048828125</v>
      </c>
      <c r="W638" s="255">
        <f>IF(OR(A638='Cost Escalators'!A$68,A638='Cost Escalators'!A$69,A638='Cost Escalators'!A$70,A638='Cost Escalators'!A$71),SUM(H638:L638),0)</f>
        <v>0</v>
      </c>
    </row>
    <row r="639" spans="1:23" x14ac:dyDescent="0.2">
      <c r="A639" s="33">
        <f>'Input Data'!A639</f>
        <v>6704</v>
      </c>
      <c r="B639" s="33" t="str">
        <f>'Input Data'!B639</f>
        <v>Supply to the ACT</v>
      </c>
      <c r="C639" s="33" t="str">
        <f>'Input Data'!C639</f>
        <v>Wallaroo 330kV Switching Station</v>
      </c>
      <c r="D639" s="35" t="str">
        <f>'Input Data'!D639</f>
        <v>PS Augmentation</v>
      </c>
      <c r="E639" s="63" t="str">
        <f>'Input Data'!E639</f>
        <v>Input_Proj_Future</v>
      </c>
      <c r="F639" s="69">
        <f>'Input Data'!F639</f>
        <v>2018</v>
      </c>
      <c r="G639" s="52">
        <f>'Input Data'!G639</f>
        <v>2013</v>
      </c>
      <c r="H639" s="97">
        <f>'Input Data'!H639*IF($G639='Cost Escalators'!$B$4,'Cost Escalators'!$B$6,'Cost Escalators'!$C$6)</f>
        <v>0</v>
      </c>
      <c r="I639" s="70">
        <f>'Input Data'!I639*IF($G639='Cost Escalators'!$B$4,'Cost Escalators'!$B$6,'Cost Escalators'!$C$6)</f>
        <v>0</v>
      </c>
      <c r="J639" s="70">
        <f>'Input Data'!J639*IF($G639='Cost Escalators'!$B$4,'Cost Escalators'!$B$6,'Cost Escalators'!$C$6)</f>
        <v>0</v>
      </c>
      <c r="K639" s="70">
        <f>'Input Data'!K639*IF($G639='Cost Escalators'!$B$4,'Cost Escalators'!$B$6,'Cost Escalators'!$C$6)</f>
        <v>0</v>
      </c>
      <c r="L639" s="71">
        <f>'Input Data'!L639*IF($G639='Cost Escalators'!$B$4,'Cost Escalators'!$B$6,'Cost Escalators'!$C$6)</f>
        <v>224941.509765625</v>
      </c>
      <c r="M639" s="34">
        <f>'Input Data'!M639*IF($G639='Cost Escalators'!$B$4,'Cost Escalators'!$B$6,'Cost Escalators'!$C$6)</f>
        <v>1233359.09765625</v>
      </c>
      <c r="N639" s="34">
        <f>'Input Data'!N639*IF($G639='Cost Escalators'!$B$4,'Cost Escalators'!$B$6,'Cost Escalators'!$C$6)</f>
        <v>3703311.34375</v>
      </c>
      <c r="O639" s="34">
        <f>'Input Data'!O639*IF($G639='Cost Escalators'!$B$4,'Cost Escalators'!$B$6,'Cost Escalators'!$C$6)</f>
        <v>19485689.1328125</v>
      </c>
      <c r="P639" s="49">
        <f>'Input Data'!P639*IF($G639='Cost Escalators'!$B$4,'Cost Escalators'!$B$6,'Cost Escalators'!$C$6)</f>
        <v>7673324.830078125</v>
      </c>
      <c r="R639" s="102">
        <f t="shared" si="38"/>
        <v>0</v>
      </c>
      <c r="S639" s="34">
        <f t="shared" si="39"/>
        <v>0</v>
      </c>
      <c r="T639" s="34">
        <f t="shared" si="40"/>
        <v>0</v>
      </c>
      <c r="U639" s="49">
        <f t="shared" si="41"/>
        <v>32320625.9140625</v>
      </c>
      <c r="W639" s="255">
        <f>IF(OR(A639='Cost Escalators'!A$68,A639='Cost Escalators'!A$69,A639='Cost Escalators'!A$70,A639='Cost Escalators'!A$71),SUM(H639:L639),0)</f>
        <v>0</v>
      </c>
    </row>
    <row r="640" spans="1:23" x14ac:dyDescent="0.2">
      <c r="A640" s="33">
        <f>'Input Data'!A640</f>
        <v>7661</v>
      </c>
      <c r="B640" s="33" t="str">
        <f>'Input Data'!B640</f>
        <v>Substation Minor Projects</v>
      </c>
      <c r="C640" s="33" t="str">
        <f>'Input Data'!C640</f>
        <v>Supply to Temora</v>
      </c>
      <c r="D640" s="35" t="str">
        <f>'Input Data'!D640</f>
        <v>PS Connections</v>
      </c>
      <c r="E640" s="63" t="str">
        <f>'Input Data'!E640</f>
        <v>Input_Proj_Future</v>
      </c>
      <c r="F640" s="69">
        <f>'Input Data'!F640</f>
        <v>2015</v>
      </c>
      <c r="G640" s="52">
        <f>'Input Data'!G640</f>
        <v>2013</v>
      </c>
      <c r="H640" s="97">
        <f>'Input Data'!H640*IF($G640='Cost Escalators'!$B$4,'Cost Escalators'!$B$6,'Cost Escalators'!$C$6)</f>
        <v>0</v>
      </c>
      <c r="I640" s="70">
        <f>'Input Data'!I640*IF($G640='Cost Escalators'!$B$4,'Cost Escalators'!$B$6,'Cost Escalators'!$C$6)</f>
        <v>0</v>
      </c>
      <c r="J640" s="70">
        <f>'Input Data'!J640*IF($G640='Cost Escalators'!$B$4,'Cost Escalators'!$B$6,'Cost Escalators'!$C$6)</f>
        <v>0</v>
      </c>
      <c r="K640" s="70">
        <f>'Input Data'!K640*IF($G640='Cost Escalators'!$B$4,'Cost Escalators'!$B$6,'Cost Escalators'!$C$6)</f>
        <v>0</v>
      </c>
      <c r="L640" s="71">
        <f>'Input Data'!L640*IF($G640='Cost Escalators'!$B$4,'Cost Escalators'!$B$6,'Cost Escalators'!$C$6)</f>
        <v>2025926.955078125</v>
      </c>
      <c r="M640" s="34">
        <f>'Input Data'!M640*IF($G640='Cost Escalators'!$B$4,'Cost Escalators'!$B$6,'Cost Escalators'!$C$6)</f>
        <v>295196.16796875</v>
      </c>
      <c r="N640" s="34">
        <f>'Input Data'!N640*IF($G640='Cost Escalators'!$B$4,'Cost Escalators'!$B$6,'Cost Escalators'!$C$6)</f>
        <v>0</v>
      </c>
      <c r="O640" s="34">
        <f>'Input Data'!O640*IF($G640='Cost Escalators'!$B$4,'Cost Escalators'!$B$6,'Cost Escalators'!$C$6)</f>
        <v>0</v>
      </c>
      <c r="P640" s="49">
        <f>'Input Data'!P640*IF($G640='Cost Escalators'!$B$4,'Cost Escalators'!$B$6,'Cost Escalators'!$C$6)</f>
        <v>0</v>
      </c>
      <c r="R640" s="102">
        <f t="shared" si="38"/>
        <v>2321123.123046875</v>
      </c>
      <c r="S640" s="34">
        <f t="shared" si="39"/>
        <v>0</v>
      </c>
      <c r="T640" s="34">
        <f t="shared" si="40"/>
        <v>0</v>
      </c>
      <c r="U640" s="49">
        <f t="shared" si="41"/>
        <v>0</v>
      </c>
      <c r="W640" s="255">
        <f>IF(OR(A640='Cost Escalators'!A$68,A640='Cost Escalators'!A$69,A640='Cost Escalators'!A$70,A640='Cost Escalators'!A$71),SUM(H640:L640),0)</f>
        <v>0</v>
      </c>
    </row>
    <row r="641" spans="1:23" x14ac:dyDescent="0.2">
      <c r="A641" s="33" t="str">
        <f>'Input Data'!A641</f>
        <v>P0000851</v>
      </c>
      <c r="B641" s="33" t="str">
        <f>'Input Data'!B641</f>
        <v>Substation Minor Projects</v>
      </c>
      <c r="C641" s="33" t="str">
        <f>'Input Data'!C641</f>
        <v>Supply to Gulgong West</v>
      </c>
      <c r="D641" s="35" t="str">
        <f>'Input Data'!D641</f>
        <v>PS Connections</v>
      </c>
      <c r="E641" s="63" t="str">
        <f>'Input Data'!E641</f>
        <v>Input_Proj_Future</v>
      </c>
      <c r="F641" s="69">
        <f>'Input Data'!F641</f>
        <v>2015</v>
      </c>
      <c r="G641" s="52">
        <f>'Input Data'!G641</f>
        <v>2013</v>
      </c>
      <c r="H641" s="97">
        <f>'Input Data'!H641*IF($G641='Cost Escalators'!$B$4,'Cost Escalators'!$B$6,'Cost Escalators'!$C$6)</f>
        <v>0</v>
      </c>
      <c r="I641" s="70">
        <f>'Input Data'!I641*IF($G641='Cost Escalators'!$B$4,'Cost Escalators'!$B$6,'Cost Escalators'!$C$6)</f>
        <v>0</v>
      </c>
      <c r="J641" s="70">
        <f>'Input Data'!J641*IF($G641='Cost Escalators'!$B$4,'Cost Escalators'!$B$6,'Cost Escalators'!$C$6)</f>
        <v>0</v>
      </c>
      <c r="K641" s="70">
        <f>'Input Data'!K641*IF($G641='Cost Escalators'!$B$4,'Cost Escalators'!$B$6,'Cost Escalators'!$C$6)</f>
        <v>0</v>
      </c>
      <c r="L641" s="71">
        <f>'Input Data'!L641*IF($G641='Cost Escalators'!$B$4,'Cost Escalators'!$B$6,'Cost Escalators'!$C$6)</f>
        <v>118361.935546875</v>
      </c>
      <c r="M641" s="34">
        <f>'Input Data'!M641*IF($G641='Cost Escalators'!$B$4,'Cost Escalators'!$B$6,'Cost Escalators'!$C$6)</f>
        <v>1375202.3828125</v>
      </c>
      <c r="N641" s="34">
        <f>'Input Data'!N641*IF($G641='Cost Escalators'!$B$4,'Cost Escalators'!$B$6,'Cost Escalators'!$C$6)</f>
        <v>0</v>
      </c>
      <c r="O641" s="34">
        <f>'Input Data'!O641*IF($G641='Cost Escalators'!$B$4,'Cost Escalators'!$B$6,'Cost Escalators'!$C$6)</f>
        <v>0</v>
      </c>
      <c r="P641" s="49">
        <f>'Input Data'!P641*IF($G641='Cost Escalators'!$B$4,'Cost Escalators'!$B$6,'Cost Escalators'!$C$6)</f>
        <v>0</v>
      </c>
      <c r="R641" s="102">
        <f t="shared" si="38"/>
        <v>1493564.318359375</v>
      </c>
      <c r="S641" s="34">
        <f t="shared" si="39"/>
        <v>0</v>
      </c>
      <c r="T641" s="34">
        <f t="shared" si="40"/>
        <v>0</v>
      </c>
      <c r="U641" s="49">
        <f t="shared" si="41"/>
        <v>0</v>
      </c>
      <c r="W641" s="255">
        <f>IF(OR(A641='Cost Escalators'!A$68,A641='Cost Escalators'!A$69,A641='Cost Escalators'!A$70,A641='Cost Escalators'!A$71),SUM(H641:L641),0)</f>
        <v>0</v>
      </c>
    </row>
    <row r="642" spans="1:23" x14ac:dyDescent="0.2">
      <c r="A642" s="33">
        <f>'Input Data'!A642</f>
        <v>7094</v>
      </c>
      <c r="B642" s="33" t="str">
        <f>'Input Data'!B642</f>
        <v>Substation Minor Projects</v>
      </c>
      <c r="C642" s="33" t="str">
        <f>'Input Data'!C642</f>
        <v>Supply to Marsden Park</v>
      </c>
      <c r="D642" s="35" t="str">
        <f>'Input Data'!D642</f>
        <v>PS Connections</v>
      </c>
      <c r="E642" s="63" t="str">
        <f>'Input Data'!E642</f>
        <v>Input_Proj_Future</v>
      </c>
      <c r="F642" s="69">
        <f>'Input Data'!F642</f>
        <v>2016</v>
      </c>
      <c r="G642" s="52">
        <f>'Input Data'!G642</f>
        <v>2013</v>
      </c>
      <c r="H642" s="97">
        <f>'Input Data'!H642*IF($G642='Cost Escalators'!$B$4,'Cost Escalators'!$B$6,'Cost Escalators'!$C$6)</f>
        <v>0</v>
      </c>
      <c r="I642" s="70">
        <f>'Input Data'!I642*IF($G642='Cost Escalators'!$B$4,'Cost Escalators'!$B$6,'Cost Escalators'!$C$6)</f>
        <v>0</v>
      </c>
      <c r="J642" s="70">
        <f>'Input Data'!J642*IF($G642='Cost Escalators'!$B$4,'Cost Escalators'!$B$6,'Cost Escalators'!$C$6)</f>
        <v>0</v>
      </c>
      <c r="K642" s="70">
        <f>'Input Data'!K642*IF($G642='Cost Escalators'!$B$4,'Cost Escalators'!$B$6,'Cost Escalators'!$C$6)</f>
        <v>0</v>
      </c>
      <c r="L642" s="71">
        <f>'Input Data'!L642*IF($G642='Cost Escalators'!$B$4,'Cost Escalators'!$B$6,'Cost Escalators'!$C$6)</f>
        <v>73356.958984375</v>
      </c>
      <c r="M642" s="34">
        <f>'Input Data'!M642*IF($G642='Cost Escalators'!$B$4,'Cost Escalators'!$B$6,'Cost Escalators'!$C$6)</f>
        <v>1163490.42578125</v>
      </c>
      <c r="N642" s="34">
        <f>'Input Data'!N642*IF($G642='Cost Escalators'!$B$4,'Cost Escalators'!$B$6,'Cost Escalators'!$C$6)</f>
        <v>398289.513671875</v>
      </c>
      <c r="O642" s="34">
        <f>'Input Data'!O642*IF($G642='Cost Escalators'!$B$4,'Cost Escalators'!$B$6,'Cost Escalators'!$C$6)</f>
        <v>0</v>
      </c>
      <c r="P642" s="49">
        <f>'Input Data'!P642*IF($G642='Cost Escalators'!$B$4,'Cost Escalators'!$B$6,'Cost Escalators'!$C$6)</f>
        <v>0</v>
      </c>
      <c r="R642" s="102">
        <f t="shared" si="38"/>
        <v>0</v>
      </c>
      <c r="S642" s="34">
        <f t="shared" si="39"/>
        <v>1635136.8984375</v>
      </c>
      <c r="T642" s="34">
        <f t="shared" si="40"/>
        <v>0</v>
      </c>
      <c r="U642" s="49">
        <f t="shared" si="41"/>
        <v>0</v>
      </c>
      <c r="W642" s="255">
        <f>IF(OR(A642='Cost Escalators'!A$68,A642='Cost Escalators'!A$69,A642='Cost Escalators'!A$70,A642='Cost Escalators'!A$71),SUM(H642:L642),0)</f>
        <v>0</v>
      </c>
    </row>
    <row r="643" spans="1:23" x14ac:dyDescent="0.2">
      <c r="A643" s="33">
        <f>'Input Data'!A643</f>
        <v>8093</v>
      </c>
      <c r="B643" s="33" t="str">
        <f>'Input Data'!B643</f>
        <v>Substation Minor Projects</v>
      </c>
      <c r="C643" s="33" t="str">
        <f>'Input Data'!C643</f>
        <v>Supply to Molong</v>
      </c>
      <c r="D643" s="35" t="str">
        <f>'Input Data'!D643</f>
        <v>PS Connections</v>
      </c>
      <c r="E643" s="63" t="str">
        <f>'Input Data'!E643</f>
        <v>Input_Proj_Future</v>
      </c>
      <c r="F643" s="69">
        <f>'Input Data'!F643</f>
        <v>2016</v>
      </c>
      <c r="G643" s="52">
        <f>'Input Data'!G643</f>
        <v>2013</v>
      </c>
      <c r="H643" s="97">
        <f>'Input Data'!H643*IF($G643='Cost Escalators'!$B$4,'Cost Escalators'!$B$6,'Cost Escalators'!$C$6)</f>
        <v>0</v>
      </c>
      <c r="I643" s="70">
        <f>'Input Data'!I643*IF($G643='Cost Escalators'!$B$4,'Cost Escalators'!$B$6,'Cost Escalators'!$C$6)</f>
        <v>0</v>
      </c>
      <c r="J643" s="70">
        <f>'Input Data'!J643*IF($G643='Cost Escalators'!$B$4,'Cost Escalators'!$B$6,'Cost Escalators'!$C$6)</f>
        <v>0</v>
      </c>
      <c r="K643" s="70">
        <f>'Input Data'!K643*IF($G643='Cost Escalators'!$B$4,'Cost Escalators'!$B$6,'Cost Escalators'!$C$6)</f>
        <v>0</v>
      </c>
      <c r="L643" s="71">
        <f>'Input Data'!L643*IF($G643='Cost Escalators'!$B$4,'Cost Escalators'!$B$6,'Cost Escalators'!$C$6)</f>
        <v>33887.541015625</v>
      </c>
      <c r="M643" s="34">
        <f>'Input Data'!M643*IF($G643='Cost Escalators'!$B$4,'Cost Escalators'!$B$6,'Cost Escalators'!$C$6)</f>
        <v>831268.390625</v>
      </c>
      <c r="N643" s="34">
        <f>'Input Data'!N643*IF($G643='Cost Escalators'!$B$4,'Cost Escalators'!$B$6,'Cost Escalators'!$C$6)</f>
        <v>385152.59765625</v>
      </c>
      <c r="O643" s="34">
        <f>'Input Data'!O643*IF($G643='Cost Escalators'!$B$4,'Cost Escalators'!$B$6,'Cost Escalators'!$C$6)</f>
        <v>0</v>
      </c>
      <c r="P643" s="49">
        <f>'Input Data'!P643*IF($G643='Cost Escalators'!$B$4,'Cost Escalators'!$B$6,'Cost Escalators'!$C$6)</f>
        <v>0</v>
      </c>
      <c r="R643" s="102">
        <f t="shared" si="38"/>
        <v>0</v>
      </c>
      <c r="S643" s="34">
        <f t="shared" si="39"/>
        <v>1250308.529296875</v>
      </c>
      <c r="T643" s="34">
        <f t="shared" si="40"/>
        <v>0</v>
      </c>
      <c r="U643" s="49">
        <f t="shared" si="41"/>
        <v>0</v>
      </c>
      <c r="W643" s="255">
        <f>IF(OR(A643='Cost Escalators'!A$68,A643='Cost Escalators'!A$69,A643='Cost Escalators'!A$70,A643='Cost Escalators'!A$71),SUM(H643:L643),0)</f>
        <v>0</v>
      </c>
    </row>
    <row r="644" spans="1:23" x14ac:dyDescent="0.2">
      <c r="A644" s="33" t="str">
        <f>'Input Data'!A644</f>
        <v>P0002157</v>
      </c>
      <c r="B644" s="33" t="str">
        <f>'Input Data'!B644</f>
        <v>Substation Minor Projects</v>
      </c>
      <c r="C644" s="33" t="str">
        <f>'Input Data'!C644</f>
        <v>Supply to Googong</v>
      </c>
      <c r="D644" s="35" t="str">
        <f>'Input Data'!D644</f>
        <v>PS Connections</v>
      </c>
      <c r="E644" s="63" t="str">
        <f>'Input Data'!E644</f>
        <v>Input_Proj_Future</v>
      </c>
      <c r="F644" s="69">
        <f>'Input Data'!F644</f>
        <v>2018</v>
      </c>
      <c r="G644" s="52">
        <f>'Input Data'!G644</f>
        <v>2013</v>
      </c>
      <c r="H644" s="97">
        <f>'Input Data'!H644*IF($G644='Cost Escalators'!$B$4,'Cost Escalators'!$B$6,'Cost Escalators'!$C$6)</f>
        <v>0</v>
      </c>
      <c r="I644" s="70">
        <f>'Input Data'!I644*IF($G644='Cost Escalators'!$B$4,'Cost Escalators'!$B$6,'Cost Escalators'!$C$6)</f>
        <v>0</v>
      </c>
      <c r="J644" s="70">
        <f>'Input Data'!J644*IF($G644='Cost Escalators'!$B$4,'Cost Escalators'!$B$6,'Cost Escalators'!$C$6)</f>
        <v>0</v>
      </c>
      <c r="K644" s="70">
        <f>'Input Data'!K644*IF($G644='Cost Escalators'!$B$4,'Cost Escalators'!$B$6,'Cost Escalators'!$C$6)</f>
        <v>0</v>
      </c>
      <c r="L644" s="71">
        <f>'Input Data'!L644*IF($G644='Cost Escalators'!$B$4,'Cost Escalators'!$B$6,'Cost Escalators'!$C$6)</f>
        <v>0</v>
      </c>
      <c r="M644" s="34">
        <f>'Input Data'!M644*IF($G644='Cost Escalators'!$B$4,'Cost Escalators'!$B$6,'Cost Escalators'!$C$6)</f>
        <v>3402.85546875</v>
      </c>
      <c r="N644" s="34">
        <f>'Input Data'!N644*IF($G644='Cost Escalators'!$B$4,'Cost Escalators'!$B$6,'Cost Escalators'!$C$6)</f>
        <v>150071.484375</v>
      </c>
      <c r="O644" s="34">
        <f>'Input Data'!O644*IF($G644='Cost Escalators'!$B$4,'Cost Escalators'!$B$6,'Cost Escalators'!$C$6)</f>
        <v>1090165.375</v>
      </c>
      <c r="P644" s="49">
        <f>'Input Data'!P644*IF($G644='Cost Escalators'!$B$4,'Cost Escalators'!$B$6,'Cost Escalators'!$C$6)</f>
        <v>184051.662109375</v>
      </c>
      <c r="R644" s="102">
        <f t="shared" si="38"/>
        <v>0</v>
      </c>
      <c r="S644" s="34">
        <f t="shared" si="39"/>
        <v>0</v>
      </c>
      <c r="T644" s="34">
        <f t="shared" si="40"/>
        <v>0</v>
      </c>
      <c r="U644" s="49">
        <f t="shared" si="41"/>
        <v>1427691.376953125</v>
      </c>
      <c r="W644" s="255">
        <f>IF(OR(A644='Cost Escalators'!A$68,A644='Cost Escalators'!A$69,A644='Cost Escalators'!A$70,A644='Cost Escalators'!A$71),SUM(H644:L644),0)</f>
        <v>0</v>
      </c>
    </row>
    <row r="645" spans="1:23" x14ac:dyDescent="0.2">
      <c r="A645" s="33" t="str">
        <f>'Input Data'!A645</f>
        <v>P0002186</v>
      </c>
      <c r="B645" s="33" t="str">
        <f>'Input Data'!B645</f>
        <v>Easements</v>
      </c>
      <c r="C645" s="33" t="str">
        <f>'Input Data'!C645</f>
        <v>Easement Acquisition in the ACT</v>
      </c>
      <c r="D645" s="35" t="str">
        <f>'Input Data'!D645</f>
        <v>PS Easements</v>
      </c>
      <c r="E645" s="63" t="str">
        <f>'Input Data'!E645</f>
        <v>Input_Proj_Future</v>
      </c>
      <c r="F645" s="69">
        <f>'Input Data'!F645</f>
        <v>2017</v>
      </c>
      <c r="G645" s="52">
        <f>'Input Data'!G645</f>
        <v>2013</v>
      </c>
      <c r="H645" s="97">
        <f>'Input Data'!H645*IF($G645='Cost Escalators'!$B$4,'Cost Escalators'!$B$6,'Cost Escalators'!$C$6)</f>
        <v>0</v>
      </c>
      <c r="I645" s="70">
        <f>'Input Data'!I645*IF($G645='Cost Escalators'!$B$4,'Cost Escalators'!$B$6,'Cost Escalators'!$C$6)</f>
        <v>0</v>
      </c>
      <c r="J645" s="70">
        <f>'Input Data'!J645*IF($G645='Cost Escalators'!$B$4,'Cost Escalators'!$B$6,'Cost Escalators'!$C$6)</f>
        <v>0</v>
      </c>
      <c r="K645" s="70">
        <f>'Input Data'!K645*IF($G645='Cost Escalators'!$B$4,'Cost Escalators'!$B$6,'Cost Escalators'!$C$6)</f>
        <v>0</v>
      </c>
      <c r="L645" s="71">
        <f>'Input Data'!L645*IF($G645='Cost Escalators'!$B$4,'Cost Escalators'!$B$6,'Cost Escalators'!$C$6)</f>
        <v>0</v>
      </c>
      <c r="M645" s="34">
        <f>'Input Data'!M645*IF($G645='Cost Escalators'!$B$4,'Cost Escalators'!$B$6,'Cost Escalators'!$C$6)</f>
        <v>180337.958984375</v>
      </c>
      <c r="N645" s="34">
        <f>'Input Data'!N645*IF($G645='Cost Escalators'!$B$4,'Cost Escalators'!$B$6,'Cost Escalators'!$C$6)</f>
        <v>2130355.298828125</v>
      </c>
      <c r="O645" s="34">
        <f>'Input Data'!O645*IF($G645='Cost Escalators'!$B$4,'Cost Escalators'!$B$6,'Cost Escalators'!$C$6)</f>
        <v>7776416.1171875</v>
      </c>
      <c r="P645" s="49">
        <f>'Input Data'!P645*IF($G645='Cost Escalators'!$B$4,'Cost Escalators'!$B$6,'Cost Escalators'!$C$6)</f>
        <v>0</v>
      </c>
      <c r="R645" s="102">
        <f t="shared" ref="R645:R708" si="42">IF($F645=0,M645,IF($F645=R$4,SUM($H645:$P645),0))</f>
        <v>0</v>
      </c>
      <c r="S645" s="34">
        <f t="shared" ref="S645:S708" si="43">IF($F645=0,N645,IF($F645=S$4,SUM($H645:$P645),0))</f>
        <v>0</v>
      </c>
      <c r="T645" s="34">
        <f t="shared" ref="T645:T708" si="44">IF($F645=0,O645,IF($F645=T$4,SUM($H645:$P645),0))</f>
        <v>10087109.375</v>
      </c>
      <c r="U645" s="49">
        <f t="shared" ref="U645:U708" si="45">IF($F645=0,P645,IF($F645=U$4,SUM($H645:$P645),0))</f>
        <v>0</v>
      </c>
      <c r="W645" s="255">
        <f>IF(OR(A645='Cost Escalators'!A$68,A645='Cost Escalators'!A$69,A645='Cost Escalators'!A$70,A645='Cost Escalators'!A$71),SUM(H645:L645),0)</f>
        <v>0</v>
      </c>
    </row>
    <row r="646" spans="1:23" x14ac:dyDescent="0.2">
      <c r="A646" s="33">
        <f>'Input Data'!A646</f>
        <v>7673</v>
      </c>
      <c r="B646" s="33" t="str">
        <f>'Input Data'!B646</f>
        <v>Property</v>
      </c>
      <c r="C646" s="33" t="str">
        <f>'Input Data'!C646</f>
        <v>Strategic Property Acquisition at Maraylya</v>
      </c>
      <c r="D646" s="35" t="str">
        <f>'Input Data'!D646</f>
        <v>PS Easements</v>
      </c>
      <c r="E646" s="63" t="str">
        <f>'Input Data'!E646</f>
        <v>Input_Proj_Future</v>
      </c>
      <c r="F646" s="69">
        <f>'Input Data'!F646</f>
        <v>2016</v>
      </c>
      <c r="G646" s="52">
        <f>'Input Data'!G646</f>
        <v>2013</v>
      </c>
      <c r="H646" s="97">
        <f>'Input Data'!H646*IF($G646='Cost Escalators'!$B$4,'Cost Escalators'!$B$6,'Cost Escalators'!$C$6)</f>
        <v>0</v>
      </c>
      <c r="I646" s="70">
        <f>'Input Data'!I646*IF($G646='Cost Escalators'!$B$4,'Cost Escalators'!$B$6,'Cost Escalators'!$C$6)</f>
        <v>0</v>
      </c>
      <c r="J646" s="70">
        <f>'Input Data'!J646*IF($G646='Cost Escalators'!$B$4,'Cost Escalators'!$B$6,'Cost Escalators'!$C$6)</f>
        <v>0</v>
      </c>
      <c r="K646" s="70">
        <f>'Input Data'!K646*IF($G646='Cost Escalators'!$B$4,'Cost Escalators'!$B$6,'Cost Escalators'!$C$6)</f>
        <v>0</v>
      </c>
      <c r="L646" s="71">
        <f>'Input Data'!L646*IF($G646='Cost Escalators'!$B$4,'Cost Escalators'!$B$6,'Cost Escalators'!$C$6)</f>
        <v>0</v>
      </c>
      <c r="M646" s="34">
        <f>'Input Data'!M646*IF($G646='Cost Escalators'!$B$4,'Cost Escalators'!$B$6,'Cost Escalators'!$C$6)</f>
        <v>0</v>
      </c>
      <c r="N646" s="34">
        <f>'Input Data'!N646*IF($G646='Cost Escalators'!$B$4,'Cost Escalators'!$B$6,'Cost Escalators'!$C$6)</f>
        <v>0</v>
      </c>
      <c r="O646" s="34">
        <f>'Input Data'!O646*IF($G646='Cost Escalators'!$B$4,'Cost Escalators'!$B$6,'Cost Escalators'!$C$6)</f>
        <v>0</v>
      </c>
      <c r="P646" s="49">
        <f>'Input Data'!P646*IF($G646='Cost Escalators'!$B$4,'Cost Escalators'!$B$6,'Cost Escalators'!$C$6)</f>
        <v>0</v>
      </c>
      <c r="R646" s="102">
        <f t="shared" si="42"/>
        <v>0</v>
      </c>
      <c r="S646" s="34">
        <f t="shared" si="43"/>
        <v>0</v>
      </c>
      <c r="T646" s="34">
        <f t="shared" si="44"/>
        <v>0</v>
      </c>
      <c r="U646" s="49">
        <f t="shared" si="45"/>
        <v>0</v>
      </c>
      <c r="W646" s="255">
        <f>IF(OR(A646='Cost Escalators'!A$68,A646='Cost Escalators'!A$69,A646='Cost Escalators'!A$70,A646='Cost Escalators'!A$71),SUM(H646:L646),0)</f>
        <v>0</v>
      </c>
    </row>
    <row r="647" spans="1:23" x14ac:dyDescent="0.2">
      <c r="A647" s="33" t="str">
        <f>'Input Data'!A647</f>
        <v>P0002217</v>
      </c>
      <c r="B647" s="33" t="str">
        <f>'Input Data'!B647</f>
        <v>Property</v>
      </c>
      <c r="C647" s="33" t="str">
        <f>'Input Data'!C647</f>
        <v>Strategic Property Acquisition in Sydney</v>
      </c>
      <c r="D647" s="35" t="str">
        <f>'Input Data'!D647</f>
        <v>PS Easements</v>
      </c>
      <c r="E647" s="63" t="str">
        <f>'Input Data'!E647</f>
        <v>Input_Proj_Future</v>
      </c>
      <c r="F647" s="69">
        <f>'Input Data'!F647</f>
        <v>2017</v>
      </c>
      <c r="G647" s="52">
        <f>'Input Data'!G647</f>
        <v>2013</v>
      </c>
      <c r="H647" s="97">
        <f>'Input Data'!H647*IF($G647='Cost Escalators'!$B$4,'Cost Escalators'!$B$6,'Cost Escalators'!$C$6)</f>
        <v>0</v>
      </c>
      <c r="I647" s="70">
        <f>'Input Data'!I647*IF($G647='Cost Escalators'!$B$4,'Cost Escalators'!$B$6,'Cost Escalators'!$C$6)</f>
        <v>0</v>
      </c>
      <c r="J647" s="70">
        <f>'Input Data'!J647*IF($G647='Cost Escalators'!$B$4,'Cost Escalators'!$B$6,'Cost Escalators'!$C$6)</f>
        <v>0</v>
      </c>
      <c r="K647" s="70">
        <f>'Input Data'!K647*IF($G647='Cost Escalators'!$B$4,'Cost Escalators'!$B$6,'Cost Escalators'!$C$6)</f>
        <v>0</v>
      </c>
      <c r="L647" s="71">
        <f>'Input Data'!L647*IF($G647='Cost Escalators'!$B$4,'Cost Escalators'!$B$6,'Cost Escalators'!$C$6)</f>
        <v>1165028.1953125</v>
      </c>
      <c r="M647" s="34">
        <f>'Input Data'!M647*IF($G647='Cost Escalators'!$B$4,'Cost Escalators'!$B$6,'Cost Escalators'!$C$6)</f>
        <v>0</v>
      </c>
      <c r="N647" s="34">
        <f>'Input Data'!N647*IF($G647='Cost Escalators'!$B$4,'Cost Escalators'!$B$6,'Cost Escalators'!$C$6)</f>
        <v>0</v>
      </c>
      <c r="O647" s="34">
        <f>'Input Data'!O647*IF($G647='Cost Escalators'!$B$4,'Cost Escalators'!$B$6,'Cost Escalators'!$C$6)</f>
        <v>0</v>
      </c>
      <c r="P647" s="49">
        <f>'Input Data'!P647*IF($G647='Cost Escalators'!$B$4,'Cost Escalators'!$B$6,'Cost Escalators'!$C$6)</f>
        <v>0</v>
      </c>
      <c r="R647" s="102">
        <f t="shared" si="42"/>
        <v>0</v>
      </c>
      <c r="S647" s="34">
        <f t="shared" si="43"/>
        <v>0</v>
      </c>
      <c r="T647" s="34">
        <f t="shared" si="44"/>
        <v>1165028.1953125</v>
      </c>
      <c r="U647" s="49">
        <f t="shared" si="45"/>
        <v>0</v>
      </c>
      <c r="W647" s="255">
        <f>IF(OR(A647='Cost Escalators'!A$68,A647='Cost Escalators'!A$69,A647='Cost Escalators'!A$70,A647='Cost Escalators'!A$71),SUM(H647:L647),0)</f>
        <v>0</v>
      </c>
    </row>
    <row r="648" spans="1:23" x14ac:dyDescent="0.2">
      <c r="A648" s="33" t="str">
        <f>'Input Data'!A648</f>
        <v>2001B</v>
      </c>
      <c r="B648" s="33" t="str">
        <f>'Input Data'!B648</f>
        <v>Cable Remediation</v>
      </c>
      <c r="C648" s="33" t="str">
        <f>'Input Data'!C648</f>
        <v>Cable 41 Backfill Rehabilitation</v>
      </c>
      <c r="D648" s="35" t="str">
        <f>'Input Data'!D648</f>
        <v>PS Replacement</v>
      </c>
      <c r="E648" s="63" t="str">
        <f>'Input Data'!E648</f>
        <v>Input_Proj_Future</v>
      </c>
      <c r="F648" s="69">
        <f>'Input Data'!F648</f>
        <v>2017</v>
      </c>
      <c r="G648" s="52">
        <f>'Input Data'!G648</f>
        <v>2013</v>
      </c>
      <c r="H648" s="97">
        <f>'Input Data'!H648*IF($G648='Cost Escalators'!$B$4,'Cost Escalators'!$B$6,'Cost Escalators'!$C$6)</f>
        <v>0</v>
      </c>
      <c r="I648" s="70">
        <f>'Input Data'!I648*IF($G648='Cost Escalators'!$B$4,'Cost Escalators'!$B$6,'Cost Escalators'!$C$6)</f>
        <v>0</v>
      </c>
      <c r="J648" s="70">
        <f>'Input Data'!J648*IF($G648='Cost Escalators'!$B$4,'Cost Escalators'!$B$6,'Cost Escalators'!$C$6)</f>
        <v>0</v>
      </c>
      <c r="K648" s="70">
        <f>'Input Data'!K648*IF($G648='Cost Escalators'!$B$4,'Cost Escalators'!$B$6,'Cost Escalators'!$C$6)</f>
        <v>0</v>
      </c>
      <c r="L648" s="71">
        <f>'Input Data'!L648*IF($G648='Cost Escalators'!$B$4,'Cost Escalators'!$B$6,'Cost Escalators'!$C$6)</f>
        <v>395798.615234375</v>
      </c>
      <c r="M648" s="34">
        <f>'Input Data'!M648*IF($G648='Cost Escalators'!$B$4,'Cost Escalators'!$B$6,'Cost Escalators'!$C$6)</f>
        <v>477012.19726562494</v>
      </c>
      <c r="N648" s="34">
        <f>'Input Data'!N648*IF($G648='Cost Escalators'!$B$4,'Cost Escalators'!$B$6,'Cost Escalators'!$C$6)</f>
        <v>13225838.825390624</v>
      </c>
      <c r="O648" s="34">
        <f>'Input Data'!O648*IF($G648='Cost Escalators'!$B$4,'Cost Escalators'!$B$6,'Cost Escalators'!$C$6)</f>
        <v>3791103.1621093745</v>
      </c>
      <c r="P648" s="49">
        <f>'Input Data'!P648*IF($G648='Cost Escalators'!$B$4,'Cost Escalators'!$B$6,'Cost Escalators'!$C$6)</f>
        <v>0</v>
      </c>
      <c r="R648" s="102">
        <f t="shared" si="42"/>
        <v>0</v>
      </c>
      <c r="S648" s="34">
        <f t="shared" si="43"/>
        <v>0</v>
      </c>
      <c r="T648" s="34">
        <f t="shared" si="44"/>
        <v>17889752.799999997</v>
      </c>
      <c r="U648" s="49">
        <f t="shared" si="45"/>
        <v>0</v>
      </c>
      <c r="W648" s="255">
        <f>IF(OR(A648='Cost Escalators'!A$68,A648='Cost Escalators'!A$69,A648='Cost Escalators'!A$70,A648='Cost Escalators'!A$71),SUM(H648:L648),0)</f>
        <v>0</v>
      </c>
    </row>
    <row r="649" spans="1:23" x14ac:dyDescent="0.2">
      <c r="A649" s="33">
        <f>'Input Data'!A649</f>
        <v>7344</v>
      </c>
      <c r="B649" s="33" t="str">
        <f>'Input Data'!B649</f>
        <v>Capacitor Bank</v>
      </c>
      <c r="C649" s="33" t="str">
        <f>'Input Data'!C649</f>
        <v>Broken Hill No.3 and No.4 Capacitors</v>
      </c>
      <c r="D649" s="35" t="str">
        <f>'Input Data'!D649</f>
        <v>PS Replacement</v>
      </c>
      <c r="E649" s="63" t="str">
        <f>'Input Data'!E649</f>
        <v>Input_Proj_Future</v>
      </c>
      <c r="F649" s="69">
        <f>'Input Data'!F649</f>
        <v>2020</v>
      </c>
      <c r="G649" s="52">
        <f>'Input Data'!G649</f>
        <v>2013</v>
      </c>
      <c r="H649" s="97">
        <f>'Input Data'!H649*IF($G649='Cost Escalators'!$B$4,'Cost Escalators'!$B$6,'Cost Escalators'!$C$6)</f>
        <v>0</v>
      </c>
      <c r="I649" s="70">
        <f>'Input Data'!I649*IF($G649='Cost Escalators'!$B$4,'Cost Escalators'!$B$6,'Cost Escalators'!$C$6)</f>
        <v>0</v>
      </c>
      <c r="J649" s="70">
        <f>'Input Data'!J649*IF($G649='Cost Escalators'!$B$4,'Cost Escalators'!$B$6,'Cost Escalators'!$C$6)</f>
        <v>0</v>
      </c>
      <c r="K649" s="70">
        <f>'Input Data'!K649*IF($G649='Cost Escalators'!$B$4,'Cost Escalators'!$B$6,'Cost Escalators'!$C$6)</f>
        <v>0</v>
      </c>
      <c r="L649" s="71">
        <f>'Input Data'!L649*IF($G649='Cost Escalators'!$B$4,'Cost Escalators'!$B$6,'Cost Escalators'!$C$6)</f>
        <v>0</v>
      </c>
      <c r="M649" s="34">
        <f>'Input Data'!M649*IF($G649='Cost Escalators'!$B$4,'Cost Escalators'!$B$6,'Cost Escalators'!$C$6)</f>
        <v>0</v>
      </c>
      <c r="N649" s="34">
        <f>'Input Data'!N649*IF($G649='Cost Escalators'!$B$4,'Cost Escalators'!$B$6,'Cost Escalators'!$C$6)</f>
        <v>0</v>
      </c>
      <c r="O649" s="34">
        <f>'Input Data'!O649*IF($G649='Cost Escalators'!$B$4,'Cost Escalators'!$B$6,'Cost Escalators'!$C$6)</f>
        <v>0</v>
      </c>
      <c r="P649" s="49">
        <f>'Input Data'!P649*IF($G649='Cost Escalators'!$B$4,'Cost Escalators'!$B$6,'Cost Escalators'!$C$6)</f>
        <v>6475.2037109374996</v>
      </c>
      <c r="R649" s="102">
        <f t="shared" si="42"/>
        <v>0</v>
      </c>
      <c r="S649" s="34">
        <f t="shared" si="43"/>
        <v>0</v>
      </c>
      <c r="T649" s="34">
        <f t="shared" si="44"/>
        <v>0</v>
      </c>
      <c r="U649" s="49">
        <f t="shared" si="45"/>
        <v>0</v>
      </c>
      <c r="W649" s="255">
        <f>IF(OR(A649='Cost Escalators'!A$68,A649='Cost Escalators'!A$69,A649='Cost Escalators'!A$70,A649='Cost Escalators'!A$71),SUM(H649:L649),0)</f>
        <v>0</v>
      </c>
    </row>
    <row r="650" spans="1:23" x14ac:dyDescent="0.2">
      <c r="A650" s="33">
        <f>'Input Data'!A650</f>
        <v>8022</v>
      </c>
      <c r="B650" s="33" t="str">
        <f>'Input Data'!B650</f>
        <v>Communications</v>
      </c>
      <c r="C650" s="33" t="str">
        <f>'Input Data'!C650</f>
        <v>Dumaresq Protection &amp; Communication Replacement</v>
      </c>
      <c r="D650" s="35" t="str">
        <f>'Input Data'!D650</f>
        <v>PS Replacement</v>
      </c>
      <c r="E650" s="63" t="str">
        <f>'Input Data'!E650</f>
        <v>Input_Proj_Future</v>
      </c>
      <c r="F650" s="69">
        <f>'Input Data'!F650</f>
        <v>2014</v>
      </c>
      <c r="G650" s="52">
        <f>'Input Data'!G650</f>
        <v>2013</v>
      </c>
      <c r="H650" s="97">
        <f>'Input Data'!H650*IF($G650='Cost Escalators'!$B$4,'Cost Escalators'!$B$6,'Cost Escalators'!$C$6)</f>
        <v>0</v>
      </c>
      <c r="I650" s="70">
        <f>'Input Data'!I650*IF($G650='Cost Escalators'!$B$4,'Cost Escalators'!$B$6,'Cost Escalators'!$C$6)</f>
        <v>0</v>
      </c>
      <c r="J650" s="70">
        <f>'Input Data'!J650*IF($G650='Cost Escalators'!$B$4,'Cost Escalators'!$B$6,'Cost Escalators'!$C$6)</f>
        <v>0</v>
      </c>
      <c r="K650" s="70">
        <f>'Input Data'!K650*IF($G650='Cost Escalators'!$B$4,'Cost Escalators'!$B$6,'Cost Escalators'!$C$6)</f>
        <v>31236.072265625</v>
      </c>
      <c r="L650" s="71">
        <f>'Input Data'!L650*IF($G650='Cost Escalators'!$B$4,'Cost Escalators'!$B$6,'Cost Escalators'!$C$6)</f>
        <v>611778.037109375</v>
      </c>
      <c r="M650" s="34">
        <f>'Input Data'!M650*IF($G650='Cost Escalators'!$B$4,'Cost Escalators'!$B$6,'Cost Escalators'!$C$6)</f>
        <v>0</v>
      </c>
      <c r="N650" s="34">
        <f>'Input Data'!N650*IF($G650='Cost Escalators'!$B$4,'Cost Escalators'!$B$6,'Cost Escalators'!$C$6)</f>
        <v>0</v>
      </c>
      <c r="O650" s="34">
        <f>'Input Data'!O650*IF($G650='Cost Escalators'!$B$4,'Cost Escalators'!$B$6,'Cost Escalators'!$C$6)</f>
        <v>0</v>
      </c>
      <c r="P650" s="49">
        <f>'Input Data'!P650*IF($G650='Cost Escalators'!$B$4,'Cost Escalators'!$B$6,'Cost Escalators'!$C$6)</f>
        <v>0</v>
      </c>
      <c r="R650" s="102">
        <f t="shared" si="42"/>
        <v>0</v>
      </c>
      <c r="S650" s="34">
        <f t="shared" si="43"/>
        <v>0</v>
      </c>
      <c r="T650" s="34">
        <f t="shared" si="44"/>
        <v>0</v>
      </c>
      <c r="U650" s="49">
        <f t="shared" si="45"/>
        <v>0</v>
      </c>
      <c r="W650" s="255">
        <f>IF(OR(A650='Cost Escalators'!A$68,A650='Cost Escalators'!A$69,A650='Cost Escalators'!A$70,A650='Cost Escalators'!A$71),SUM(H650:L650),0)</f>
        <v>0</v>
      </c>
    </row>
    <row r="651" spans="1:23" x14ac:dyDescent="0.2">
      <c r="A651" s="33">
        <f>'Input Data'!A651</f>
        <v>7462</v>
      </c>
      <c r="B651" s="33" t="str">
        <f>'Input Data'!B651</f>
        <v>Communications</v>
      </c>
      <c r="C651" s="33" t="str">
        <f>'Input Data'!C651</f>
        <v>Spur Microwave System Replacement</v>
      </c>
      <c r="D651" s="35" t="str">
        <f>'Input Data'!D651</f>
        <v>PS Replacement</v>
      </c>
      <c r="E651" s="63" t="str">
        <f>'Input Data'!E651</f>
        <v>Input_Proj_Future</v>
      </c>
      <c r="F651" s="69">
        <f>'Input Data'!F651</f>
        <v>2015</v>
      </c>
      <c r="G651" s="52">
        <f>'Input Data'!G651</f>
        <v>2013</v>
      </c>
      <c r="H651" s="97">
        <f>'Input Data'!H651*IF($G651='Cost Escalators'!$B$4,'Cost Escalators'!$B$6,'Cost Escalators'!$C$6)</f>
        <v>0</v>
      </c>
      <c r="I651" s="70">
        <f>'Input Data'!I651*IF($G651='Cost Escalators'!$B$4,'Cost Escalators'!$B$6,'Cost Escalators'!$C$6)</f>
        <v>0</v>
      </c>
      <c r="J651" s="70">
        <f>'Input Data'!J651*IF($G651='Cost Escalators'!$B$4,'Cost Escalators'!$B$6,'Cost Escalators'!$C$6)</f>
        <v>0</v>
      </c>
      <c r="K651" s="70">
        <f>'Input Data'!K651*IF($G651='Cost Escalators'!$B$4,'Cost Escalators'!$B$6,'Cost Escalators'!$C$6)</f>
        <v>0</v>
      </c>
      <c r="L651" s="71">
        <f>'Input Data'!L651*IF($G651='Cost Escalators'!$B$4,'Cost Escalators'!$B$6,'Cost Escalators'!$C$6)</f>
        <v>2846752.099609375</v>
      </c>
      <c r="M651" s="34">
        <f>'Input Data'!M651*IF($G651='Cost Escalators'!$B$4,'Cost Escalators'!$B$6,'Cost Escalators'!$C$6)</f>
        <v>1045161.4277343749</v>
      </c>
      <c r="N651" s="34">
        <f>'Input Data'!N651*IF($G651='Cost Escalators'!$B$4,'Cost Escalators'!$B$6,'Cost Escalators'!$C$6)</f>
        <v>0</v>
      </c>
      <c r="O651" s="34">
        <f>'Input Data'!O651*IF($G651='Cost Escalators'!$B$4,'Cost Escalators'!$B$6,'Cost Escalators'!$C$6)</f>
        <v>0</v>
      </c>
      <c r="P651" s="49">
        <f>'Input Data'!P651*IF($G651='Cost Escalators'!$B$4,'Cost Escalators'!$B$6,'Cost Escalators'!$C$6)</f>
        <v>0</v>
      </c>
      <c r="R651" s="102">
        <f t="shared" si="42"/>
        <v>3891913.52734375</v>
      </c>
      <c r="S651" s="34">
        <f t="shared" si="43"/>
        <v>0</v>
      </c>
      <c r="T651" s="34">
        <f t="shared" si="44"/>
        <v>0</v>
      </c>
      <c r="U651" s="49">
        <f t="shared" si="45"/>
        <v>0</v>
      </c>
      <c r="W651" s="255">
        <f>IF(OR(A651='Cost Escalators'!A$68,A651='Cost Escalators'!A$69,A651='Cost Escalators'!A$70,A651='Cost Escalators'!A$71),SUM(H651:L651),0)</f>
        <v>0</v>
      </c>
    </row>
    <row r="652" spans="1:23" x14ac:dyDescent="0.2">
      <c r="A652" s="33">
        <f>'Input Data'!A652</f>
        <v>8222</v>
      </c>
      <c r="B652" s="33" t="str">
        <f>'Input Data'!B652</f>
        <v>Communications</v>
      </c>
      <c r="C652" s="33" t="str">
        <f>'Input Data'!C652</f>
        <v>Hammonds Hill Radio Repeater Site Mains Power</v>
      </c>
      <c r="D652" s="35" t="str">
        <f>'Input Data'!D652</f>
        <v>PS Replacement</v>
      </c>
      <c r="E652" s="63" t="str">
        <f>'Input Data'!E652</f>
        <v>Input_Proj_Future</v>
      </c>
      <c r="F652" s="69">
        <f>'Input Data'!F652</f>
        <v>2016</v>
      </c>
      <c r="G652" s="52">
        <f>'Input Data'!G652</f>
        <v>2013</v>
      </c>
      <c r="H652" s="97">
        <f>'Input Data'!H652*IF($G652='Cost Escalators'!$B$4,'Cost Escalators'!$B$6,'Cost Escalators'!$C$6)</f>
        <v>0</v>
      </c>
      <c r="I652" s="70">
        <f>'Input Data'!I652*IF($G652='Cost Escalators'!$B$4,'Cost Escalators'!$B$6,'Cost Escalators'!$C$6)</f>
        <v>0</v>
      </c>
      <c r="J652" s="70">
        <f>'Input Data'!J652*IF($G652='Cost Escalators'!$B$4,'Cost Escalators'!$B$6,'Cost Escalators'!$C$6)</f>
        <v>0</v>
      </c>
      <c r="K652" s="70">
        <f>'Input Data'!K652*IF($G652='Cost Escalators'!$B$4,'Cost Escalators'!$B$6,'Cost Escalators'!$C$6)</f>
        <v>0</v>
      </c>
      <c r="L652" s="71">
        <f>'Input Data'!L652*IF($G652='Cost Escalators'!$B$4,'Cost Escalators'!$B$6,'Cost Escalators'!$C$6)</f>
        <v>0</v>
      </c>
      <c r="M652" s="34">
        <f>'Input Data'!M652*IF($G652='Cost Escalators'!$B$4,'Cost Escalators'!$B$6,'Cost Escalators'!$C$6)</f>
        <v>391781.16660156247</v>
      </c>
      <c r="N652" s="34">
        <f>'Input Data'!N652*IF($G652='Cost Escalators'!$B$4,'Cost Escalators'!$B$6,'Cost Escalators'!$C$6)</f>
        <v>491308.51328124997</v>
      </c>
      <c r="O652" s="34">
        <f>'Input Data'!O652*IF($G652='Cost Escalators'!$B$4,'Cost Escalators'!$B$6,'Cost Escalators'!$C$6)</f>
        <v>0</v>
      </c>
      <c r="P652" s="49">
        <f>'Input Data'!P652*IF($G652='Cost Escalators'!$B$4,'Cost Escalators'!$B$6,'Cost Escalators'!$C$6)</f>
        <v>0</v>
      </c>
      <c r="R652" s="102">
        <f t="shared" si="42"/>
        <v>0</v>
      </c>
      <c r="S652" s="34">
        <f t="shared" si="43"/>
        <v>883089.67988281243</v>
      </c>
      <c r="T652" s="34">
        <f t="shared" si="44"/>
        <v>0</v>
      </c>
      <c r="U652" s="49">
        <f t="shared" si="45"/>
        <v>0</v>
      </c>
      <c r="W652" s="255">
        <f>IF(OR(A652='Cost Escalators'!A$68,A652='Cost Escalators'!A$69,A652='Cost Escalators'!A$70,A652='Cost Escalators'!A$71),SUM(H652:L652),0)</f>
        <v>0</v>
      </c>
    </row>
    <row r="653" spans="1:23" x14ac:dyDescent="0.2">
      <c r="A653" s="33" t="str">
        <f>'Input Data'!A653</f>
        <v>P0002577</v>
      </c>
      <c r="B653" s="33" t="str">
        <f>'Input Data'!B653</f>
        <v>Communications</v>
      </c>
      <c r="C653" s="33" t="str">
        <f>'Input Data'!C653</f>
        <v>Communications Between Lismore and Coffs Harbour</v>
      </c>
      <c r="D653" s="35" t="str">
        <f>'Input Data'!D653</f>
        <v>PS Replacement</v>
      </c>
      <c r="E653" s="63" t="str">
        <f>'Input Data'!E653</f>
        <v>Input_Proj_Future</v>
      </c>
      <c r="F653" s="69">
        <f>'Input Data'!F653</f>
        <v>2016</v>
      </c>
      <c r="G653" s="52">
        <f>'Input Data'!G653</f>
        <v>2013</v>
      </c>
      <c r="H653" s="97">
        <f>'Input Data'!H653*IF($G653='Cost Escalators'!$B$4,'Cost Escalators'!$B$6,'Cost Escalators'!$C$6)</f>
        <v>0</v>
      </c>
      <c r="I653" s="70">
        <f>'Input Data'!I653*IF($G653='Cost Escalators'!$B$4,'Cost Escalators'!$B$6,'Cost Escalators'!$C$6)</f>
        <v>0</v>
      </c>
      <c r="J653" s="70">
        <f>'Input Data'!J653*IF($G653='Cost Escalators'!$B$4,'Cost Escalators'!$B$6,'Cost Escalators'!$C$6)</f>
        <v>0</v>
      </c>
      <c r="K653" s="70">
        <f>'Input Data'!K653*IF($G653='Cost Escalators'!$B$4,'Cost Escalators'!$B$6,'Cost Escalators'!$C$6)</f>
        <v>0</v>
      </c>
      <c r="L653" s="71">
        <f>'Input Data'!L653*IF($G653='Cost Escalators'!$B$4,'Cost Escalators'!$B$6,'Cost Escalators'!$C$6)</f>
        <v>135428.70703125</v>
      </c>
      <c r="M653" s="34">
        <f>'Input Data'!M653*IF($G653='Cost Escalators'!$B$4,'Cost Escalators'!$B$6,'Cost Escalators'!$C$6)</f>
        <v>880001.58339843748</v>
      </c>
      <c r="N653" s="34">
        <f>'Input Data'!N653*IF($G653='Cost Escalators'!$B$4,'Cost Escalators'!$B$6,'Cost Escalators'!$C$6)</f>
        <v>9011587.1890625004</v>
      </c>
      <c r="O653" s="34">
        <f>'Input Data'!O653*IF($G653='Cost Escalators'!$B$4,'Cost Escalators'!$B$6,'Cost Escalators'!$C$6)</f>
        <v>0</v>
      </c>
      <c r="P653" s="49">
        <f>'Input Data'!P653*IF($G653='Cost Escalators'!$B$4,'Cost Escalators'!$B$6,'Cost Escalators'!$C$6)</f>
        <v>0</v>
      </c>
      <c r="R653" s="102">
        <f t="shared" si="42"/>
        <v>0</v>
      </c>
      <c r="S653" s="34">
        <f t="shared" si="43"/>
        <v>10027017.479492187</v>
      </c>
      <c r="T653" s="34">
        <f t="shared" si="44"/>
        <v>0</v>
      </c>
      <c r="U653" s="49">
        <f t="shared" si="45"/>
        <v>0</v>
      </c>
      <c r="W653" s="255">
        <f>IF(OR(A653='Cost Escalators'!A$68,A653='Cost Escalators'!A$69,A653='Cost Escalators'!A$70,A653='Cost Escalators'!A$71),SUM(H653:L653),0)</f>
        <v>0</v>
      </c>
    </row>
    <row r="654" spans="1:23" x14ac:dyDescent="0.2">
      <c r="A654" s="33" t="str">
        <f>'Input Data'!A654</f>
        <v>P0002583</v>
      </c>
      <c r="B654" s="33" t="str">
        <f>'Input Data'!B654</f>
        <v>Communications</v>
      </c>
      <c r="C654" s="33" t="str">
        <f>'Input Data'!C654</f>
        <v>Communications Between Wallerawang and Orange North via Panorama Substation</v>
      </c>
      <c r="D654" s="35" t="str">
        <f>'Input Data'!D654</f>
        <v>PS Replacement</v>
      </c>
      <c r="E654" s="63" t="str">
        <f>'Input Data'!E654</f>
        <v>Input_Proj_Future</v>
      </c>
      <c r="F654" s="69">
        <f>'Input Data'!F654</f>
        <v>2016</v>
      </c>
      <c r="G654" s="52">
        <f>'Input Data'!G654</f>
        <v>2013</v>
      </c>
      <c r="H654" s="97">
        <f>'Input Data'!H654*IF($G654='Cost Escalators'!$B$4,'Cost Escalators'!$B$6,'Cost Escalators'!$C$6)</f>
        <v>0</v>
      </c>
      <c r="I654" s="70">
        <f>'Input Data'!I654*IF($G654='Cost Escalators'!$B$4,'Cost Escalators'!$B$6,'Cost Escalators'!$C$6)</f>
        <v>0</v>
      </c>
      <c r="J654" s="70">
        <f>'Input Data'!J654*IF($G654='Cost Escalators'!$B$4,'Cost Escalators'!$B$6,'Cost Escalators'!$C$6)</f>
        <v>0</v>
      </c>
      <c r="K654" s="70">
        <f>'Input Data'!K654*IF($G654='Cost Escalators'!$B$4,'Cost Escalators'!$B$6,'Cost Escalators'!$C$6)</f>
        <v>0</v>
      </c>
      <c r="L654" s="71">
        <f>'Input Data'!L654*IF($G654='Cost Escalators'!$B$4,'Cost Escalators'!$B$6,'Cost Escalators'!$C$6)</f>
        <v>96884.626953125</v>
      </c>
      <c r="M654" s="34">
        <f>'Input Data'!M654*IF($G654='Cost Escalators'!$B$4,'Cost Escalators'!$B$6,'Cost Escalators'!$C$6)</f>
        <v>530089.84628906241</v>
      </c>
      <c r="N654" s="34">
        <f>'Input Data'!N654*IF($G654='Cost Escalators'!$B$4,'Cost Escalators'!$B$6,'Cost Escalators'!$C$6)</f>
        <v>7060702.76953125</v>
      </c>
      <c r="O654" s="34">
        <f>'Input Data'!O654*IF($G654='Cost Escalators'!$B$4,'Cost Escalators'!$B$6,'Cost Escalators'!$C$6)</f>
        <v>0</v>
      </c>
      <c r="P654" s="49">
        <f>'Input Data'!P654*IF($G654='Cost Escalators'!$B$4,'Cost Escalators'!$B$6,'Cost Escalators'!$C$6)</f>
        <v>0</v>
      </c>
      <c r="R654" s="102">
        <f t="shared" si="42"/>
        <v>0</v>
      </c>
      <c r="S654" s="34">
        <f t="shared" si="43"/>
        <v>7687677.2427734379</v>
      </c>
      <c r="T654" s="34">
        <f t="shared" si="44"/>
        <v>0</v>
      </c>
      <c r="U654" s="49">
        <f t="shared" si="45"/>
        <v>0</v>
      </c>
      <c r="W654" s="255">
        <f>IF(OR(A654='Cost Escalators'!A$68,A654='Cost Escalators'!A$69,A654='Cost Escalators'!A$70,A654='Cost Escalators'!A$71),SUM(H654:L654),0)</f>
        <v>0</v>
      </c>
    </row>
    <row r="655" spans="1:23" x14ac:dyDescent="0.2">
      <c r="A655" s="33" t="str">
        <f>'Input Data'!A655</f>
        <v>P0002589</v>
      </c>
      <c r="B655" s="33" t="str">
        <f>'Input Data'!B655</f>
        <v>Communications</v>
      </c>
      <c r="C655" s="33" t="str">
        <f>'Input Data'!C655</f>
        <v>Communications Between Williamsdale and Cooma</v>
      </c>
      <c r="D655" s="35" t="str">
        <f>'Input Data'!D655</f>
        <v>PS Replacement</v>
      </c>
      <c r="E655" s="63" t="str">
        <f>'Input Data'!E655</f>
        <v>Input_Proj_Future</v>
      </c>
      <c r="F655" s="69">
        <f>'Input Data'!F655</f>
        <v>2016</v>
      </c>
      <c r="G655" s="52">
        <f>'Input Data'!G655</f>
        <v>2013</v>
      </c>
      <c r="H655" s="97">
        <f>'Input Data'!H655*IF($G655='Cost Escalators'!$B$4,'Cost Escalators'!$B$6,'Cost Escalators'!$C$6)</f>
        <v>0</v>
      </c>
      <c r="I655" s="70">
        <f>'Input Data'!I655*IF($G655='Cost Escalators'!$B$4,'Cost Escalators'!$B$6,'Cost Escalators'!$C$6)</f>
        <v>0</v>
      </c>
      <c r="J655" s="70">
        <f>'Input Data'!J655*IF($G655='Cost Escalators'!$B$4,'Cost Escalators'!$B$6,'Cost Escalators'!$C$6)</f>
        <v>0</v>
      </c>
      <c r="K655" s="70">
        <f>'Input Data'!K655*IF($G655='Cost Escalators'!$B$4,'Cost Escalators'!$B$6,'Cost Escalators'!$C$6)</f>
        <v>0</v>
      </c>
      <c r="L655" s="71">
        <f>'Input Data'!L655*IF($G655='Cost Escalators'!$B$4,'Cost Escalators'!$B$6,'Cost Escalators'!$C$6)</f>
        <v>34396.013671875</v>
      </c>
      <c r="M655" s="34">
        <f>'Input Data'!M655*IF($G655='Cost Escalators'!$B$4,'Cost Escalators'!$B$6,'Cost Escalators'!$C$6)</f>
        <v>177429.37187499998</v>
      </c>
      <c r="N655" s="34">
        <f>'Input Data'!N655*IF($G655='Cost Escalators'!$B$4,'Cost Escalators'!$B$6,'Cost Escalators'!$C$6)</f>
        <v>4726643.6492187493</v>
      </c>
      <c r="O655" s="34">
        <f>'Input Data'!O655*IF($G655='Cost Escalators'!$B$4,'Cost Escalators'!$B$6,'Cost Escalators'!$C$6)</f>
        <v>0</v>
      </c>
      <c r="P655" s="49">
        <f>'Input Data'!P655*IF($G655='Cost Escalators'!$B$4,'Cost Escalators'!$B$6,'Cost Escalators'!$C$6)</f>
        <v>0</v>
      </c>
      <c r="R655" s="102">
        <f t="shared" si="42"/>
        <v>0</v>
      </c>
      <c r="S655" s="34">
        <f t="shared" si="43"/>
        <v>4938469.0347656244</v>
      </c>
      <c r="T655" s="34">
        <f t="shared" si="44"/>
        <v>0</v>
      </c>
      <c r="U655" s="49">
        <f t="shared" si="45"/>
        <v>0</v>
      </c>
      <c r="W655" s="255">
        <f>IF(OR(A655='Cost Escalators'!A$68,A655='Cost Escalators'!A$69,A655='Cost Escalators'!A$70,A655='Cost Escalators'!A$71),SUM(H655:L655),0)</f>
        <v>0</v>
      </c>
    </row>
    <row r="656" spans="1:23" x14ac:dyDescent="0.2">
      <c r="A656" s="33" t="str">
        <f>'Input Data'!A656</f>
        <v>P0002579</v>
      </c>
      <c r="B656" s="33" t="str">
        <f>'Input Data'!B656</f>
        <v>Communications</v>
      </c>
      <c r="C656" s="33" t="str">
        <f>'Input Data'!C656</f>
        <v>Communications Between Coffs Harbour and Port Macquarie</v>
      </c>
      <c r="D656" s="35" t="str">
        <f>'Input Data'!D656</f>
        <v>PS Replacement</v>
      </c>
      <c r="E656" s="63" t="str">
        <f>'Input Data'!E656</f>
        <v>Input_Proj_Future</v>
      </c>
      <c r="F656" s="69">
        <f>'Input Data'!F656</f>
        <v>2017</v>
      </c>
      <c r="G656" s="52">
        <f>'Input Data'!G656</f>
        <v>2013</v>
      </c>
      <c r="H656" s="97">
        <f>'Input Data'!H656*IF($G656='Cost Escalators'!$B$4,'Cost Escalators'!$B$6,'Cost Escalators'!$C$6)</f>
        <v>0</v>
      </c>
      <c r="I656" s="70">
        <f>'Input Data'!I656*IF($G656='Cost Escalators'!$B$4,'Cost Escalators'!$B$6,'Cost Escalators'!$C$6)</f>
        <v>0</v>
      </c>
      <c r="J656" s="70">
        <f>'Input Data'!J656*IF($G656='Cost Escalators'!$B$4,'Cost Escalators'!$B$6,'Cost Escalators'!$C$6)</f>
        <v>0</v>
      </c>
      <c r="K656" s="70">
        <f>'Input Data'!K656*IF($G656='Cost Escalators'!$B$4,'Cost Escalators'!$B$6,'Cost Escalators'!$C$6)</f>
        <v>0</v>
      </c>
      <c r="L656" s="71">
        <f>'Input Data'!L656*IF($G656='Cost Escalators'!$B$4,'Cost Escalators'!$B$6,'Cost Escalators'!$C$6)</f>
        <v>0</v>
      </c>
      <c r="M656" s="34">
        <f>'Input Data'!M656*IF($G656='Cost Escalators'!$B$4,'Cost Escalators'!$B$6,'Cost Escalators'!$C$6)</f>
        <v>82000.273632812488</v>
      </c>
      <c r="N656" s="34">
        <f>'Input Data'!N656*IF($G656='Cost Escalators'!$B$4,'Cost Escalators'!$B$6,'Cost Escalators'!$C$6)</f>
        <v>659096.77011718741</v>
      </c>
      <c r="O656" s="34">
        <f>'Input Data'!O656*IF($G656='Cost Escalators'!$B$4,'Cost Escalators'!$B$6,'Cost Escalators'!$C$6)</f>
        <v>8425002.3251953106</v>
      </c>
      <c r="P656" s="49">
        <f>'Input Data'!P656*IF($G656='Cost Escalators'!$B$4,'Cost Escalators'!$B$6,'Cost Escalators'!$C$6)</f>
        <v>0</v>
      </c>
      <c r="R656" s="102">
        <f t="shared" si="42"/>
        <v>0</v>
      </c>
      <c r="S656" s="34">
        <f t="shared" si="43"/>
        <v>0</v>
      </c>
      <c r="T656" s="34">
        <f t="shared" si="44"/>
        <v>9166099.3689453099</v>
      </c>
      <c r="U656" s="49">
        <f t="shared" si="45"/>
        <v>0</v>
      </c>
      <c r="W656" s="255">
        <f>IF(OR(A656='Cost Escalators'!A$68,A656='Cost Escalators'!A$69,A656='Cost Escalators'!A$70,A656='Cost Escalators'!A$71),SUM(H656:L656),0)</f>
        <v>0</v>
      </c>
    </row>
    <row r="657" spans="1:23" x14ac:dyDescent="0.2">
      <c r="A657" s="33" t="str">
        <f>'Input Data'!A657</f>
        <v>P0002585</v>
      </c>
      <c r="B657" s="33" t="str">
        <f>'Input Data'!B657</f>
        <v>Communications</v>
      </c>
      <c r="C657" s="33" t="str">
        <f>'Input Data'!C657</f>
        <v>Communications Between Wellington and Orange North</v>
      </c>
      <c r="D657" s="35" t="str">
        <f>'Input Data'!D657</f>
        <v>PS Replacement</v>
      </c>
      <c r="E657" s="63" t="str">
        <f>'Input Data'!E657</f>
        <v>Input_Proj_Future</v>
      </c>
      <c r="F657" s="69">
        <f>'Input Data'!F657</f>
        <v>2017</v>
      </c>
      <c r="G657" s="52">
        <f>'Input Data'!G657</f>
        <v>2013</v>
      </c>
      <c r="H657" s="97">
        <f>'Input Data'!H657*IF($G657='Cost Escalators'!$B$4,'Cost Escalators'!$B$6,'Cost Escalators'!$C$6)</f>
        <v>0</v>
      </c>
      <c r="I657" s="70">
        <f>'Input Data'!I657*IF($G657='Cost Escalators'!$B$4,'Cost Escalators'!$B$6,'Cost Escalators'!$C$6)</f>
        <v>0</v>
      </c>
      <c r="J657" s="70">
        <f>'Input Data'!J657*IF($G657='Cost Escalators'!$B$4,'Cost Escalators'!$B$6,'Cost Escalators'!$C$6)</f>
        <v>0</v>
      </c>
      <c r="K657" s="70">
        <f>'Input Data'!K657*IF($G657='Cost Escalators'!$B$4,'Cost Escalators'!$B$6,'Cost Escalators'!$C$6)</f>
        <v>0</v>
      </c>
      <c r="L657" s="71">
        <f>'Input Data'!L657*IF($G657='Cost Escalators'!$B$4,'Cost Escalators'!$B$6,'Cost Escalators'!$C$6)</f>
        <v>0</v>
      </c>
      <c r="M657" s="34">
        <f>'Input Data'!M657*IF($G657='Cost Escalators'!$B$4,'Cost Escalators'!$B$6,'Cost Escalators'!$C$6)</f>
        <v>40444.265039062499</v>
      </c>
      <c r="N657" s="34">
        <f>'Input Data'!N657*IF($G657='Cost Escalators'!$B$4,'Cost Escalators'!$B$6,'Cost Escalators'!$C$6)</f>
        <v>212085.0771484375</v>
      </c>
      <c r="O657" s="34">
        <f>'Input Data'!O657*IF($G657='Cost Escalators'!$B$4,'Cost Escalators'!$B$6,'Cost Escalators'!$C$6)</f>
        <v>5660404.4820312494</v>
      </c>
      <c r="P657" s="49">
        <f>'Input Data'!P657*IF($G657='Cost Escalators'!$B$4,'Cost Escalators'!$B$6,'Cost Escalators'!$C$6)</f>
        <v>0</v>
      </c>
      <c r="R657" s="102">
        <f t="shared" si="42"/>
        <v>0</v>
      </c>
      <c r="S657" s="34">
        <f t="shared" si="43"/>
        <v>0</v>
      </c>
      <c r="T657" s="34">
        <f t="shared" si="44"/>
        <v>5912933.8242187491</v>
      </c>
      <c r="U657" s="49">
        <f t="shared" si="45"/>
        <v>0</v>
      </c>
      <c r="W657" s="255">
        <f>IF(OR(A657='Cost Escalators'!A$68,A657='Cost Escalators'!A$69,A657='Cost Escalators'!A$70,A657='Cost Escalators'!A$71),SUM(H657:L657),0)</f>
        <v>0</v>
      </c>
    </row>
    <row r="658" spans="1:23" x14ac:dyDescent="0.2">
      <c r="A658" s="33" t="str">
        <f>'Input Data'!A658</f>
        <v>P0002581</v>
      </c>
      <c r="B658" s="33" t="str">
        <f>'Input Data'!B658</f>
        <v>Communications</v>
      </c>
      <c r="C658" s="33" t="str">
        <f>'Input Data'!C658</f>
        <v>Communications Between Port Macquarie and Stroud - Includes Waratah West to Tomago</v>
      </c>
      <c r="D658" s="35" t="str">
        <f>'Input Data'!D658</f>
        <v>PS Replacement</v>
      </c>
      <c r="E658" s="63" t="str">
        <f>'Input Data'!E658</f>
        <v>Input_Proj_Future</v>
      </c>
      <c r="F658" s="69">
        <f>'Input Data'!F658</f>
        <v>2018</v>
      </c>
      <c r="G658" s="52">
        <f>'Input Data'!G658</f>
        <v>2013</v>
      </c>
      <c r="H658" s="97">
        <f>'Input Data'!H658*IF($G658='Cost Escalators'!$B$4,'Cost Escalators'!$B$6,'Cost Escalators'!$C$6)</f>
        <v>0</v>
      </c>
      <c r="I658" s="70">
        <f>'Input Data'!I658*IF($G658='Cost Escalators'!$B$4,'Cost Escalators'!$B$6,'Cost Escalators'!$C$6)</f>
        <v>0</v>
      </c>
      <c r="J658" s="70">
        <f>'Input Data'!J658*IF($G658='Cost Escalators'!$B$4,'Cost Escalators'!$B$6,'Cost Escalators'!$C$6)</f>
        <v>0</v>
      </c>
      <c r="K658" s="70">
        <f>'Input Data'!K658*IF($G658='Cost Escalators'!$B$4,'Cost Escalators'!$B$6,'Cost Escalators'!$C$6)</f>
        <v>0</v>
      </c>
      <c r="L658" s="71">
        <f>'Input Data'!L658*IF($G658='Cost Escalators'!$B$4,'Cost Escalators'!$B$6,'Cost Escalators'!$C$6)</f>
        <v>0</v>
      </c>
      <c r="M658" s="34">
        <f>'Input Data'!M658*IF($G658='Cost Escalators'!$B$4,'Cost Escalators'!$B$6,'Cost Escalators'!$C$6)</f>
        <v>0</v>
      </c>
      <c r="N658" s="34">
        <f>'Input Data'!N658*IF($G658='Cost Escalators'!$B$4,'Cost Escalators'!$B$6,'Cost Escalators'!$C$6)</f>
        <v>98840.702734374994</v>
      </c>
      <c r="O658" s="34">
        <f>'Input Data'!O658*IF($G658='Cost Escalators'!$B$4,'Cost Escalators'!$B$6,'Cost Escalators'!$C$6)</f>
        <v>866098.66464843741</v>
      </c>
      <c r="P658" s="49">
        <f>'Input Data'!P658*IF($G658='Cost Escalators'!$B$4,'Cost Escalators'!$B$6,'Cost Escalators'!$C$6)</f>
        <v>9712962.6371093746</v>
      </c>
      <c r="R658" s="102">
        <f t="shared" si="42"/>
        <v>0</v>
      </c>
      <c r="S658" s="34">
        <f t="shared" si="43"/>
        <v>0</v>
      </c>
      <c r="T658" s="34">
        <f t="shared" si="44"/>
        <v>0</v>
      </c>
      <c r="U658" s="49">
        <f t="shared" si="45"/>
        <v>10677902.004492188</v>
      </c>
      <c r="W658" s="255">
        <f>IF(OR(A658='Cost Escalators'!A$68,A658='Cost Escalators'!A$69,A658='Cost Escalators'!A$70,A658='Cost Escalators'!A$71),SUM(H658:L658),0)</f>
        <v>0</v>
      </c>
    </row>
    <row r="659" spans="1:23" x14ac:dyDescent="0.2">
      <c r="A659" s="33" t="str">
        <f>'Input Data'!A659</f>
        <v>P0002587</v>
      </c>
      <c r="B659" s="33" t="str">
        <f>'Input Data'!B659</f>
        <v>Communications</v>
      </c>
      <c r="C659" s="33" t="str">
        <f>'Input Data'!C659</f>
        <v>Communications Between Parkes and Cowra</v>
      </c>
      <c r="D659" s="35" t="str">
        <f>'Input Data'!D659</f>
        <v>PS Replacement</v>
      </c>
      <c r="E659" s="63" t="str">
        <f>'Input Data'!E659</f>
        <v>Input_Proj_Future</v>
      </c>
      <c r="F659" s="69">
        <f>'Input Data'!F659</f>
        <v>2018</v>
      </c>
      <c r="G659" s="52">
        <f>'Input Data'!G659</f>
        <v>2013</v>
      </c>
      <c r="H659" s="97">
        <f>'Input Data'!H659*IF($G659='Cost Escalators'!$B$4,'Cost Escalators'!$B$6,'Cost Escalators'!$C$6)</f>
        <v>0</v>
      </c>
      <c r="I659" s="70">
        <f>'Input Data'!I659*IF($G659='Cost Escalators'!$B$4,'Cost Escalators'!$B$6,'Cost Escalators'!$C$6)</f>
        <v>0</v>
      </c>
      <c r="J659" s="70">
        <f>'Input Data'!J659*IF($G659='Cost Escalators'!$B$4,'Cost Escalators'!$B$6,'Cost Escalators'!$C$6)</f>
        <v>0</v>
      </c>
      <c r="K659" s="70">
        <f>'Input Data'!K659*IF($G659='Cost Escalators'!$B$4,'Cost Escalators'!$B$6,'Cost Escalators'!$C$6)</f>
        <v>0</v>
      </c>
      <c r="L659" s="71">
        <f>'Input Data'!L659*IF($G659='Cost Escalators'!$B$4,'Cost Escalators'!$B$6,'Cost Escalators'!$C$6)</f>
        <v>0</v>
      </c>
      <c r="M659" s="34">
        <f>'Input Data'!M659*IF($G659='Cost Escalators'!$B$4,'Cost Escalators'!$B$6,'Cost Escalators'!$C$6)</f>
        <v>0</v>
      </c>
      <c r="N659" s="34">
        <f>'Input Data'!N659*IF($G659='Cost Escalators'!$B$4,'Cost Escalators'!$B$6,'Cost Escalators'!$C$6)</f>
        <v>55896.99609375</v>
      </c>
      <c r="O659" s="34">
        <f>'Input Data'!O659*IF($G659='Cost Escalators'!$B$4,'Cost Escalators'!$B$6,'Cost Escalators'!$C$6)</f>
        <v>270306.43144531251</v>
      </c>
      <c r="P659" s="49">
        <f>'Input Data'!P659*IF($G659='Cost Escalators'!$B$4,'Cost Escalators'!$B$6,'Cost Escalators'!$C$6)</f>
        <v>6847824.4132812498</v>
      </c>
      <c r="R659" s="102">
        <f t="shared" si="42"/>
        <v>0</v>
      </c>
      <c r="S659" s="34">
        <f t="shared" si="43"/>
        <v>0</v>
      </c>
      <c r="T659" s="34">
        <f t="shared" si="44"/>
        <v>0</v>
      </c>
      <c r="U659" s="49">
        <f t="shared" si="45"/>
        <v>7174027.8408203125</v>
      </c>
      <c r="W659" s="255">
        <f>IF(OR(A659='Cost Escalators'!A$68,A659='Cost Escalators'!A$69,A659='Cost Escalators'!A$70,A659='Cost Escalators'!A$71),SUM(H659:L659),0)</f>
        <v>0</v>
      </c>
    </row>
    <row r="660" spans="1:23" x14ac:dyDescent="0.2">
      <c r="A660" s="33" t="str">
        <f>'Input Data'!A660</f>
        <v>P0002591</v>
      </c>
      <c r="B660" s="33" t="str">
        <f>'Input Data'!B660</f>
        <v>Communications</v>
      </c>
      <c r="C660" s="33" t="str">
        <f>'Input Data'!C660</f>
        <v>Communications Between Uranquinty and Griffith</v>
      </c>
      <c r="D660" s="35" t="str">
        <f>'Input Data'!D660</f>
        <v>PS Replacement</v>
      </c>
      <c r="E660" s="63" t="str">
        <f>'Input Data'!E660</f>
        <v>Input_Proj_Future</v>
      </c>
      <c r="F660" s="69">
        <f>'Input Data'!F660</f>
        <v>2019</v>
      </c>
      <c r="G660" s="52">
        <f>'Input Data'!G660</f>
        <v>2013</v>
      </c>
      <c r="H660" s="97">
        <f>'Input Data'!H660*IF($G660='Cost Escalators'!$B$4,'Cost Escalators'!$B$6,'Cost Escalators'!$C$6)</f>
        <v>0</v>
      </c>
      <c r="I660" s="70">
        <f>'Input Data'!I660*IF($G660='Cost Escalators'!$B$4,'Cost Escalators'!$B$6,'Cost Escalators'!$C$6)</f>
        <v>0</v>
      </c>
      <c r="J660" s="70">
        <f>'Input Data'!J660*IF($G660='Cost Escalators'!$B$4,'Cost Escalators'!$B$6,'Cost Escalators'!$C$6)</f>
        <v>0</v>
      </c>
      <c r="K660" s="70">
        <f>'Input Data'!K660*IF($G660='Cost Escalators'!$B$4,'Cost Escalators'!$B$6,'Cost Escalators'!$C$6)</f>
        <v>0</v>
      </c>
      <c r="L660" s="71">
        <f>'Input Data'!L660*IF($G660='Cost Escalators'!$B$4,'Cost Escalators'!$B$6,'Cost Escalators'!$C$6)</f>
        <v>0</v>
      </c>
      <c r="M660" s="34">
        <f>'Input Data'!M660*IF($G660='Cost Escalators'!$B$4,'Cost Escalators'!$B$6,'Cost Escalators'!$C$6)</f>
        <v>0</v>
      </c>
      <c r="N660" s="34">
        <f>'Input Data'!N660*IF($G660='Cost Escalators'!$B$4,'Cost Escalators'!$B$6,'Cost Escalators'!$C$6)</f>
        <v>0</v>
      </c>
      <c r="O660" s="34">
        <f>'Input Data'!O660*IF($G660='Cost Escalators'!$B$4,'Cost Escalators'!$B$6,'Cost Escalators'!$C$6)</f>
        <v>82490.218945312488</v>
      </c>
      <c r="P660" s="49">
        <f>'Input Data'!P660*IF($G660='Cost Escalators'!$B$4,'Cost Escalators'!$B$6,'Cost Escalators'!$C$6)</f>
        <v>647089.50742187491</v>
      </c>
      <c r="R660" s="102">
        <f t="shared" si="42"/>
        <v>0</v>
      </c>
      <c r="S660" s="34">
        <f t="shared" si="43"/>
        <v>0</v>
      </c>
      <c r="T660" s="34">
        <f t="shared" si="44"/>
        <v>0</v>
      </c>
      <c r="U660" s="49">
        <f t="shared" si="45"/>
        <v>0</v>
      </c>
      <c r="W660" s="255">
        <f>IF(OR(A660='Cost Escalators'!A$68,A660='Cost Escalators'!A$69,A660='Cost Escalators'!A$70,A660='Cost Escalators'!A$71),SUM(H660:L660),0)</f>
        <v>0</v>
      </c>
    </row>
    <row r="661" spans="1:23" x14ac:dyDescent="0.2">
      <c r="A661" s="33" t="str">
        <f>'Input Data'!A661</f>
        <v>P0002593</v>
      </c>
      <c r="B661" s="33" t="str">
        <f>'Input Data'!B661</f>
        <v>Communications</v>
      </c>
      <c r="C661" s="33" t="str">
        <f>'Input Data'!C661</f>
        <v>Communications Between Yass and Wagga</v>
      </c>
      <c r="D661" s="35" t="str">
        <f>'Input Data'!D661</f>
        <v>PS Replacement</v>
      </c>
      <c r="E661" s="63" t="str">
        <f>'Input Data'!E661</f>
        <v>Input_Proj_Future</v>
      </c>
      <c r="F661" s="69">
        <f>'Input Data'!F661</f>
        <v>2019</v>
      </c>
      <c r="G661" s="52">
        <f>'Input Data'!G661</f>
        <v>2013</v>
      </c>
      <c r="H661" s="97">
        <f>'Input Data'!H661*IF($G661='Cost Escalators'!$B$4,'Cost Escalators'!$B$6,'Cost Escalators'!$C$6)</f>
        <v>0</v>
      </c>
      <c r="I661" s="70">
        <f>'Input Data'!I661*IF($G661='Cost Escalators'!$B$4,'Cost Escalators'!$B$6,'Cost Escalators'!$C$6)</f>
        <v>0</v>
      </c>
      <c r="J661" s="70">
        <f>'Input Data'!J661*IF($G661='Cost Escalators'!$B$4,'Cost Escalators'!$B$6,'Cost Escalators'!$C$6)</f>
        <v>0</v>
      </c>
      <c r="K661" s="70">
        <f>'Input Data'!K661*IF($G661='Cost Escalators'!$B$4,'Cost Escalators'!$B$6,'Cost Escalators'!$C$6)</f>
        <v>0</v>
      </c>
      <c r="L661" s="71">
        <f>'Input Data'!L661*IF($G661='Cost Escalators'!$B$4,'Cost Escalators'!$B$6,'Cost Escalators'!$C$6)</f>
        <v>0</v>
      </c>
      <c r="M661" s="34">
        <f>'Input Data'!M661*IF($G661='Cost Escalators'!$B$4,'Cost Escalators'!$B$6,'Cost Escalators'!$C$6)</f>
        <v>0</v>
      </c>
      <c r="N661" s="34">
        <f>'Input Data'!N661*IF($G661='Cost Escalators'!$B$4,'Cost Escalators'!$B$6,'Cost Escalators'!$C$6)</f>
        <v>0</v>
      </c>
      <c r="O661" s="34">
        <f>'Input Data'!O661*IF($G661='Cost Escalators'!$B$4,'Cost Escalators'!$B$6,'Cost Escalators'!$C$6)</f>
        <v>83203.521679687488</v>
      </c>
      <c r="P661" s="49">
        <f>'Input Data'!P661*IF($G661='Cost Escalators'!$B$4,'Cost Escalators'!$B$6,'Cost Escalators'!$C$6)</f>
        <v>819419.84550781245</v>
      </c>
      <c r="R661" s="102">
        <f t="shared" si="42"/>
        <v>0</v>
      </c>
      <c r="S661" s="34">
        <f t="shared" si="43"/>
        <v>0</v>
      </c>
      <c r="T661" s="34">
        <f t="shared" si="44"/>
        <v>0</v>
      </c>
      <c r="U661" s="49">
        <f t="shared" si="45"/>
        <v>0</v>
      </c>
      <c r="W661" s="255">
        <f>IF(OR(A661='Cost Escalators'!A$68,A661='Cost Escalators'!A$69,A661='Cost Escalators'!A$70,A661='Cost Escalators'!A$71),SUM(H661:L661),0)</f>
        <v>0</v>
      </c>
    </row>
    <row r="662" spans="1:23" x14ac:dyDescent="0.2">
      <c r="A662" s="33">
        <f>'Input Data'!A662</f>
        <v>8118</v>
      </c>
      <c r="B662" s="33" t="str">
        <f>'Input Data'!B662</f>
        <v>Disconnection of Munmorah Power Station</v>
      </c>
      <c r="C662" s="33" t="str">
        <f>'Input Data'!C662</f>
        <v>Disconnection of Munmorah Power Station</v>
      </c>
      <c r="D662" s="35" t="str">
        <f>'Input Data'!D662</f>
        <v>PS Replacement</v>
      </c>
      <c r="E662" s="63" t="str">
        <f>'Input Data'!E662</f>
        <v>Input_Proj_Future</v>
      </c>
      <c r="F662" s="69">
        <f>'Input Data'!F662</f>
        <v>2015</v>
      </c>
      <c r="G662" s="52">
        <f>'Input Data'!G662</f>
        <v>2013</v>
      </c>
      <c r="H662" s="97">
        <f>'Input Data'!H662*IF($G662='Cost Escalators'!$B$4,'Cost Escalators'!$B$6,'Cost Escalators'!$C$6)</f>
        <v>0</v>
      </c>
      <c r="I662" s="70">
        <f>'Input Data'!I662*IF($G662='Cost Escalators'!$B$4,'Cost Escalators'!$B$6,'Cost Escalators'!$C$6)</f>
        <v>0</v>
      </c>
      <c r="J662" s="70">
        <f>'Input Data'!J662*IF($G662='Cost Escalators'!$B$4,'Cost Escalators'!$B$6,'Cost Escalators'!$C$6)</f>
        <v>0</v>
      </c>
      <c r="K662" s="70">
        <f>'Input Data'!K662*IF($G662='Cost Escalators'!$B$4,'Cost Escalators'!$B$6,'Cost Escalators'!$C$6)</f>
        <v>0</v>
      </c>
      <c r="L662" s="71">
        <f>'Input Data'!L662*IF($G662='Cost Escalators'!$B$4,'Cost Escalators'!$B$6,'Cost Escalators'!$C$6)</f>
        <v>0</v>
      </c>
      <c r="M662" s="34">
        <f>'Input Data'!M662*IF($G662='Cost Escalators'!$B$4,'Cost Escalators'!$B$6,'Cost Escalators'!$C$6)</f>
        <v>1875568.296875</v>
      </c>
      <c r="N662" s="34">
        <f>'Input Data'!N662*IF($G662='Cost Escalators'!$B$4,'Cost Escalators'!$B$6,'Cost Escalators'!$C$6)</f>
        <v>0</v>
      </c>
      <c r="O662" s="34">
        <f>'Input Data'!O662*IF($G662='Cost Escalators'!$B$4,'Cost Escalators'!$B$6,'Cost Escalators'!$C$6)</f>
        <v>0</v>
      </c>
      <c r="P662" s="49">
        <f>'Input Data'!P662*IF($G662='Cost Escalators'!$B$4,'Cost Escalators'!$B$6,'Cost Escalators'!$C$6)</f>
        <v>0</v>
      </c>
      <c r="R662" s="102">
        <f t="shared" si="42"/>
        <v>1875568.296875</v>
      </c>
      <c r="S662" s="34">
        <f t="shared" si="43"/>
        <v>0</v>
      </c>
      <c r="T662" s="34">
        <f t="shared" si="44"/>
        <v>0</v>
      </c>
      <c r="U662" s="49">
        <f t="shared" si="45"/>
        <v>0</v>
      </c>
      <c r="W662" s="255">
        <f>IF(OR(A662='Cost Escalators'!A$68,A662='Cost Escalators'!A$69,A662='Cost Escalators'!A$70,A662='Cost Escalators'!A$71),SUM(H662:L662),0)</f>
        <v>0</v>
      </c>
    </row>
    <row r="663" spans="1:23" x14ac:dyDescent="0.2">
      <c r="A663" s="33">
        <f>'Input Data'!A663</f>
        <v>8023</v>
      </c>
      <c r="B663" s="33" t="str">
        <f>'Input Data'!B663</f>
        <v>Oil Containment</v>
      </c>
      <c r="C663" s="33" t="str">
        <f>'Input Data'!C663</f>
        <v>Beryl Oil Containment Upgrade</v>
      </c>
      <c r="D663" s="35" t="str">
        <f>'Input Data'!D663</f>
        <v>PS Replacement</v>
      </c>
      <c r="E663" s="63" t="str">
        <f>'Input Data'!E663</f>
        <v>Input_Proj_Future</v>
      </c>
      <c r="F663" s="69">
        <f>'Input Data'!F663</f>
        <v>2016</v>
      </c>
      <c r="G663" s="52">
        <f>'Input Data'!G663</f>
        <v>2013</v>
      </c>
      <c r="H663" s="97">
        <f>'Input Data'!H663*IF($G663='Cost Escalators'!$B$4,'Cost Escalators'!$B$6,'Cost Escalators'!$C$6)</f>
        <v>0</v>
      </c>
      <c r="I663" s="70">
        <f>'Input Data'!I663*IF($G663='Cost Escalators'!$B$4,'Cost Escalators'!$B$6,'Cost Escalators'!$C$6)</f>
        <v>0</v>
      </c>
      <c r="J663" s="70">
        <f>'Input Data'!J663*IF($G663='Cost Escalators'!$B$4,'Cost Escalators'!$B$6,'Cost Escalators'!$C$6)</f>
        <v>0</v>
      </c>
      <c r="K663" s="70">
        <f>'Input Data'!K663*IF($G663='Cost Escalators'!$B$4,'Cost Escalators'!$B$6,'Cost Escalators'!$C$6)</f>
        <v>0</v>
      </c>
      <c r="L663" s="71">
        <f>'Input Data'!L663*IF($G663='Cost Escalators'!$B$4,'Cost Escalators'!$B$6,'Cost Escalators'!$C$6)</f>
        <v>100125.8828125</v>
      </c>
      <c r="M663" s="34">
        <f>'Input Data'!M663*IF($G663='Cost Escalators'!$B$4,'Cost Escalators'!$B$6,'Cost Escalators'!$C$6)</f>
        <v>1111646.2861328125</v>
      </c>
      <c r="N663" s="34">
        <f>'Input Data'!N663*IF($G663='Cost Escalators'!$B$4,'Cost Escalators'!$B$6,'Cost Escalators'!$C$6)</f>
        <v>380542.68574218749</v>
      </c>
      <c r="O663" s="34">
        <f>'Input Data'!O663*IF($G663='Cost Escalators'!$B$4,'Cost Escalators'!$B$6,'Cost Escalators'!$C$6)</f>
        <v>0</v>
      </c>
      <c r="P663" s="49">
        <f>'Input Data'!P663*IF($G663='Cost Escalators'!$B$4,'Cost Escalators'!$B$6,'Cost Escalators'!$C$6)</f>
        <v>0</v>
      </c>
      <c r="R663" s="102">
        <f t="shared" si="42"/>
        <v>0</v>
      </c>
      <c r="S663" s="34">
        <f t="shared" si="43"/>
        <v>1592314.8546875</v>
      </c>
      <c r="T663" s="34">
        <f t="shared" si="44"/>
        <v>0</v>
      </c>
      <c r="U663" s="49">
        <f t="shared" si="45"/>
        <v>0</v>
      </c>
      <c r="W663" s="255">
        <f>IF(OR(A663='Cost Escalators'!A$68,A663='Cost Escalators'!A$69,A663='Cost Escalators'!A$70,A663='Cost Escalators'!A$71),SUM(H663:L663),0)</f>
        <v>0</v>
      </c>
    </row>
    <row r="664" spans="1:23" x14ac:dyDescent="0.2">
      <c r="A664" s="33">
        <f>'Input Data'!A664</f>
        <v>8025</v>
      </c>
      <c r="B664" s="33" t="str">
        <f>'Input Data'!B664</f>
        <v>Oil Containment</v>
      </c>
      <c r="C664" s="33" t="str">
        <f>'Input Data'!C664</f>
        <v>Deniliquin Oil Containment Upgrade</v>
      </c>
      <c r="D664" s="35" t="str">
        <f>'Input Data'!D664</f>
        <v>PS Replacement</v>
      </c>
      <c r="E664" s="63" t="str">
        <f>'Input Data'!E664</f>
        <v>Input_Proj_Future</v>
      </c>
      <c r="F664" s="69">
        <f>'Input Data'!F664</f>
        <v>2016</v>
      </c>
      <c r="G664" s="52">
        <f>'Input Data'!G664</f>
        <v>2013</v>
      </c>
      <c r="H664" s="97">
        <f>'Input Data'!H664*IF($G664='Cost Escalators'!$B$4,'Cost Escalators'!$B$6,'Cost Escalators'!$C$6)</f>
        <v>0</v>
      </c>
      <c r="I664" s="70">
        <f>'Input Data'!I664*IF($G664='Cost Escalators'!$B$4,'Cost Escalators'!$B$6,'Cost Escalators'!$C$6)</f>
        <v>0</v>
      </c>
      <c r="J664" s="70">
        <f>'Input Data'!J664*IF($G664='Cost Escalators'!$B$4,'Cost Escalators'!$B$6,'Cost Escalators'!$C$6)</f>
        <v>0</v>
      </c>
      <c r="K664" s="70">
        <f>'Input Data'!K664*IF($G664='Cost Escalators'!$B$4,'Cost Escalators'!$B$6,'Cost Escalators'!$C$6)</f>
        <v>0</v>
      </c>
      <c r="L664" s="71">
        <f>'Input Data'!L664*IF($G664='Cost Escalators'!$B$4,'Cost Escalators'!$B$6,'Cost Escalators'!$C$6)</f>
        <v>103943.544921875</v>
      </c>
      <c r="M664" s="34">
        <f>'Input Data'!M664*IF($G664='Cost Escalators'!$B$4,'Cost Escalators'!$B$6,'Cost Escalators'!$C$6)</f>
        <v>1154030.158203125</v>
      </c>
      <c r="N664" s="34">
        <f>'Input Data'!N664*IF($G664='Cost Escalators'!$B$4,'Cost Escalators'!$B$6,'Cost Escalators'!$C$6)</f>
        <v>395051.55156249995</v>
      </c>
      <c r="O664" s="34">
        <f>'Input Data'!O664*IF($G664='Cost Escalators'!$B$4,'Cost Escalators'!$B$6,'Cost Escalators'!$C$6)</f>
        <v>0</v>
      </c>
      <c r="P664" s="49">
        <f>'Input Data'!P664*IF($G664='Cost Escalators'!$B$4,'Cost Escalators'!$B$6,'Cost Escalators'!$C$6)</f>
        <v>0</v>
      </c>
      <c r="R664" s="102">
        <f t="shared" si="42"/>
        <v>0</v>
      </c>
      <c r="S664" s="34">
        <f t="shared" si="43"/>
        <v>1653025.2546875</v>
      </c>
      <c r="T664" s="34">
        <f t="shared" si="44"/>
        <v>0</v>
      </c>
      <c r="U664" s="49">
        <f t="shared" si="45"/>
        <v>0</v>
      </c>
      <c r="W664" s="255">
        <f>IF(OR(A664='Cost Escalators'!A$68,A664='Cost Escalators'!A$69,A664='Cost Escalators'!A$70,A664='Cost Escalators'!A$71),SUM(H664:L664),0)</f>
        <v>0</v>
      </c>
    </row>
    <row r="665" spans="1:23" x14ac:dyDescent="0.2">
      <c r="A665" s="33">
        <f>'Input Data'!A665</f>
        <v>8026</v>
      </c>
      <c r="B665" s="33" t="str">
        <f>'Input Data'!B665</f>
        <v>Oil Containment</v>
      </c>
      <c r="C665" s="33" t="str">
        <f>'Input Data'!C665</f>
        <v>Murrumburrah Oil Containment Upgrade</v>
      </c>
      <c r="D665" s="35" t="str">
        <f>'Input Data'!D665</f>
        <v>PS Replacement</v>
      </c>
      <c r="E665" s="63" t="str">
        <f>'Input Data'!E665</f>
        <v>Input_Proj_Future</v>
      </c>
      <c r="F665" s="69">
        <f>'Input Data'!F665</f>
        <v>2016</v>
      </c>
      <c r="G665" s="52">
        <f>'Input Data'!G665</f>
        <v>2013</v>
      </c>
      <c r="H665" s="97">
        <f>'Input Data'!H665*IF($G665='Cost Escalators'!$B$4,'Cost Escalators'!$B$6,'Cost Escalators'!$C$6)</f>
        <v>0</v>
      </c>
      <c r="I665" s="70">
        <f>'Input Data'!I665*IF($G665='Cost Escalators'!$B$4,'Cost Escalators'!$B$6,'Cost Escalators'!$C$6)</f>
        <v>0</v>
      </c>
      <c r="J665" s="70">
        <f>'Input Data'!J665*IF($G665='Cost Escalators'!$B$4,'Cost Escalators'!$B$6,'Cost Escalators'!$C$6)</f>
        <v>0</v>
      </c>
      <c r="K665" s="70">
        <f>'Input Data'!K665*IF($G665='Cost Escalators'!$B$4,'Cost Escalators'!$B$6,'Cost Escalators'!$C$6)</f>
        <v>0</v>
      </c>
      <c r="L665" s="71">
        <f>'Input Data'!L665*IF($G665='Cost Escalators'!$B$4,'Cost Escalators'!$B$6,'Cost Escalators'!$C$6)</f>
        <v>90256.984375</v>
      </c>
      <c r="M665" s="34">
        <f>'Input Data'!M665*IF($G665='Cost Escalators'!$B$4,'Cost Escalators'!$B$6,'Cost Escalators'!$C$6)</f>
        <v>1002078.6630859374</v>
      </c>
      <c r="N665" s="34">
        <f>'Input Data'!N665*IF($G665='Cost Escalators'!$B$4,'Cost Escalators'!$B$6,'Cost Escalators'!$C$6)</f>
        <v>343035.21054687497</v>
      </c>
      <c r="O665" s="34">
        <f>'Input Data'!O665*IF($G665='Cost Escalators'!$B$4,'Cost Escalators'!$B$6,'Cost Escalators'!$C$6)</f>
        <v>0</v>
      </c>
      <c r="P665" s="49">
        <f>'Input Data'!P665*IF($G665='Cost Escalators'!$B$4,'Cost Escalators'!$B$6,'Cost Escalators'!$C$6)</f>
        <v>0</v>
      </c>
      <c r="R665" s="102">
        <f t="shared" si="42"/>
        <v>0</v>
      </c>
      <c r="S665" s="34">
        <f t="shared" si="43"/>
        <v>1435370.8580078124</v>
      </c>
      <c r="T665" s="34">
        <f t="shared" si="44"/>
        <v>0</v>
      </c>
      <c r="U665" s="49">
        <f t="shared" si="45"/>
        <v>0</v>
      </c>
      <c r="W665" s="255">
        <f>IF(OR(A665='Cost Escalators'!A$68,A665='Cost Escalators'!A$69,A665='Cost Escalators'!A$70,A665='Cost Escalators'!A$71),SUM(H665:L665),0)</f>
        <v>0</v>
      </c>
    </row>
    <row r="666" spans="1:23" x14ac:dyDescent="0.2">
      <c r="A666" s="33">
        <f>'Input Data'!A666</f>
        <v>8027</v>
      </c>
      <c r="B666" s="33" t="str">
        <f>'Input Data'!B666</f>
        <v>Oil Containment</v>
      </c>
      <c r="C666" s="33" t="str">
        <f>'Input Data'!C666</f>
        <v>Muswellbrook Oil Containment Upgrade</v>
      </c>
      <c r="D666" s="35" t="str">
        <f>'Input Data'!D666</f>
        <v>PS Replacement</v>
      </c>
      <c r="E666" s="63" t="str">
        <f>'Input Data'!E666</f>
        <v>Input_Proj_Future</v>
      </c>
      <c r="F666" s="69">
        <f>'Input Data'!F666</f>
        <v>2016</v>
      </c>
      <c r="G666" s="52">
        <f>'Input Data'!G666</f>
        <v>2013</v>
      </c>
      <c r="H666" s="97">
        <f>'Input Data'!H666*IF($G666='Cost Escalators'!$B$4,'Cost Escalators'!$B$6,'Cost Escalators'!$C$6)</f>
        <v>0</v>
      </c>
      <c r="I666" s="70">
        <f>'Input Data'!I666*IF($G666='Cost Escalators'!$B$4,'Cost Escalators'!$B$6,'Cost Escalators'!$C$6)</f>
        <v>0</v>
      </c>
      <c r="J666" s="70">
        <f>'Input Data'!J666*IF($G666='Cost Escalators'!$B$4,'Cost Escalators'!$B$6,'Cost Escalators'!$C$6)</f>
        <v>0</v>
      </c>
      <c r="K666" s="70">
        <f>'Input Data'!K666*IF($G666='Cost Escalators'!$B$4,'Cost Escalators'!$B$6,'Cost Escalators'!$C$6)</f>
        <v>0</v>
      </c>
      <c r="L666" s="71">
        <f>'Input Data'!L666*IF($G666='Cost Escalators'!$B$4,'Cost Escalators'!$B$6,'Cost Escalators'!$C$6)</f>
        <v>15250.0625</v>
      </c>
      <c r="M666" s="34">
        <f>'Input Data'!M666*IF($G666='Cost Escalators'!$B$4,'Cost Escalators'!$B$6,'Cost Escalators'!$C$6)</f>
        <v>958578.00390624988</v>
      </c>
      <c r="N666" s="34">
        <f>'Input Data'!N666*IF($G666='Cost Escalators'!$B$4,'Cost Escalators'!$B$6,'Cost Escalators'!$C$6)</f>
        <v>249064.42011718749</v>
      </c>
      <c r="O666" s="34">
        <f>'Input Data'!O666*IF($G666='Cost Escalators'!$B$4,'Cost Escalators'!$B$6,'Cost Escalators'!$C$6)</f>
        <v>0</v>
      </c>
      <c r="P666" s="49">
        <f>'Input Data'!P666*IF($G666='Cost Escalators'!$B$4,'Cost Escalators'!$B$6,'Cost Escalators'!$C$6)</f>
        <v>0</v>
      </c>
      <c r="R666" s="102">
        <f t="shared" si="42"/>
        <v>0</v>
      </c>
      <c r="S666" s="34">
        <f t="shared" si="43"/>
        <v>1222892.4865234373</v>
      </c>
      <c r="T666" s="34">
        <f t="shared" si="44"/>
        <v>0</v>
      </c>
      <c r="U666" s="49">
        <f t="shared" si="45"/>
        <v>0</v>
      </c>
      <c r="W666" s="255">
        <f>IF(OR(A666='Cost Escalators'!A$68,A666='Cost Escalators'!A$69,A666='Cost Escalators'!A$70,A666='Cost Escalators'!A$71),SUM(H666:L666),0)</f>
        <v>0</v>
      </c>
    </row>
    <row r="667" spans="1:23" x14ac:dyDescent="0.2">
      <c r="A667" s="33">
        <f>'Input Data'!A667</f>
        <v>8078</v>
      </c>
      <c r="B667" s="33" t="str">
        <f>'Input Data'!B667</f>
        <v>Oil Containment</v>
      </c>
      <c r="C667" s="33" t="str">
        <f>'Input Data'!C667</f>
        <v>Inverell Oil Containment Upgrade</v>
      </c>
      <c r="D667" s="35" t="str">
        <f>'Input Data'!D667</f>
        <v>PS Replacement</v>
      </c>
      <c r="E667" s="63" t="str">
        <f>'Input Data'!E667</f>
        <v>Input_Proj_Future</v>
      </c>
      <c r="F667" s="69">
        <f>'Input Data'!F667</f>
        <v>2016</v>
      </c>
      <c r="G667" s="52">
        <f>'Input Data'!G667</f>
        <v>2013</v>
      </c>
      <c r="H667" s="97">
        <f>'Input Data'!H667*IF($G667='Cost Escalators'!$B$4,'Cost Escalators'!$B$6,'Cost Escalators'!$C$6)</f>
        <v>0</v>
      </c>
      <c r="I667" s="70">
        <f>'Input Data'!I667*IF($G667='Cost Escalators'!$B$4,'Cost Escalators'!$B$6,'Cost Escalators'!$C$6)</f>
        <v>0</v>
      </c>
      <c r="J667" s="70">
        <f>'Input Data'!J667*IF($G667='Cost Escalators'!$B$4,'Cost Escalators'!$B$6,'Cost Escalators'!$C$6)</f>
        <v>0</v>
      </c>
      <c r="K667" s="70">
        <f>'Input Data'!K667*IF($G667='Cost Escalators'!$B$4,'Cost Escalators'!$B$6,'Cost Escalators'!$C$6)</f>
        <v>0</v>
      </c>
      <c r="L667" s="71">
        <f>'Input Data'!L667*IF($G667='Cost Escalators'!$B$4,'Cost Escalators'!$B$6,'Cost Escalators'!$C$6)</f>
        <v>54740.06640625</v>
      </c>
      <c r="M667" s="34">
        <f>'Input Data'!M667*IF($G667='Cost Escalators'!$B$4,'Cost Escalators'!$B$6,'Cost Escalators'!$C$6)</f>
        <v>930404.70742187498</v>
      </c>
      <c r="N667" s="34">
        <f>'Input Data'!N667*IF($G667='Cost Escalators'!$B$4,'Cost Escalators'!$B$6,'Cost Escalators'!$C$6)</f>
        <v>428913.97773437499</v>
      </c>
      <c r="O667" s="34">
        <f>'Input Data'!O667*IF($G667='Cost Escalators'!$B$4,'Cost Escalators'!$B$6,'Cost Escalators'!$C$6)</f>
        <v>0</v>
      </c>
      <c r="P667" s="49">
        <f>'Input Data'!P667*IF($G667='Cost Escalators'!$B$4,'Cost Escalators'!$B$6,'Cost Escalators'!$C$6)</f>
        <v>0</v>
      </c>
      <c r="R667" s="102">
        <f t="shared" si="42"/>
        <v>0</v>
      </c>
      <c r="S667" s="34">
        <f t="shared" si="43"/>
        <v>1414058.7515624999</v>
      </c>
      <c r="T667" s="34">
        <f t="shared" si="44"/>
        <v>0</v>
      </c>
      <c r="U667" s="49">
        <f t="shared" si="45"/>
        <v>0</v>
      </c>
      <c r="W667" s="255">
        <f>IF(OR(A667='Cost Escalators'!A$68,A667='Cost Escalators'!A$69,A667='Cost Escalators'!A$70,A667='Cost Escalators'!A$71),SUM(H667:L667),0)</f>
        <v>0</v>
      </c>
    </row>
    <row r="668" spans="1:23" x14ac:dyDescent="0.2">
      <c r="A668" s="33">
        <f>'Input Data'!A668</f>
        <v>8024</v>
      </c>
      <c r="B668" s="33" t="str">
        <f>'Input Data'!B668</f>
        <v>Oil Containment</v>
      </c>
      <c r="C668" s="33" t="str">
        <f>'Input Data'!C668</f>
        <v>Panorama Oil Containment Upgrade</v>
      </c>
      <c r="D668" s="35" t="str">
        <f>'Input Data'!D668</f>
        <v>PS Replacement</v>
      </c>
      <c r="E668" s="63" t="str">
        <f>'Input Data'!E668</f>
        <v>Input_Proj_Future</v>
      </c>
      <c r="F668" s="69">
        <f>'Input Data'!F668</f>
        <v>2017</v>
      </c>
      <c r="G668" s="52">
        <f>'Input Data'!G668</f>
        <v>2013</v>
      </c>
      <c r="H668" s="97">
        <f>'Input Data'!H668*IF($G668='Cost Escalators'!$B$4,'Cost Escalators'!$B$6,'Cost Escalators'!$C$6)</f>
        <v>0</v>
      </c>
      <c r="I668" s="70">
        <f>'Input Data'!I668*IF($G668='Cost Escalators'!$B$4,'Cost Escalators'!$B$6,'Cost Escalators'!$C$6)</f>
        <v>0</v>
      </c>
      <c r="J668" s="70">
        <f>'Input Data'!J668*IF($G668='Cost Escalators'!$B$4,'Cost Escalators'!$B$6,'Cost Escalators'!$C$6)</f>
        <v>0</v>
      </c>
      <c r="K668" s="70">
        <f>'Input Data'!K668*IF($G668='Cost Escalators'!$B$4,'Cost Escalators'!$B$6,'Cost Escalators'!$C$6)</f>
        <v>0</v>
      </c>
      <c r="L668" s="71">
        <f>'Input Data'!L668*IF($G668='Cost Escalators'!$B$4,'Cost Escalators'!$B$6,'Cost Escalators'!$C$6)</f>
        <v>0</v>
      </c>
      <c r="M668" s="34">
        <f>'Input Data'!M668*IF($G668='Cost Escalators'!$B$4,'Cost Escalators'!$B$6,'Cost Escalators'!$C$6)</f>
        <v>70286.978124999994</v>
      </c>
      <c r="N668" s="34">
        <f>'Input Data'!N668*IF($G668='Cost Escalators'!$B$4,'Cost Escalators'!$B$6,'Cost Escalators'!$C$6)</f>
        <v>1114804.2718749999</v>
      </c>
      <c r="O668" s="34">
        <f>'Input Data'!O668*IF($G668='Cost Escalators'!$B$4,'Cost Escalators'!$B$6,'Cost Escalators'!$C$6)</f>
        <v>381624.16796875</v>
      </c>
      <c r="P668" s="49">
        <f>'Input Data'!P668*IF($G668='Cost Escalators'!$B$4,'Cost Escalators'!$B$6,'Cost Escalators'!$C$6)</f>
        <v>0</v>
      </c>
      <c r="R668" s="102">
        <f t="shared" si="42"/>
        <v>0</v>
      </c>
      <c r="S668" s="34">
        <f t="shared" si="43"/>
        <v>0</v>
      </c>
      <c r="T668" s="34">
        <f t="shared" si="44"/>
        <v>1566715.4179687498</v>
      </c>
      <c r="U668" s="49">
        <f t="shared" si="45"/>
        <v>0</v>
      </c>
      <c r="W668" s="255">
        <f>IF(OR(A668='Cost Escalators'!A$68,A668='Cost Escalators'!A$69,A668='Cost Escalators'!A$70,A668='Cost Escalators'!A$71),SUM(H668:L668),0)</f>
        <v>0</v>
      </c>
    </row>
    <row r="669" spans="1:23" x14ac:dyDescent="0.2">
      <c r="A669" s="33">
        <f>'Input Data'!A669</f>
        <v>8029</v>
      </c>
      <c r="B669" s="33" t="str">
        <f>'Input Data'!B669</f>
        <v>Oil Containment</v>
      </c>
      <c r="C669" s="33" t="str">
        <f>'Input Data'!C669</f>
        <v>Mount Piper 132 Oil Containment Upgrade</v>
      </c>
      <c r="D669" s="35" t="str">
        <f>'Input Data'!D669</f>
        <v>PS Replacement</v>
      </c>
      <c r="E669" s="63" t="str">
        <f>'Input Data'!E669</f>
        <v>Input_Proj_Future</v>
      </c>
      <c r="F669" s="69">
        <f>'Input Data'!F669</f>
        <v>2017</v>
      </c>
      <c r="G669" s="52">
        <f>'Input Data'!G669</f>
        <v>2013</v>
      </c>
      <c r="H669" s="97">
        <f>'Input Data'!H669*IF($G669='Cost Escalators'!$B$4,'Cost Escalators'!$B$6,'Cost Escalators'!$C$6)</f>
        <v>0</v>
      </c>
      <c r="I669" s="70">
        <f>'Input Data'!I669*IF($G669='Cost Escalators'!$B$4,'Cost Escalators'!$B$6,'Cost Escalators'!$C$6)</f>
        <v>0</v>
      </c>
      <c r="J669" s="70">
        <f>'Input Data'!J669*IF($G669='Cost Escalators'!$B$4,'Cost Escalators'!$B$6,'Cost Escalators'!$C$6)</f>
        <v>0</v>
      </c>
      <c r="K669" s="70">
        <f>'Input Data'!K669*IF($G669='Cost Escalators'!$B$4,'Cost Escalators'!$B$6,'Cost Escalators'!$C$6)</f>
        <v>0</v>
      </c>
      <c r="L669" s="71">
        <f>'Input Data'!L669*IF($G669='Cost Escalators'!$B$4,'Cost Escalators'!$B$6,'Cost Escalators'!$C$6)</f>
        <v>0</v>
      </c>
      <c r="M669" s="34">
        <f>'Input Data'!M669*IF($G669='Cost Escalators'!$B$4,'Cost Escalators'!$B$6,'Cost Escalators'!$C$6)</f>
        <v>44385.442773437499</v>
      </c>
      <c r="N669" s="34">
        <f>'Input Data'!N669*IF($G669='Cost Escalators'!$B$4,'Cost Escalators'!$B$6,'Cost Escalators'!$C$6)</f>
        <v>1092954.8724609374</v>
      </c>
      <c r="O669" s="34">
        <f>'Input Data'!O669*IF($G669='Cost Escalators'!$B$4,'Cost Escalators'!$B$6,'Cost Escalators'!$C$6)</f>
        <v>503571.55624999997</v>
      </c>
      <c r="P669" s="49">
        <f>'Input Data'!P669*IF($G669='Cost Escalators'!$B$4,'Cost Escalators'!$B$6,'Cost Escalators'!$C$6)</f>
        <v>0</v>
      </c>
      <c r="R669" s="102">
        <f t="shared" si="42"/>
        <v>0</v>
      </c>
      <c r="S669" s="34">
        <f t="shared" si="43"/>
        <v>0</v>
      </c>
      <c r="T669" s="34">
        <f t="shared" si="44"/>
        <v>1640911.8714843749</v>
      </c>
      <c r="U669" s="49">
        <f t="shared" si="45"/>
        <v>0</v>
      </c>
      <c r="W669" s="255">
        <f>IF(OR(A669='Cost Escalators'!A$68,A669='Cost Escalators'!A$69,A669='Cost Escalators'!A$70,A669='Cost Escalators'!A$71),SUM(H669:L669),0)</f>
        <v>0</v>
      </c>
    </row>
    <row r="670" spans="1:23" x14ac:dyDescent="0.2">
      <c r="A670" s="33">
        <f>'Input Data'!A670</f>
        <v>8079</v>
      </c>
      <c r="B670" s="33" t="str">
        <f>'Input Data'!B670</f>
        <v>Oil Containment</v>
      </c>
      <c r="C670" s="33" t="str">
        <f>'Input Data'!C670</f>
        <v>Dapto Oil Containment Upgrade</v>
      </c>
      <c r="D670" s="35" t="str">
        <f>'Input Data'!D670</f>
        <v>PS Replacement</v>
      </c>
      <c r="E670" s="63" t="str">
        <f>'Input Data'!E670</f>
        <v>Input_Proj_Future</v>
      </c>
      <c r="F670" s="69">
        <f>'Input Data'!F670</f>
        <v>2017</v>
      </c>
      <c r="G670" s="52">
        <f>'Input Data'!G670</f>
        <v>2013</v>
      </c>
      <c r="H670" s="97">
        <f>'Input Data'!H670*IF($G670='Cost Escalators'!$B$4,'Cost Escalators'!$B$6,'Cost Escalators'!$C$6)</f>
        <v>0</v>
      </c>
      <c r="I670" s="70">
        <f>'Input Data'!I670*IF($G670='Cost Escalators'!$B$4,'Cost Escalators'!$B$6,'Cost Escalators'!$C$6)</f>
        <v>0</v>
      </c>
      <c r="J670" s="70">
        <f>'Input Data'!J670*IF($G670='Cost Escalators'!$B$4,'Cost Escalators'!$B$6,'Cost Escalators'!$C$6)</f>
        <v>0</v>
      </c>
      <c r="K670" s="70">
        <f>'Input Data'!K670*IF($G670='Cost Escalators'!$B$4,'Cost Escalators'!$B$6,'Cost Escalators'!$C$6)</f>
        <v>0</v>
      </c>
      <c r="L670" s="71">
        <f>'Input Data'!L670*IF($G670='Cost Escalators'!$B$4,'Cost Escalators'!$B$6,'Cost Escalators'!$C$6)</f>
        <v>0</v>
      </c>
      <c r="M670" s="34">
        <f>'Input Data'!M670*IF($G670='Cost Escalators'!$B$4,'Cost Escalators'!$B$6,'Cost Escalators'!$C$6)</f>
        <v>18021.341406249998</v>
      </c>
      <c r="N670" s="34">
        <f>'Input Data'!N670*IF($G670='Cost Escalators'!$B$4,'Cost Escalators'!$B$6,'Cost Escalators'!$C$6)</f>
        <v>1654784.5289062499</v>
      </c>
      <c r="O670" s="34">
        <f>'Input Data'!O670*IF($G670='Cost Escalators'!$B$4,'Cost Escalators'!$B$6,'Cost Escalators'!$C$6)</f>
        <v>429853.51992187498</v>
      </c>
      <c r="P670" s="49">
        <f>'Input Data'!P670*IF($G670='Cost Escalators'!$B$4,'Cost Escalators'!$B$6,'Cost Escalators'!$C$6)</f>
        <v>0</v>
      </c>
      <c r="R670" s="102">
        <f t="shared" si="42"/>
        <v>0</v>
      </c>
      <c r="S670" s="34">
        <f t="shared" si="43"/>
        <v>0</v>
      </c>
      <c r="T670" s="34">
        <f t="shared" si="44"/>
        <v>2102659.3902343749</v>
      </c>
      <c r="U670" s="49">
        <f t="shared" si="45"/>
        <v>0</v>
      </c>
      <c r="W670" s="255">
        <f>IF(OR(A670='Cost Escalators'!A$68,A670='Cost Escalators'!A$69,A670='Cost Escalators'!A$70,A670='Cost Escalators'!A$71),SUM(H670:L670),0)</f>
        <v>0</v>
      </c>
    </row>
    <row r="671" spans="1:23" x14ac:dyDescent="0.2">
      <c r="A671" s="33">
        <f>'Input Data'!A671</f>
        <v>8094</v>
      </c>
      <c r="B671" s="33" t="str">
        <f>'Input Data'!B671</f>
        <v>Oil Containment</v>
      </c>
      <c r="C671" s="33" t="str">
        <f>'Input Data'!C671</f>
        <v>Yass Oil Containment Upgrade</v>
      </c>
      <c r="D671" s="35" t="str">
        <f>'Input Data'!D671</f>
        <v>PS Replacement</v>
      </c>
      <c r="E671" s="63" t="str">
        <f>'Input Data'!E671</f>
        <v>Input_Proj_Future</v>
      </c>
      <c r="F671" s="69">
        <f>'Input Data'!F671</f>
        <v>2017</v>
      </c>
      <c r="G671" s="52">
        <f>'Input Data'!G671</f>
        <v>2013</v>
      </c>
      <c r="H671" s="97">
        <f>'Input Data'!H671*IF($G671='Cost Escalators'!$B$4,'Cost Escalators'!$B$6,'Cost Escalators'!$C$6)</f>
        <v>0</v>
      </c>
      <c r="I671" s="70">
        <f>'Input Data'!I671*IF($G671='Cost Escalators'!$B$4,'Cost Escalators'!$B$6,'Cost Escalators'!$C$6)</f>
        <v>0</v>
      </c>
      <c r="J671" s="70">
        <f>'Input Data'!J671*IF($G671='Cost Escalators'!$B$4,'Cost Escalators'!$B$6,'Cost Escalators'!$C$6)</f>
        <v>0</v>
      </c>
      <c r="K671" s="70">
        <f>'Input Data'!K671*IF($G671='Cost Escalators'!$B$4,'Cost Escalators'!$B$6,'Cost Escalators'!$C$6)</f>
        <v>0</v>
      </c>
      <c r="L671" s="71">
        <f>'Input Data'!L671*IF($G671='Cost Escalators'!$B$4,'Cost Escalators'!$B$6,'Cost Escalators'!$C$6)</f>
        <v>0</v>
      </c>
      <c r="M671" s="34">
        <f>'Input Data'!M671*IF($G671='Cost Escalators'!$B$4,'Cost Escalators'!$B$6,'Cost Escalators'!$C$6)</f>
        <v>8572.6019531250004</v>
      </c>
      <c r="N671" s="34">
        <f>'Input Data'!N671*IF($G671='Cost Escalators'!$B$4,'Cost Escalators'!$B$6,'Cost Escalators'!$C$6)</f>
        <v>769791.98789062491</v>
      </c>
      <c r="O671" s="34">
        <f>'Input Data'!O671*IF($G671='Cost Escalators'!$B$4,'Cost Escalators'!$B$6,'Cost Escalators'!$C$6)</f>
        <v>200012.96875</v>
      </c>
      <c r="P671" s="49">
        <f>'Input Data'!P671*IF($G671='Cost Escalators'!$B$4,'Cost Escalators'!$B$6,'Cost Escalators'!$C$6)</f>
        <v>0</v>
      </c>
      <c r="R671" s="102">
        <f t="shared" si="42"/>
        <v>0</v>
      </c>
      <c r="S671" s="34">
        <f t="shared" si="43"/>
        <v>0</v>
      </c>
      <c r="T671" s="34">
        <f t="shared" si="44"/>
        <v>978377.55859374988</v>
      </c>
      <c r="U671" s="49">
        <f t="shared" si="45"/>
        <v>0</v>
      </c>
      <c r="W671" s="255">
        <f>IF(OR(A671='Cost Escalators'!A$68,A671='Cost Escalators'!A$69,A671='Cost Escalators'!A$70,A671='Cost Escalators'!A$71),SUM(H671:L671),0)</f>
        <v>0</v>
      </c>
    </row>
    <row r="672" spans="1:23" x14ac:dyDescent="0.2">
      <c r="A672" s="33" t="str">
        <f>'Input Data'!A672</f>
        <v>P0001472</v>
      </c>
      <c r="B672" s="33" t="str">
        <f>'Input Data'!B672</f>
        <v>Oil Containment</v>
      </c>
      <c r="C672" s="33" t="str">
        <f>'Input Data'!C672</f>
        <v>Mount Piper 500 Oil Containment Upgrade</v>
      </c>
      <c r="D672" s="35" t="str">
        <f>'Input Data'!D672</f>
        <v>PS Replacement</v>
      </c>
      <c r="E672" s="63" t="str">
        <f>'Input Data'!E672</f>
        <v>Input_Proj_Future</v>
      </c>
      <c r="F672" s="69">
        <f>'Input Data'!F672</f>
        <v>2017</v>
      </c>
      <c r="G672" s="52">
        <f>'Input Data'!G672</f>
        <v>2013</v>
      </c>
      <c r="H672" s="97">
        <f>'Input Data'!H672*IF($G672='Cost Escalators'!$B$4,'Cost Escalators'!$B$6,'Cost Escalators'!$C$6)</f>
        <v>0</v>
      </c>
      <c r="I672" s="70">
        <f>'Input Data'!I672*IF($G672='Cost Escalators'!$B$4,'Cost Escalators'!$B$6,'Cost Escalators'!$C$6)</f>
        <v>0</v>
      </c>
      <c r="J672" s="70">
        <f>'Input Data'!J672*IF($G672='Cost Escalators'!$B$4,'Cost Escalators'!$B$6,'Cost Escalators'!$C$6)</f>
        <v>0</v>
      </c>
      <c r="K672" s="70">
        <f>'Input Data'!K672*IF($G672='Cost Escalators'!$B$4,'Cost Escalators'!$B$6,'Cost Escalators'!$C$6)</f>
        <v>0</v>
      </c>
      <c r="L672" s="71">
        <f>'Input Data'!L672*IF($G672='Cost Escalators'!$B$4,'Cost Escalators'!$B$6,'Cost Escalators'!$C$6)</f>
        <v>0</v>
      </c>
      <c r="M672" s="34">
        <f>'Input Data'!M672*IF($G672='Cost Escalators'!$B$4,'Cost Escalators'!$B$6,'Cost Escalators'!$C$6)</f>
        <v>57974.220117187499</v>
      </c>
      <c r="N672" s="34">
        <f>'Input Data'!N672*IF($G672='Cost Escalators'!$B$4,'Cost Escalators'!$B$6,'Cost Escalators'!$C$6)</f>
        <v>1281624.88671875</v>
      </c>
      <c r="O672" s="34">
        <f>'Input Data'!O672*IF($G672='Cost Escalators'!$B$4,'Cost Escalators'!$B$6,'Cost Escalators'!$C$6)</f>
        <v>159157.29374999998</v>
      </c>
      <c r="P672" s="49">
        <f>'Input Data'!P672*IF($G672='Cost Escalators'!$B$4,'Cost Escalators'!$B$6,'Cost Escalators'!$C$6)</f>
        <v>0</v>
      </c>
      <c r="R672" s="102">
        <f t="shared" si="42"/>
        <v>0</v>
      </c>
      <c r="S672" s="34">
        <f t="shared" si="43"/>
        <v>0</v>
      </c>
      <c r="T672" s="34">
        <f t="shared" si="44"/>
        <v>1498756.4005859375</v>
      </c>
      <c r="U672" s="49">
        <f t="shared" si="45"/>
        <v>0</v>
      </c>
      <c r="W672" s="255">
        <f>IF(OR(A672='Cost Escalators'!A$68,A672='Cost Escalators'!A$69,A672='Cost Escalators'!A$70,A672='Cost Escalators'!A$71),SUM(H672:L672),0)</f>
        <v>0</v>
      </c>
    </row>
    <row r="673" spans="1:23" x14ac:dyDescent="0.2">
      <c r="A673" s="33">
        <f>'Input Data'!A673</f>
        <v>8032</v>
      </c>
      <c r="B673" s="33" t="str">
        <f>'Input Data'!B673</f>
        <v>Oil Containment</v>
      </c>
      <c r="C673" s="33" t="str">
        <f>'Input Data'!C673</f>
        <v>Sydney South Oil Containment Upgrade</v>
      </c>
      <c r="D673" s="35" t="str">
        <f>'Input Data'!D673</f>
        <v>PS Replacement</v>
      </c>
      <c r="E673" s="63" t="str">
        <f>'Input Data'!E673</f>
        <v>Input_Proj_Future</v>
      </c>
      <c r="F673" s="69">
        <f>'Input Data'!F673</f>
        <v>2018</v>
      </c>
      <c r="G673" s="52">
        <f>'Input Data'!G673</f>
        <v>2013</v>
      </c>
      <c r="H673" s="97">
        <f>'Input Data'!H673*IF($G673='Cost Escalators'!$B$4,'Cost Escalators'!$B$6,'Cost Escalators'!$C$6)</f>
        <v>0</v>
      </c>
      <c r="I673" s="70">
        <f>'Input Data'!I673*IF($G673='Cost Escalators'!$B$4,'Cost Escalators'!$B$6,'Cost Escalators'!$C$6)</f>
        <v>0</v>
      </c>
      <c r="J673" s="70">
        <f>'Input Data'!J673*IF($G673='Cost Escalators'!$B$4,'Cost Escalators'!$B$6,'Cost Escalators'!$C$6)</f>
        <v>0</v>
      </c>
      <c r="K673" s="70">
        <f>'Input Data'!K673*IF($G673='Cost Escalators'!$B$4,'Cost Escalators'!$B$6,'Cost Escalators'!$C$6)</f>
        <v>0</v>
      </c>
      <c r="L673" s="71">
        <f>'Input Data'!L673*IF($G673='Cost Escalators'!$B$4,'Cost Escalators'!$B$6,'Cost Escalators'!$C$6)</f>
        <v>0</v>
      </c>
      <c r="M673" s="34">
        <f>'Input Data'!M673*IF($G673='Cost Escalators'!$B$4,'Cost Escalators'!$B$6,'Cost Escalators'!$C$6)</f>
        <v>0</v>
      </c>
      <c r="N673" s="34">
        <f>'Input Data'!N673*IF($G673='Cost Escalators'!$B$4,'Cost Escalators'!$B$6,'Cost Escalators'!$C$6)</f>
        <v>26511.805468749997</v>
      </c>
      <c r="O673" s="34">
        <f>'Input Data'!O673*IF($G673='Cost Escalators'!$B$4,'Cost Escalators'!$B$6,'Cost Escalators'!$C$6)</f>
        <v>2380708.3986328123</v>
      </c>
      <c r="P673" s="49">
        <f>'Input Data'!P673*IF($G673='Cost Escalators'!$B$4,'Cost Escalators'!$B$6,'Cost Escalators'!$C$6)</f>
        <v>618572.52871093748</v>
      </c>
      <c r="R673" s="102">
        <f t="shared" si="42"/>
        <v>0</v>
      </c>
      <c r="S673" s="34">
        <f t="shared" si="43"/>
        <v>0</v>
      </c>
      <c r="T673" s="34">
        <f t="shared" si="44"/>
        <v>0</v>
      </c>
      <c r="U673" s="49">
        <f t="shared" si="45"/>
        <v>3025792.7328125001</v>
      </c>
      <c r="W673" s="255">
        <f>IF(OR(A673='Cost Escalators'!A$68,A673='Cost Escalators'!A$69,A673='Cost Escalators'!A$70,A673='Cost Escalators'!A$71),SUM(H673:L673),0)</f>
        <v>0</v>
      </c>
    </row>
    <row r="674" spans="1:23" x14ac:dyDescent="0.2">
      <c r="A674" s="33" t="str">
        <f>'Input Data'!A674</f>
        <v>P0002051</v>
      </c>
      <c r="B674" s="33" t="str">
        <f>'Input Data'!B674</f>
        <v>Protection Change</v>
      </c>
      <c r="C674" s="33" t="str">
        <f>'Input Data'!C674</f>
        <v>Sydney North Lines 926 and 927 Protection Relay Replacement</v>
      </c>
      <c r="D674" s="35" t="str">
        <f>'Input Data'!D674</f>
        <v>PS Replacement</v>
      </c>
      <c r="E674" s="63" t="str">
        <f>'Input Data'!E674</f>
        <v>Input_Proj_Future</v>
      </c>
      <c r="F674" s="69">
        <f>'Input Data'!F674</f>
        <v>2014</v>
      </c>
      <c r="G674" s="52">
        <f>'Input Data'!G674</f>
        <v>2013</v>
      </c>
      <c r="H674" s="97">
        <f>'Input Data'!H674*IF($G674='Cost Escalators'!$B$4,'Cost Escalators'!$B$6,'Cost Escalators'!$C$6)</f>
        <v>0</v>
      </c>
      <c r="I674" s="70">
        <f>'Input Data'!I674*IF($G674='Cost Escalators'!$B$4,'Cost Escalators'!$B$6,'Cost Escalators'!$C$6)</f>
        <v>0</v>
      </c>
      <c r="J674" s="70">
        <f>'Input Data'!J674*IF($G674='Cost Escalators'!$B$4,'Cost Escalators'!$B$6,'Cost Escalators'!$C$6)</f>
        <v>0</v>
      </c>
      <c r="K674" s="70">
        <f>'Input Data'!K674*IF($G674='Cost Escalators'!$B$4,'Cost Escalators'!$B$6,'Cost Escalators'!$C$6)</f>
        <v>0</v>
      </c>
      <c r="L674" s="71">
        <f>'Input Data'!L674*IF($G674='Cost Escalators'!$B$4,'Cost Escalators'!$B$6,'Cost Escalators'!$C$6)</f>
        <v>638630.333984375</v>
      </c>
      <c r="M674" s="34">
        <f>'Input Data'!M674*IF($G674='Cost Escalators'!$B$4,'Cost Escalators'!$B$6,'Cost Escalators'!$C$6)</f>
        <v>0</v>
      </c>
      <c r="N674" s="34">
        <f>'Input Data'!N674*IF($G674='Cost Escalators'!$B$4,'Cost Escalators'!$B$6,'Cost Escalators'!$C$6)</f>
        <v>0</v>
      </c>
      <c r="O674" s="34">
        <f>'Input Data'!O674*IF($G674='Cost Escalators'!$B$4,'Cost Escalators'!$B$6,'Cost Escalators'!$C$6)</f>
        <v>0</v>
      </c>
      <c r="P674" s="49">
        <f>'Input Data'!P674*IF($G674='Cost Escalators'!$B$4,'Cost Escalators'!$B$6,'Cost Escalators'!$C$6)</f>
        <v>0</v>
      </c>
      <c r="R674" s="102">
        <f t="shared" si="42"/>
        <v>0</v>
      </c>
      <c r="S674" s="34">
        <f t="shared" si="43"/>
        <v>0</v>
      </c>
      <c r="T674" s="34">
        <f t="shared" si="44"/>
        <v>0</v>
      </c>
      <c r="U674" s="49">
        <f t="shared" si="45"/>
        <v>0</v>
      </c>
      <c r="W674" s="255">
        <f>IF(OR(A674='Cost Escalators'!A$68,A674='Cost Escalators'!A$69,A674='Cost Escalators'!A$70,A674='Cost Escalators'!A$71),SUM(H674:L674),0)</f>
        <v>0</v>
      </c>
    </row>
    <row r="675" spans="1:23" x14ac:dyDescent="0.2">
      <c r="A675" s="33" t="str">
        <f>'Input Data'!A675</f>
        <v>P0002053</v>
      </c>
      <c r="B675" s="33" t="str">
        <f>'Input Data'!B675</f>
        <v>Protection Change</v>
      </c>
      <c r="C675" s="33" t="str">
        <f>'Input Data'!C675</f>
        <v>Sydney South Lines 91J and 91F Protection Relay Replacement</v>
      </c>
      <c r="D675" s="35" t="str">
        <f>'Input Data'!D675</f>
        <v>PS Replacement</v>
      </c>
      <c r="E675" s="63" t="str">
        <f>'Input Data'!E675</f>
        <v>Input_Proj_Future</v>
      </c>
      <c r="F675" s="69">
        <f>'Input Data'!F675</f>
        <v>2014</v>
      </c>
      <c r="G675" s="52">
        <f>'Input Data'!G675</f>
        <v>2013</v>
      </c>
      <c r="H675" s="97">
        <f>'Input Data'!H675*IF($G675='Cost Escalators'!$B$4,'Cost Escalators'!$B$6,'Cost Escalators'!$C$6)</f>
        <v>0</v>
      </c>
      <c r="I675" s="70">
        <f>'Input Data'!I675*IF($G675='Cost Escalators'!$B$4,'Cost Escalators'!$B$6,'Cost Escalators'!$C$6)</f>
        <v>0</v>
      </c>
      <c r="J675" s="70">
        <f>'Input Data'!J675*IF($G675='Cost Escalators'!$B$4,'Cost Escalators'!$B$6,'Cost Escalators'!$C$6)</f>
        <v>0</v>
      </c>
      <c r="K675" s="70">
        <f>'Input Data'!K675*IF($G675='Cost Escalators'!$B$4,'Cost Escalators'!$B$6,'Cost Escalators'!$C$6)</f>
        <v>0</v>
      </c>
      <c r="L675" s="71">
        <f>'Input Data'!L675*IF($G675='Cost Escalators'!$B$4,'Cost Escalators'!$B$6,'Cost Escalators'!$C$6)</f>
        <v>507097.515625</v>
      </c>
      <c r="M675" s="34">
        <f>'Input Data'!M675*IF($G675='Cost Escalators'!$B$4,'Cost Escalators'!$B$6,'Cost Escalators'!$C$6)</f>
        <v>0</v>
      </c>
      <c r="N675" s="34">
        <f>'Input Data'!N675*IF($G675='Cost Escalators'!$B$4,'Cost Escalators'!$B$6,'Cost Escalators'!$C$6)</f>
        <v>0</v>
      </c>
      <c r="O675" s="34">
        <f>'Input Data'!O675*IF($G675='Cost Escalators'!$B$4,'Cost Escalators'!$B$6,'Cost Escalators'!$C$6)</f>
        <v>0</v>
      </c>
      <c r="P675" s="49">
        <f>'Input Data'!P675*IF($G675='Cost Escalators'!$B$4,'Cost Escalators'!$B$6,'Cost Escalators'!$C$6)</f>
        <v>0</v>
      </c>
      <c r="R675" s="102">
        <f t="shared" si="42"/>
        <v>0</v>
      </c>
      <c r="S675" s="34">
        <f t="shared" si="43"/>
        <v>0</v>
      </c>
      <c r="T675" s="34">
        <f t="shared" si="44"/>
        <v>0</v>
      </c>
      <c r="U675" s="49">
        <f t="shared" si="45"/>
        <v>0</v>
      </c>
      <c r="W675" s="255">
        <f>IF(OR(A675='Cost Escalators'!A$68,A675='Cost Escalators'!A$69,A675='Cost Escalators'!A$70,A675='Cost Escalators'!A$71),SUM(H675:L675),0)</f>
        <v>0</v>
      </c>
    </row>
    <row r="676" spans="1:23" x14ac:dyDescent="0.2">
      <c r="A676" s="33">
        <f>'Input Data'!A676</f>
        <v>7346</v>
      </c>
      <c r="B676" s="33" t="str">
        <f>'Input Data'!B676</f>
        <v>Reactor Replacement</v>
      </c>
      <c r="C676" s="33" t="str">
        <f>'Input Data'!C676</f>
        <v>Buronga X2 220kV Reactor</v>
      </c>
      <c r="D676" s="35" t="str">
        <f>'Input Data'!D676</f>
        <v>PS Replacement</v>
      </c>
      <c r="E676" s="63" t="str">
        <f>'Input Data'!E676</f>
        <v>Input_Proj_Future</v>
      </c>
      <c r="F676" s="69">
        <f>'Input Data'!F676</f>
        <v>2016</v>
      </c>
      <c r="G676" s="52">
        <f>'Input Data'!G676</f>
        <v>2013</v>
      </c>
      <c r="H676" s="97">
        <f>'Input Data'!H676*IF($G676='Cost Escalators'!$B$4,'Cost Escalators'!$B$6,'Cost Escalators'!$C$6)</f>
        <v>0</v>
      </c>
      <c r="I676" s="70">
        <f>'Input Data'!I676*IF($G676='Cost Escalators'!$B$4,'Cost Escalators'!$B$6,'Cost Escalators'!$C$6)</f>
        <v>0</v>
      </c>
      <c r="J676" s="70">
        <f>'Input Data'!J676*IF($G676='Cost Escalators'!$B$4,'Cost Escalators'!$B$6,'Cost Escalators'!$C$6)</f>
        <v>0</v>
      </c>
      <c r="K676" s="70">
        <f>'Input Data'!K676*IF($G676='Cost Escalators'!$B$4,'Cost Escalators'!$B$6,'Cost Escalators'!$C$6)</f>
        <v>0</v>
      </c>
      <c r="L676" s="71">
        <f>'Input Data'!L676*IF($G676='Cost Escalators'!$B$4,'Cost Escalators'!$B$6,'Cost Escalators'!$C$6)</f>
        <v>327921.6328125</v>
      </c>
      <c r="M676" s="34">
        <f>'Input Data'!M676*IF($G676='Cost Escalators'!$B$4,'Cost Escalators'!$B$6,'Cost Escalators'!$C$6)</f>
        <v>2832213.8988281246</v>
      </c>
      <c r="N676" s="34">
        <f>'Input Data'!N676*IF($G676='Cost Escalators'!$B$4,'Cost Escalators'!$B$6,'Cost Escalators'!$C$6)</f>
        <v>598767.93046874995</v>
      </c>
      <c r="O676" s="34">
        <f>'Input Data'!O676*IF($G676='Cost Escalators'!$B$4,'Cost Escalators'!$B$6,'Cost Escalators'!$C$6)</f>
        <v>0</v>
      </c>
      <c r="P676" s="49">
        <f>'Input Data'!P676*IF($G676='Cost Escalators'!$B$4,'Cost Escalators'!$B$6,'Cost Escalators'!$C$6)</f>
        <v>0</v>
      </c>
      <c r="R676" s="102">
        <f t="shared" si="42"/>
        <v>0</v>
      </c>
      <c r="S676" s="34">
        <f t="shared" si="43"/>
        <v>3758903.4621093748</v>
      </c>
      <c r="T676" s="34">
        <f t="shared" si="44"/>
        <v>0</v>
      </c>
      <c r="U676" s="49">
        <f t="shared" si="45"/>
        <v>0</v>
      </c>
      <c r="W676" s="255">
        <f>IF(OR(A676='Cost Escalators'!A$68,A676='Cost Escalators'!A$69,A676='Cost Escalators'!A$70,A676='Cost Escalators'!A$71),SUM(H676:L676),0)</f>
        <v>0</v>
      </c>
    </row>
    <row r="677" spans="1:23" x14ac:dyDescent="0.2">
      <c r="A677" s="33">
        <f>'Input Data'!A677</f>
        <v>7342</v>
      </c>
      <c r="B677" s="33" t="str">
        <f>'Input Data'!B677</f>
        <v>Reactor Replacement</v>
      </c>
      <c r="C677" s="33" t="str">
        <f>'Input Data'!C677</f>
        <v>Broken Hill No.1 &amp; No.2 220kV Reactors</v>
      </c>
      <c r="D677" s="35" t="str">
        <f>'Input Data'!D677</f>
        <v>PS Replacement</v>
      </c>
      <c r="E677" s="63" t="str">
        <f>'Input Data'!E677</f>
        <v>Input_Proj_Future</v>
      </c>
      <c r="F677" s="69">
        <f>'Input Data'!F677</f>
        <v>2018</v>
      </c>
      <c r="G677" s="52">
        <f>'Input Data'!G677</f>
        <v>2013</v>
      </c>
      <c r="H677" s="97">
        <f>'Input Data'!H677*IF($G677='Cost Escalators'!$B$4,'Cost Escalators'!$B$6,'Cost Escalators'!$C$6)</f>
        <v>0</v>
      </c>
      <c r="I677" s="70">
        <f>'Input Data'!I677*IF($G677='Cost Escalators'!$B$4,'Cost Escalators'!$B$6,'Cost Escalators'!$C$6)</f>
        <v>0</v>
      </c>
      <c r="J677" s="70">
        <f>'Input Data'!J677*IF($G677='Cost Escalators'!$B$4,'Cost Escalators'!$B$6,'Cost Escalators'!$C$6)</f>
        <v>0</v>
      </c>
      <c r="K677" s="70">
        <f>'Input Data'!K677*IF($G677='Cost Escalators'!$B$4,'Cost Escalators'!$B$6,'Cost Escalators'!$C$6)</f>
        <v>0</v>
      </c>
      <c r="L677" s="71">
        <f>'Input Data'!L677*IF($G677='Cost Escalators'!$B$4,'Cost Escalators'!$B$6,'Cost Escalators'!$C$6)</f>
        <v>0</v>
      </c>
      <c r="M677" s="34">
        <f>'Input Data'!M677*IF($G677='Cost Escalators'!$B$4,'Cost Escalators'!$B$6,'Cost Escalators'!$C$6)</f>
        <v>0</v>
      </c>
      <c r="N677" s="34">
        <f>'Input Data'!N677*IF($G677='Cost Escalators'!$B$4,'Cost Escalators'!$B$6,'Cost Escalators'!$C$6)</f>
        <v>185202.21015624999</v>
      </c>
      <c r="O677" s="34">
        <f>'Input Data'!O677*IF($G677='Cost Escalators'!$B$4,'Cost Escalators'!$B$6,'Cost Escalators'!$C$6)</f>
        <v>3684941.3794921874</v>
      </c>
      <c r="P677" s="49">
        <f>'Input Data'!P677*IF($G677='Cost Escalators'!$B$4,'Cost Escalators'!$B$6,'Cost Escalators'!$C$6)</f>
        <v>2846521.7429687497</v>
      </c>
      <c r="R677" s="102">
        <f t="shared" si="42"/>
        <v>0</v>
      </c>
      <c r="S677" s="34">
        <f t="shared" si="43"/>
        <v>0</v>
      </c>
      <c r="T677" s="34">
        <f t="shared" si="44"/>
        <v>0</v>
      </c>
      <c r="U677" s="49">
        <f t="shared" si="45"/>
        <v>6716665.3326171869</v>
      </c>
      <c r="W677" s="255">
        <f>IF(OR(A677='Cost Escalators'!A$68,A677='Cost Escalators'!A$69,A677='Cost Escalators'!A$70,A677='Cost Escalators'!A$71),SUM(H677:L677),0)</f>
        <v>0</v>
      </c>
    </row>
    <row r="678" spans="1:23" x14ac:dyDescent="0.2">
      <c r="A678" s="33">
        <f>'Input Data'!A678</f>
        <v>7325</v>
      </c>
      <c r="B678" s="33" t="str">
        <f>'Input Data'!B678</f>
        <v>Reactor Replacement</v>
      </c>
      <c r="C678" s="33" t="str">
        <f>'Input Data'!C678</f>
        <v>Beaconsfield West No.1 132kV Reactor</v>
      </c>
      <c r="D678" s="35" t="str">
        <f>'Input Data'!D678</f>
        <v>PS Replacement</v>
      </c>
      <c r="E678" s="63" t="str">
        <f>'Input Data'!E678</f>
        <v>Input_Proj_Future</v>
      </c>
      <c r="F678" s="69">
        <f>'Input Data'!F678</f>
        <v>2019</v>
      </c>
      <c r="G678" s="52">
        <f>'Input Data'!G678</f>
        <v>2013</v>
      </c>
      <c r="H678" s="97">
        <f>'Input Data'!H678*IF($G678='Cost Escalators'!$B$4,'Cost Escalators'!$B$6,'Cost Escalators'!$C$6)</f>
        <v>0</v>
      </c>
      <c r="I678" s="70">
        <f>'Input Data'!I678*IF($G678='Cost Escalators'!$B$4,'Cost Escalators'!$B$6,'Cost Escalators'!$C$6)</f>
        <v>0</v>
      </c>
      <c r="J678" s="70">
        <f>'Input Data'!J678*IF($G678='Cost Escalators'!$B$4,'Cost Escalators'!$B$6,'Cost Escalators'!$C$6)</f>
        <v>0</v>
      </c>
      <c r="K678" s="70">
        <f>'Input Data'!K678*IF($G678='Cost Escalators'!$B$4,'Cost Escalators'!$B$6,'Cost Escalators'!$C$6)</f>
        <v>0</v>
      </c>
      <c r="L678" s="71">
        <f>'Input Data'!L678*IF($G678='Cost Escalators'!$B$4,'Cost Escalators'!$B$6,'Cost Escalators'!$C$6)</f>
        <v>0</v>
      </c>
      <c r="M678" s="34">
        <f>'Input Data'!M678*IF($G678='Cost Escalators'!$B$4,'Cost Escalators'!$B$6,'Cost Escalators'!$C$6)</f>
        <v>0</v>
      </c>
      <c r="N678" s="34">
        <f>'Input Data'!N678*IF($G678='Cost Escalators'!$B$4,'Cost Escalators'!$B$6,'Cost Escalators'!$C$6)</f>
        <v>9946.6103515625</v>
      </c>
      <c r="O678" s="34">
        <f>'Input Data'!O678*IF($G678='Cost Escalators'!$B$4,'Cost Escalators'!$B$6,'Cost Escalators'!$C$6)</f>
        <v>67863.910351562503</v>
      </c>
      <c r="P678" s="49">
        <f>'Input Data'!P678*IF($G678='Cost Escalators'!$B$4,'Cost Escalators'!$B$6,'Cost Escalators'!$C$6)</f>
        <v>262441.36816406244</v>
      </c>
      <c r="R678" s="102">
        <f t="shared" si="42"/>
        <v>0</v>
      </c>
      <c r="S678" s="34">
        <f t="shared" si="43"/>
        <v>0</v>
      </c>
      <c r="T678" s="34">
        <f t="shared" si="44"/>
        <v>0</v>
      </c>
      <c r="U678" s="49">
        <f t="shared" si="45"/>
        <v>0</v>
      </c>
      <c r="W678" s="255">
        <f>IF(OR(A678='Cost Escalators'!A$68,A678='Cost Escalators'!A$69,A678='Cost Escalators'!A$70,A678='Cost Escalators'!A$71),SUM(H678:L678),0)</f>
        <v>0</v>
      </c>
    </row>
    <row r="679" spans="1:23" x14ac:dyDescent="0.2">
      <c r="A679" s="33" t="str">
        <f>'Input Data'!A679</f>
        <v>0588B</v>
      </c>
      <c r="B679" s="33" t="str">
        <f>'Input Data'!B679</f>
        <v>Secondary System Renewal</v>
      </c>
      <c r="C679" s="33" t="str">
        <f>'Input Data'!C679</f>
        <v>Molong SCADA Remediation</v>
      </c>
      <c r="D679" s="35" t="str">
        <f>'Input Data'!D679</f>
        <v>PS Replacement</v>
      </c>
      <c r="E679" s="63" t="str">
        <f>'Input Data'!E679</f>
        <v>Input_Proj_Future</v>
      </c>
      <c r="F679" s="69">
        <f>'Input Data'!F679</f>
        <v>2015</v>
      </c>
      <c r="G679" s="52">
        <f>'Input Data'!G679</f>
        <v>2013</v>
      </c>
      <c r="H679" s="97">
        <f>'Input Data'!H679*IF($G679='Cost Escalators'!$B$4,'Cost Escalators'!$B$6,'Cost Escalators'!$C$6)</f>
        <v>0</v>
      </c>
      <c r="I679" s="70">
        <f>'Input Data'!I679*IF($G679='Cost Escalators'!$B$4,'Cost Escalators'!$B$6,'Cost Escalators'!$C$6)</f>
        <v>0</v>
      </c>
      <c r="J679" s="70">
        <f>'Input Data'!J679*IF($G679='Cost Escalators'!$B$4,'Cost Escalators'!$B$6,'Cost Escalators'!$C$6)</f>
        <v>0</v>
      </c>
      <c r="K679" s="70">
        <f>'Input Data'!K679*IF($G679='Cost Escalators'!$B$4,'Cost Escalators'!$B$6,'Cost Escalators'!$C$6)</f>
        <v>0</v>
      </c>
      <c r="L679" s="71">
        <f>'Input Data'!L679*IF($G679='Cost Escalators'!$B$4,'Cost Escalators'!$B$6,'Cost Escalators'!$C$6)</f>
        <v>175202.796875</v>
      </c>
      <c r="M679" s="34">
        <f>'Input Data'!M679*IF($G679='Cost Escalators'!$B$4,'Cost Escalators'!$B$6,'Cost Escalators'!$C$6)</f>
        <v>91117.579492187491</v>
      </c>
      <c r="N679" s="34">
        <f>'Input Data'!N679*IF($G679='Cost Escalators'!$B$4,'Cost Escalators'!$B$6,'Cost Escalators'!$C$6)</f>
        <v>0</v>
      </c>
      <c r="O679" s="34">
        <f>'Input Data'!O679*IF($G679='Cost Escalators'!$B$4,'Cost Escalators'!$B$6,'Cost Escalators'!$C$6)</f>
        <v>0</v>
      </c>
      <c r="P679" s="49">
        <f>'Input Data'!P679*IF($G679='Cost Escalators'!$B$4,'Cost Escalators'!$B$6,'Cost Escalators'!$C$6)</f>
        <v>0</v>
      </c>
      <c r="R679" s="102">
        <f t="shared" si="42"/>
        <v>266320.37636718748</v>
      </c>
      <c r="S679" s="34">
        <f t="shared" si="43"/>
        <v>0</v>
      </c>
      <c r="T679" s="34">
        <f t="shared" si="44"/>
        <v>0</v>
      </c>
      <c r="U679" s="49">
        <f t="shared" si="45"/>
        <v>0</v>
      </c>
      <c r="W679" s="255">
        <f>IF(OR(A679='Cost Escalators'!A$68,A679='Cost Escalators'!A$69,A679='Cost Escalators'!A$70,A679='Cost Escalators'!A$71),SUM(H679:L679),0)</f>
        <v>0</v>
      </c>
    </row>
    <row r="680" spans="1:23" x14ac:dyDescent="0.2">
      <c r="A680" s="33">
        <f>'Input Data'!A680</f>
        <v>7062</v>
      </c>
      <c r="B680" s="33" t="str">
        <f>'Input Data'!B680</f>
        <v>Secondary System Renewal</v>
      </c>
      <c r="C680" s="33" t="str">
        <f>'Input Data'!C680</f>
        <v>Kangaroo Valley Secondary System Replacement</v>
      </c>
      <c r="D680" s="35" t="str">
        <f>'Input Data'!D680</f>
        <v>PS Replacement</v>
      </c>
      <c r="E680" s="63" t="str">
        <f>'Input Data'!E680</f>
        <v>Input_Proj_Future</v>
      </c>
      <c r="F680" s="69">
        <f>'Input Data'!F680</f>
        <v>2016</v>
      </c>
      <c r="G680" s="52">
        <f>'Input Data'!G680</f>
        <v>2013</v>
      </c>
      <c r="H680" s="97">
        <f>'Input Data'!H680*IF($G680='Cost Escalators'!$B$4,'Cost Escalators'!$B$6,'Cost Escalators'!$C$6)</f>
        <v>0</v>
      </c>
      <c r="I680" s="70">
        <f>'Input Data'!I680*IF($G680='Cost Escalators'!$B$4,'Cost Escalators'!$B$6,'Cost Escalators'!$C$6)</f>
        <v>0</v>
      </c>
      <c r="J680" s="70">
        <f>'Input Data'!J680*IF($G680='Cost Escalators'!$B$4,'Cost Escalators'!$B$6,'Cost Escalators'!$C$6)</f>
        <v>0</v>
      </c>
      <c r="K680" s="70">
        <f>'Input Data'!K680*IF($G680='Cost Escalators'!$B$4,'Cost Escalators'!$B$6,'Cost Escalators'!$C$6)</f>
        <v>0</v>
      </c>
      <c r="L680" s="71">
        <f>'Input Data'!L680*IF($G680='Cost Escalators'!$B$4,'Cost Escalators'!$B$6,'Cost Escalators'!$C$6)</f>
        <v>0</v>
      </c>
      <c r="M680" s="34">
        <f>'Input Data'!M680*IF($G680='Cost Escalators'!$B$4,'Cost Escalators'!$B$6,'Cost Escalators'!$C$6)</f>
        <v>644383.28007812495</v>
      </c>
      <c r="N680" s="34">
        <f>'Input Data'!N680*IF($G680='Cost Escalators'!$B$4,'Cost Escalators'!$B$6,'Cost Escalators'!$C$6)</f>
        <v>4012928.7843749998</v>
      </c>
      <c r="O680" s="34">
        <f>'Input Data'!O680*IF($G680='Cost Escalators'!$B$4,'Cost Escalators'!$B$6,'Cost Escalators'!$C$6)</f>
        <v>0</v>
      </c>
      <c r="P680" s="49">
        <f>'Input Data'!P680*IF($G680='Cost Escalators'!$B$4,'Cost Escalators'!$B$6,'Cost Escalators'!$C$6)</f>
        <v>0</v>
      </c>
      <c r="R680" s="102">
        <f t="shared" si="42"/>
        <v>0</v>
      </c>
      <c r="S680" s="34">
        <f t="shared" si="43"/>
        <v>4657312.064453125</v>
      </c>
      <c r="T680" s="34">
        <f t="shared" si="44"/>
        <v>0</v>
      </c>
      <c r="U680" s="49">
        <f t="shared" si="45"/>
        <v>0</v>
      </c>
      <c r="W680" s="255">
        <f>IF(OR(A680='Cost Escalators'!A$68,A680='Cost Escalators'!A$69,A680='Cost Escalators'!A$70,A680='Cost Escalators'!A$71),SUM(H680:L680),0)</f>
        <v>0</v>
      </c>
    </row>
    <row r="681" spans="1:23" x14ac:dyDescent="0.2">
      <c r="A681" s="33">
        <f>'Input Data'!A681</f>
        <v>7350</v>
      </c>
      <c r="B681" s="33" t="str">
        <f>'Input Data'!B681</f>
        <v>Secondary System Renewal</v>
      </c>
      <c r="C681" s="33" t="str">
        <f>'Input Data'!C681</f>
        <v>Albury Secondary System Replacement</v>
      </c>
      <c r="D681" s="35" t="str">
        <f>'Input Data'!D681</f>
        <v>PS Replacement</v>
      </c>
      <c r="E681" s="63" t="str">
        <f>'Input Data'!E681</f>
        <v>Input_Proj_Future</v>
      </c>
      <c r="F681" s="69">
        <f>'Input Data'!F681</f>
        <v>2016</v>
      </c>
      <c r="G681" s="52">
        <f>'Input Data'!G681</f>
        <v>2013</v>
      </c>
      <c r="H681" s="97">
        <f>'Input Data'!H681*IF($G681='Cost Escalators'!$B$4,'Cost Escalators'!$B$6,'Cost Escalators'!$C$6)</f>
        <v>0</v>
      </c>
      <c r="I681" s="70">
        <f>'Input Data'!I681*IF($G681='Cost Escalators'!$B$4,'Cost Escalators'!$B$6,'Cost Escalators'!$C$6)</f>
        <v>0</v>
      </c>
      <c r="J681" s="70">
        <f>'Input Data'!J681*IF($G681='Cost Escalators'!$B$4,'Cost Escalators'!$B$6,'Cost Escalators'!$C$6)</f>
        <v>0</v>
      </c>
      <c r="K681" s="70">
        <f>'Input Data'!K681*IF($G681='Cost Escalators'!$B$4,'Cost Escalators'!$B$6,'Cost Escalators'!$C$6)</f>
        <v>0</v>
      </c>
      <c r="L681" s="71">
        <f>'Input Data'!L681*IF($G681='Cost Escalators'!$B$4,'Cost Escalators'!$B$6,'Cost Escalators'!$C$6)</f>
        <v>1332245.70703125</v>
      </c>
      <c r="M681" s="34">
        <f>'Input Data'!M681*IF($G681='Cost Escalators'!$B$4,'Cost Escalators'!$B$6,'Cost Escalators'!$C$6)</f>
        <v>5356252.9166015619</v>
      </c>
      <c r="N681" s="34">
        <f>'Input Data'!N681*IF($G681='Cost Escalators'!$B$4,'Cost Escalators'!$B$6,'Cost Escalators'!$C$6)</f>
        <v>1600158.50859375</v>
      </c>
      <c r="O681" s="34">
        <f>'Input Data'!O681*IF($G681='Cost Escalators'!$B$4,'Cost Escalators'!$B$6,'Cost Escalators'!$C$6)</f>
        <v>0</v>
      </c>
      <c r="P681" s="49">
        <f>'Input Data'!P681*IF($G681='Cost Escalators'!$B$4,'Cost Escalators'!$B$6,'Cost Escalators'!$C$6)</f>
        <v>0</v>
      </c>
      <c r="R681" s="102">
        <f t="shared" si="42"/>
        <v>0</v>
      </c>
      <c r="S681" s="34">
        <f t="shared" si="43"/>
        <v>8288657.1322265621</v>
      </c>
      <c r="T681" s="34">
        <f t="shared" si="44"/>
        <v>0</v>
      </c>
      <c r="U681" s="49">
        <f t="shared" si="45"/>
        <v>0</v>
      </c>
      <c r="W681" s="255">
        <f>IF(OR(A681='Cost Escalators'!A$68,A681='Cost Escalators'!A$69,A681='Cost Escalators'!A$70,A681='Cost Escalators'!A$71),SUM(H681:L681),0)</f>
        <v>0</v>
      </c>
    </row>
    <row r="682" spans="1:23" x14ac:dyDescent="0.2">
      <c r="A682" s="33">
        <f>'Input Data'!A682</f>
        <v>7353</v>
      </c>
      <c r="B682" s="33" t="str">
        <f>'Input Data'!B682</f>
        <v>Secondary System Renewal</v>
      </c>
      <c r="C682" s="33" t="str">
        <f>'Input Data'!C682</f>
        <v>Balranald Secondary System Replacement</v>
      </c>
      <c r="D682" s="35" t="str">
        <f>'Input Data'!D682</f>
        <v>PS Replacement</v>
      </c>
      <c r="E682" s="63" t="str">
        <f>'Input Data'!E682</f>
        <v>Input_Proj_Future</v>
      </c>
      <c r="F682" s="69">
        <f>'Input Data'!F682</f>
        <v>2016</v>
      </c>
      <c r="G682" s="52">
        <f>'Input Data'!G682</f>
        <v>2013</v>
      </c>
      <c r="H682" s="97">
        <f>'Input Data'!H682*IF($G682='Cost Escalators'!$B$4,'Cost Escalators'!$B$6,'Cost Escalators'!$C$6)</f>
        <v>0</v>
      </c>
      <c r="I682" s="70">
        <f>'Input Data'!I682*IF($G682='Cost Escalators'!$B$4,'Cost Escalators'!$B$6,'Cost Escalators'!$C$6)</f>
        <v>0</v>
      </c>
      <c r="J682" s="70">
        <f>'Input Data'!J682*IF($G682='Cost Escalators'!$B$4,'Cost Escalators'!$B$6,'Cost Escalators'!$C$6)</f>
        <v>0</v>
      </c>
      <c r="K682" s="70">
        <f>'Input Data'!K682*IF($G682='Cost Escalators'!$B$4,'Cost Escalators'!$B$6,'Cost Escalators'!$C$6)</f>
        <v>0</v>
      </c>
      <c r="L682" s="71">
        <f>'Input Data'!L682*IF($G682='Cost Escalators'!$B$4,'Cost Escalators'!$B$6,'Cost Escalators'!$C$6)</f>
        <v>0</v>
      </c>
      <c r="M682" s="34">
        <f>'Input Data'!M682*IF($G682='Cost Escalators'!$B$4,'Cost Escalators'!$B$6,'Cost Escalators'!$C$6)</f>
        <v>459478.6396484375</v>
      </c>
      <c r="N682" s="34">
        <f>'Input Data'!N682*IF($G682='Cost Escalators'!$B$4,'Cost Escalators'!$B$6,'Cost Escalators'!$C$6)</f>
        <v>2881039.1107421871</v>
      </c>
      <c r="O682" s="34">
        <f>'Input Data'!O682*IF($G682='Cost Escalators'!$B$4,'Cost Escalators'!$B$6,'Cost Escalators'!$C$6)</f>
        <v>0</v>
      </c>
      <c r="P682" s="49">
        <f>'Input Data'!P682*IF($G682='Cost Escalators'!$B$4,'Cost Escalators'!$B$6,'Cost Escalators'!$C$6)</f>
        <v>0</v>
      </c>
      <c r="R682" s="102">
        <f t="shared" si="42"/>
        <v>0</v>
      </c>
      <c r="S682" s="34">
        <f t="shared" si="43"/>
        <v>3340517.7503906246</v>
      </c>
      <c r="T682" s="34">
        <f t="shared" si="44"/>
        <v>0</v>
      </c>
      <c r="U682" s="49">
        <f t="shared" si="45"/>
        <v>0</v>
      </c>
      <c r="W682" s="255">
        <f>IF(OR(A682='Cost Escalators'!A$68,A682='Cost Escalators'!A$69,A682='Cost Escalators'!A$70,A682='Cost Escalators'!A$71),SUM(H682:L682),0)</f>
        <v>0</v>
      </c>
    </row>
    <row r="683" spans="1:23" x14ac:dyDescent="0.2">
      <c r="A683" s="33">
        <f>'Input Data'!A683</f>
        <v>7366</v>
      </c>
      <c r="B683" s="33" t="str">
        <f>'Input Data'!B683</f>
        <v>Secondary System Renewal</v>
      </c>
      <c r="C683" s="33" t="str">
        <f>'Input Data'!C683</f>
        <v>Hume Secondary System Replacement</v>
      </c>
      <c r="D683" s="35" t="str">
        <f>'Input Data'!D683</f>
        <v>PS Replacement</v>
      </c>
      <c r="E683" s="63" t="str">
        <f>'Input Data'!E683</f>
        <v>Input_Proj_Future</v>
      </c>
      <c r="F683" s="69">
        <f>'Input Data'!F683</f>
        <v>2017</v>
      </c>
      <c r="G683" s="52">
        <f>'Input Data'!G683</f>
        <v>2013</v>
      </c>
      <c r="H683" s="97">
        <f>'Input Data'!H683*IF($G683='Cost Escalators'!$B$4,'Cost Escalators'!$B$6,'Cost Escalators'!$C$6)</f>
        <v>0</v>
      </c>
      <c r="I683" s="70">
        <f>'Input Data'!I683*IF($G683='Cost Escalators'!$B$4,'Cost Escalators'!$B$6,'Cost Escalators'!$C$6)</f>
        <v>0</v>
      </c>
      <c r="J683" s="70">
        <f>'Input Data'!J683*IF($G683='Cost Escalators'!$B$4,'Cost Escalators'!$B$6,'Cost Escalators'!$C$6)</f>
        <v>0</v>
      </c>
      <c r="K683" s="70">
        <f>'Input Data'!K683*IF($G683='Cost Escalators'!$B$4,'Cost Escalators'!$B$6,'Cost Escalators'!$C$6)</f>
        <v>0</v>
      </c>
      <c r="L683" s="71">
        <f>'Input Data'!L683*IF($G683='Cost Escalators'!$B$4,'Cost Escalators'!$B$6,'Cost Escalators'!$C$6)</f>
        <v>0</v>
      </c>
      <c r="M683" s="34">
        <f>'Input Data'!M683*IF($G683='Cost Escalators'!$B$4,'Cost Escalators'!$B$6,'Cost Escalators'!$C$6)</f>
        <v>13804.9296875</v>
      </c>
      <c r="N683" s="34">
        <f>'Input Data'!N683*IF($G683='Cost Escalators'!$B$4,'Cost Escalators'!$B$6,'Cost Escalators'!$C$6)</f>
        <v>862664.72441406245</v>
      </c>
      <c r="O683" s="34">
        <f>'Input Data'!O683*IF($G683='Cost Escalators'!$B$4,'Cost Escalators'!$B$6,'Cost Escalators'!$C$6)</f>
        <v>2059511.7798828124</v>
      </c>
      <c r="P683" s="49">
        <f>'Input Data'!P683*IF($G683='Cost Escalators'!$B$4,'Cost Escalators'!$B$6,'Cost Escalators'!$C$6)</f>
        <v>0</v>
      </c>
      <c r="R683" s="102">
        <f t="shared" si="42"/>
        <v>0</v>
      </c>
      <c r="S683" s="34">
        <f t="shared" si="43"/>
        <v>0</v>
      </c>
      <c r="T683" s="34">
        <f t="shared" si="44"/>
        <v>2935981.4339843746</v>
      </c>
      <c r="U683" s="49">
        <f t="shared" si="45"/>
        <v>0</v>
      </c>
      <c r="W683" s="255">
        <f>IF(OR(A683='Cost Escalators'!A$68,A683='Cost Escalators'!A$69,A683='Cost Escalators'!A$70,A683='Cost Escalators'!A$71),SUM(H683:L683),0)</f>
        <v>0</v>
      </c>
    </row>
    <row r="684" spans="1:23" x14ac:dyDescent="0.2">
      <c r="A684" s="33">
        <f>'Input Data'!A684</f>
        <v>7365</v>
      </c>
      <c r="B684" s="33" t="str">
        <f>'Input Data'!B684</f>
        <v>Secondary System Renewal</v>
      </c>
      <c r="C684" s="33" t="str">
        <f>'Input Data'!C684</f>
        <v>Deniliquin Secondary System Replacement</v>
      </c>
      <c r="D684" s="35" t="str">
        <f>'Input Data'!D684</f>
        <v>PS Replacement</v>
      </c>
      <c r="E684" s="63" t="str">
        <f>'Input Data'!E684</f>
        <v>Input_Proj_Future</v>
      </c>
      <c r="F684" s="69">
        <f>'Input Data'!F684</f>
        <v>2018</v>
      </c>
      <c r="G684" s="52">
        <f>'Input Data'!G684</f>
        <v>2013</v>
      </c>
      <c r="H684" s="97">
        <f>'Input Data'!H684*IF($G684='Cost Escalators'!$B$4,'Cost Escalators'!$B$6,'Cost Escalators'!$C$6)</f>
        <v>0</v>
      </c>
      <c r="I684" s="70">
        <f>'Input Data'!I684*IF($G684='Cost Escalators'!$B$4,'Cost Escalators'!$B$6,'Cost Escalators'!$C$6)</f>
        <v>0</v>
      </c>
      <c r="J684" s="70">
        <f>'Input Data'!J684*IF($G684='Cost Escalators'!$B$4,'Cost Escalators'!$B$6,'Cost Escalators'!$C$6)</f>
        <v>0</v>
      </c>
      <c r="K684" s="70">
        <f>'Input Data'!K684*IF($G684='Cost Escalators'!$B$4,'Cost Escalators'!$B$6,'Cost Escalators'!$C$6)</f>
        <v>0</v>
      </c>
      <c r="L684" s="71">
        <f>'Input Data'!L684*IF($G684='Cost Escalators'!$B$4,'Cost Escalators'!$B$6,'Cost Escalators'!$C$6)</f>
        <v>0</v>
      </c>
      <c r="M684" s="34">
        <f>'Input Data'!M684*IF($G684='Cost Escalators'!$B$4,'Cost Escalators'!$B$6,'Cost Escalators'!$C$6)</f>
        <v>0</v>
      </c>
      <c r="N684" s="34">
        <f>'Input Data'!N684*IF($G684='Cost Escalators'!$B$4,'Cost Escalators'!$B$6,'Cost Escalators'!$C$6)</f>
        <v>0</v>
      </c>
      <c r="O684" s="34">
        <f>'Input Data'!O684*IF($G684='Cost Escalators'!$B$4,'Cost Escalators'!$B$6,'Cost Escalators'!$C$6)</f>
        <v>615581.70078124991</v>
      </c>
      <c r="P684" s="49">
        <f>'Input Data'!P684*IF($G684='Cost Escalators'!$B$4,'Cost Escalators'!$B$6,'Cost Escalators'!$C$6)</f>
        <v>3726815.8525390625</v>
      </c>
      <c r="R684" s="102">
        <f t="shared" si="42"/>
        <v>0</v>
      </c>
      <c r="S684" s="34">
        <f t="shared" si="43"/>
        <v>0</v>
      </c>
      <c r="T684" s="34">
        <f t="shared" si="44"/>
        <v>0</v>
      </c>
      <c r="U684" s="49">
        <f t="shared" si="45"/>
        <v>4342397.5533203129</v>
      </c>
      <c r="W684" s="255">
        <f>IF(OR(A684='Cost Escalators'!A$68,A684='Cost Escalators'!A$69,A684='Cost Escalators'!A$70,A684='Cost Escalators'!A$71),SUM(H684:L684),0)</f>
        <v>0</v>
      </c>
    </row>
    <row r="685" spans="1:23" x14ac:dyDescent="0.2">
      <c r="A685" s="33">
        <f>'Input Data'!A685</f>
        <v>7655</v>
      </c>
      <c r="B685" s="33" t="str">
        <f>'Input Data'!B685</f>
        <v>Secondary System Renewal</v>
      </c>
      <c r="C685" s="33" t="str">
        <f>'Input Data'!C685</f>
        <v>Haymarket Secondary System Replacement</v>
      </c>
      <c r="D685" s="35" t="str">
        <f>'Input Data'!D685</f>
        <v>PS Replacement</v>
      </c>
      <c r="E685" s="63" t="str">
        <f>'Input Data'!E685</f>
        <v>Input_Proj_Future</v>
      </c>
      <c r="F685" s="69">
        <f>'Input Data'!F685</f>
        <v>2018</v>
      </c>
      <c r="G685" s="52">
        <f>'Input Data'!G685</f>
        <v>2013</v>
      </c>
      <c r="H685" s="97">
        <f>'Input Data'!H685*IF($G685='Cost Escalators'!$B$4,'Cost Escalators'!$B$6,'Cost Escalators'!$C$6)</f>
        <v>0</v>
      </c>
      <c r="I685" s="70">
        <f>'Input Data'!I685*IF($G685='Cost Escalators'!$B$4,'Cost Escalators'!$B$6,'Cost Escalators'!$C$6)</f>
        <v>0</v>
      </c>
      <c r="J685" s="70">
        <f>'Input Data'!J685*IF($G685='Cost Escalators'!$B$4,'Cost Escalators'!$B$6,'Cost Escalators'!$C$6)</f>
        <v>0</v>
      </c>
      <c r="K685" s="70">
        <f>'Input Data'!K685*IF($G685='Cost Escalators'!$B$4,'Cost Escalators'!$B$6,'Cost Escalators'!$C$6)</f>
        <v>0</v>
      </c>
      <c r="L685" s="71">
        <f>'Input Data'!L685*IF($G685='Cost Escalators'!$B$4,'Cost Escalators'!$B$6,'Cost Escalators'!$C$6)</f>
        <v>0</v>
      </c>
      <c r="M685" s="34">
        <f>'Input Data'!M685*IF($G685='Cost Escalators'!$B$4,'Cost Escalators'!$B$6,'Cost Escalators'!$C$6)</f>
        <v>0</v>
      </c>
      <c r="N685" s="34">
        <f>'Input Data'!N685*IF($G685='Cost Escalators'!$B$4,'Cost Escalators'!$B$6,'Cost Escalators'!$C$6)</f>
        <v>752318.232421875</v>
      </c>
      <c r="O685" s="34">
        <f>'Input Data'!O685*IF($G685='Cost Escalators'!$B$4,'Cost Escalators'!$B$6,'Cost Escalators'!$C$6)</f>
        <v>2945756.5634765625</v>
      </c>
      <c r="P685" s="49">
        <f>'Input Data'!P685*IF($G685='Cost Escalators'!$B$4,'Cost Escalators'!$B$6,'Cost Escalators'!$C$6)</f>
        <v>2889424.3806640622</v>
      </c>
      <c r="R685" s="102">
        <f t="shared" si="42"/>
        <v>0</v>
      </c>
      <c r="S685" s="34">
        <f t="shared" si="43"/>
        <v>0</v>
      </c>
      <c r="T685" s="34">
        <f t="shared" si="44"/>
        <v>0</v>
      </c>
      <c r="U685" s="49">
        <f t="shared" si="45"/>
        <v>6587499.1765624993</v>
      </c>
      <c r="W685" s="255">
        <f>IF(OR(A685='Cost Escalators'!A$68,A685='Cost Escalators'!A$69,A685='Cost Escalators'!A$70,A685='Cost Escalators'!A$71),SUM(H685:L685),0)</f>
        <v>0</v>
      </c>
    </row>
    <row r="686" spans="1:23" x14ac:dyDescent="0.2">
      <c r="A686" s="33">
        <f>'Input Data'!A686</f>
        <v>7675</v>
      </c>
      <c r="B686" s="33" t="str">
        <f>'Input Data'!B686</f>
        <v>Secondary System Renewal</v>
      </c>
      <c r="C686" s="33" t="str">
        <f>'Input Data'!C686</f>
        <v>ANM Secondary System Replacement</v>
      </c>
      <c r="D686" s="35" t="str">
        <f>'Input Data'!D686</f>
        <v>PS Replacement</v>
      </c>
      <c r="E686" s="63" t="str">
        <f>'Input Data'!E686</f>
        <v>Input_Proj_Future</v>
      </c>
      <c r="F686" s="69">
        <f>'Input Data'!F686</f>
        <v>2018</v>
      </c>
      <c r="G686" s="52">
        <f>'Input Data'!G686</f>
        <v>2013</v>
      </c>
      <c r="H686" s="97">
        <f>'Input Data'!H686*IF($G686='Cost Escalators'!$B$4,'Cost Escalators'!$B$6,'Cost Escalators'!$C$6)</f>
        <v>0</v>
      </c>
      <c r="I686" s="70">
        <f>'Input Data'!I686*IF($G686='Cost Escalators'!$B$4,'Cost Escalators'!$B$6,'Cost Escalators'!$C$6)</f>
        <v>0</v>
      </c>
      <c r="J686" s="70">
        <f>'Input Data'!J686*IF($G686='Cost Escalators'!$B$4,'Cost Escalators'!$B$6,'Cost Escalators'!$C$6)</f>
        <v>0</v>
      </c>
      <c r="K686" s="70">
        <f>'Input Data'!K686*IF($G686='Cost Escalators'!$B$4,'Cost Escalators'!$B$6,'Cost Escalators'!$C$6)</f>
        <v>0</v>
      </c>
      <c r="L686" s="71">
        <f>'Input Data'!L686*IF($G686='Cost Escalators'!$B$4,'Cost Escalators'!$B$6,'Cost Escalators'!$C$6)</f>
        <v>0</v>
      </c>
      <c r="M686" s="34">
        <f>'Input Data'!M686*IF($G686='Cost Escalators'!$B$4,'Cost Escalators'!$B$6,'Cost Escalators'!$C$6)</f>
        <v>0</v>
      </c>
      <c r="N686" s="34">
        <f>'Input Data'!N686*IF($G686='Cost Escalators'!$B$4,'Cost Escalators'!$B$6,'Cost Escalators'!$C$6)</f>
        <v>0</v>
      </c>
      <c r="O686" s="34">
        <f>'Input Data'!O686*IF($G686='Cost Escalators'!$B$4,'Cost Escalators'!$B$6,'Cost Escalators'!$C$6)</f>
        <v>959634.98886718741</v>
      </c>
      <c r="P686" s="49">
        <f>'Input Data'!P686*IF($G686='Cost Escalators'!$B$4,'Cost Escalators'!$B$6,'Cost Escalators'!$C$6)</f>
        <v>2636266.03515625</v>
      </c>
      <c r="R686" s="102">
        <f t="shared" si="42"/>
        <v>0</v>
      </c>
      <c r="S686" s="34">
        <f t="shared" si="43"/>
        <v>0</v>
      </c>
      <c r="T686" s="34">
        <f t="shared" si="44"/>
        <v>0</v>
      </c>
      <c r="U686" s="49">
        <f t="shared" si="45"/>
        <v>3595901.0240234374</v>
      </c>
      <c r="W686" s="255">
        <f>IF(OR(A686='Cost Escalators'!A$68,A686='Cost Escalators'!A$69,A686='Cost Escalators'!A$70,A686='Cost Escalators'!A$71),SUM(H686:L686),0)</f>
        <v>0</v>
      </c>
    </row>
    <row r="687" spans="1:23" x14ac:dyDescent="0.2">
      <c r="A687" s="33">
        <f>'Input Data'!A687</f>
        <v>8075</v>
      </c>
      <c r="B687" s="33" t="str">
        <f>'Input Data'!B687</f>
        <v>Secondary System Renewal</v>
      </c>
      <c r="C687" s="33" t="str">
        <f>'Input Data'!C687</f>
        <v>Taree Secondary System Replacement</v>
      </c>
      <c r="D687" s="35" t="str">
        <f>'Input Data'!D687</f>
        <v>PS Replacement</v>
      </c>
      <c r="E687" s="63" t="str">
        <f>'Input Data'!E687</f>
        <v>Input_Proj_Future</v>
      </c>
      <c r="F687" s="69">
        <f>'Input Data'!F687</f>
        <v>2018</v>
      </c>
      <c r="G687" s="52">
        <f>'Input Data'!G687</f>
        <v>2013</v>
      </c>
      <c r="H687" s="97">
        <f>'Input Data'!H687*IF($G687='Cost Escalators'!$B$4,'Cost Escalators'!$B$6,'Cost Escalators'!$C$6)</f>
        <v>0</v>
      </c>
      <c r="I687" s="70">
        <f>'Input Data'!I687*IF($G687='Cost Escalators'!$B$4,'Cost Escalators'!$B$6,'Cost Escalators'!$C$6)</f>
        <v>0</v>
      </c>
      <c r="J687" s="70">
        <f>'Input Data'!J687*IF($G687='Cost Escalators'!$B$4,'Cost Escalators'!$B$6,'Cost Escalators'!$C$6)</f>
        <v>0</v>
      </c>
      <c r="K687" s="70">
        <f>'Input Data'!K687*IF($G687='Cost Escalators'!$B$4,'Cost Escalators'!$B$6,'Cost Escalators'!$C$6)</f>
        <v>0</v>
      </c>
      <c r="L687" s="71">
        <f>'Input Data'!L687*IF($G687='Cost Escalators'!$B$4,'Cost Escalators'!$B$6,'Cost Escalators'!$C$6)</f>
        <v>560721.82421875</v>
      </c>
      <c r="M687" s="34">
        <f>'Input Data'!M687*IF($G687='Cost Escalators'!$B$4,'Cost Escalators'!$B$6,'Cost Escalators'!$C$6)</f>
        <v>2126585.2931640623</v>
      </c>
      <c r="N687" s="34">
        <f>'Input Data'!N687*IF($G687='Cost Escalators'!$B$4,'Cost Escalators'!$B$6,'Cost Escalators'!$C$6)</f>
        <v>5195223.0230468744</v>
      </c>
      <c r="O687" s="34">
        <f>'Input Data'!O687*IF($G687='Cost Escalators'!$B$4,'Cost Escalators'!$B$6,'Cost Escalators'!$C$6)</f>
        <v>7153218.8546874998</v>
      </c>
      <c r="P687" s="49">
        <f>'Input Data'!P687*IF($G687='Cost Escalators'!$B$4,'Cost Escalators'!$B$6,'Cost Escalators'!$C$6)</f>
        <v>3770691.17578125</v>
      </c>
      <c r="R687" s="102">
        <f t="shared" si="42"/>
        <v>0</v>
      </c>
      <c r="S687" s="34">
        <f t="shared" si="43"/>
        <v>0</v>
      </c>
      <c r="T687" s="34">
        <f t="shared" si="44"/>
        <v>0</v>
      </c>
      <c r="U687" s="49">
        <f t="shared" si="45"/>
        <v>18806440.170898437</v>
      </c>
      <c r="W687" s="255">
        <f>IF(OR(A687='Cost Escalators'!A$68,A687='Cost Escalators'!A$69,A687='Cost Escalators'!A$70,A687='Cost Escalators'!A$71),SUM(H687:L687),0)</f>
        <v>0</v>
      </c>
    </row>
    <row r="688" spans="1:23" x14ac:dyDescent="0.2">
      <c r="A688" s="33">
        <f>'Input Data'!A688</f>
        <v>7467</v>
      </c>
      <c r="B688" s="33" t="str">
        <f>'Input Data'!B688</f>
        <v>Secondary System Renewal</v>
      </c>
      <c r="C688" s="33" t="str">
        <f>'Input Data'!C688</f>
        <v>Murrumburrah Secondary System Replacement</v>
      </c>
      <c r="D688" s="35" t="str">
        <f>'Input Data'!D688</f>
        <v>PS Replacement</v>
      </c>
      <c r="E688" s="63" t="str">
        <f>'Input Data'!E688</f>
        <v>Input_Proj_Future</v>
      </c>
      <c r="F688" s="69">
        <f>'Input Data'!F688</f>
        <v>2019</v>
      </c>
      <c r="G688" s="52">
        <f>'Input Data'!G688</f>
        <v>2013</v>
      </c>
      <c r="H688" s="97">
        <f>'Input Data'!H688*IF($G688='Cost Escalators'!$B$4,'Cost Escalators'!$B$6,'Cost Escalators'!$C$6)</f>
        <v>0</v>
      </c>
      <c r="I688" s="70">
        <f>'Input Data'!I688*IF($G688='Cost Escalators'!$B$4,'Cost Escalators'!$B$6,'Cost Escalators'!$C$6)</f>
        <v>0</v>
      </c>
      <c r="J688" s="70">
        <f>'Input Data'!J688*IF($G688='Cost Escalators'!$B$4,'Cost Escalators'!$B$6,'Cost Escalators'!$C$6)</f>
        <v>0</v>
      </c>
      <c r="K688" s="70">
        <f>'Input Data'!K688*IF($G688='Cost Escalators'!$B$4,'Cost Escalators'!$B$6,'Cost Escalators'!$C$6)</f>
        <v>0</v>
      </c>
      <c r="L688" s="71">
        <f>'Input Data'!L688*IF($G688='Cost Escalators'!$B$4,'Cost Escalators'!$B$6,'Cost Escalators'!$C$6)</f>
        <v>0</v>
      </c>
      <c r="M688" s="34">
        <f>'Input Data'!M688*IF($G688='Cost Escalators'!$B$4,'Cost Escalators'!$B$6,'Cost Escalators'!$C$6)</f>
        <v>0</v>
      </c>
      <c r="N688" s="34">
        <f>'Input Data'!N688*IF($G688='Cost Escalators'!$B$4,'Cost Escalators'!$B$6,'Cost Escalators'!$C$6)</f>
        <v>0</v>
      </c>
      <c r="O688" s="34">
        <f>'Input Data'!O688*IF($G688='Cost Escalators'!$B$4,'Cost Escalators'!$B$6,'Cost Escalators'!$C$6)</f>
        <v>0</v>
      </c>
      <c r="P688" s="49">
        <f>'Input Data'!P688*IF($G688='Cost Escalators'!$B$4,'Cost Escalators'!$B$6,'Cost Escalators'!$C$6)</f>
        <v>498966.79082031245</v>
      </c>
      <c r="R688" s="102">
        <f t="shared" si="42"/>
        <v>0</v>
      </c>
      <c r="S688" s="34">
        <f t="shared" si="43"/>
        <v>0</v>
      </c>
      <c r="T688" s="34">
        <f t="shared" si="44"/>
        <v>0</v>
      </c>
      <c r="U688" s="49">
        <f t="shared" si="45"/>
        <v>0</v>
      </c>
      <c r="W688" s="255">
        <f>IF(OR(A688='Cost Escalators'!A$68,A688='Cost Escalators'!A$69,A688='Cost Escalators'!A$70,A688='Cost Escalators'!A$71),SUM(H688:L688),0)</f>
        <v>0</v>
      </c>
    </row>
    <row r="689" spans="1:23" x14ac:dyDescent="0.2">
      <c r="A689" s="33">
        <f>'Input Data'!A689</f>
        <v>7638</v>
      </c>
      <c r="B689" s="33" t="str">
        <f>'Input Data'!B689</f>
        <v>Secondary System Renewal</v>
      </c>
      <c r="C689" s="33" t="str">
        <f>'Input Data'!C689</f>
        <v>Sydney North Secondary System Replacement</v>
      </c>
      <c r="D689" s="35" t="str">
        <f>'Input Data'!D689</f>
        <v>PS Replacement</v>
      </c>
      <c r="E689" s="63" t="str">
        <f>'Input Data'!E689</f>
        <v>Input_Proj_Future</v>
      </c>
      <c r="F689" s="69">
        <f>'Input Data'!F689</f>
        <v>2019</v>
      </c>
      <c r="G689" s="52">
        <f>'Input Data'!G689</f>
        <v>2013</v>
      </c>
      <c r="H689" s="97">
        <f>'Input Data'!H689*IF($G689='Cost Escalators'!$B$4,'Cost Escalators'!$B$6,'Cost Escalators'!$C$6)</f>
        <v>0</v>
      </c>
      <c r="I689" s="70">
        <f>'Input Data'!I689*IF($G689='Cost Escalators'!$B$4,'Cost Escalators'!$B$6,'Cost Escalators'!$C$6)</f>
        <v>0</v>
      </c>
      <c r="J689" s="70">
        <f>'Input Data'!J689*IF($G689='Cost Escalators'!$B$4,'Cost Escalators'!$B$6,'Cost Escalators'!$C$6)</f>
        <v>0</v>
      </c>
      <c r="K689" s="70">
        <f>'Input Data'!K689*IF($G689='Cost Escalators'!$B$4,'Cost Escalators'!$B$6,'Cost Escalators'!$C$6)</f>
        <v>0</v>
      </c>
      <c r="L689" s="71">
        <f>'Input Data'!L689*IF($G689='Cost Escalators'!$B$4,'Cost Escalators'!$B$6,'Cost Escalators'!$C$6)</f>
        <v>1107547.111328125</v>
      </c>
      <c r="M689" s="34">
        <f>'Input Data'!M689*IF($G689='Cost Escalators'!$B$4,'Cost Escalators'!$B$6,'Cost Escalators'!$C$6)</f>
        <v>9604800.0042968746</v>
      </c>
      <c r="N689" s="34">
        <f>'Input Data'!N689*IF($G689='Cost Escalators'!$B$4,'Cost Escalators'!$B$6,'Cost Escalators'!$C$6)</f>
        <v>12218042.212304687</v>
      </c>
      <c r="O689" s="34">
        <f>'Input Data'!O689*IF($G689='Cost Escalators'!$B$4,'Cost Escalators'!$B$6,'Cost Escalators'!$C$6)</f>
        <v>4091256.6296874997</v>
      </c>
      <c r="P689" s="49">
        <f>'Input Data'!P689*IF($G689='Cost Escalators'!$B$4,'Cost Escalators'!$B$6,'Cost Escalators'!$C$6)</f>
        <v>1042767.90078125</v>
      </c>
      <c r="R689" s="102">
        <f t="shared" si="42"/>
        <v>0</v>
      </c>
      <c r="S689" s="34">
        <f t="shared" si="43"/>
        <v>0</v>
      </c>
      <c r="T689" s="34">
        <f t="shared" si="44"/>
        <v>0</v>
      </c>
      <c r="U689" s="49">
        <f t="shared" si="45"/>
        <v>0</v>
      </c>
      <c r="W689" s="255">
        <f>IF(OR(A689='Cost Escalators'!A$68,A689='Cost Escalators'!A$69,A689='Cost Escalators'!A$70,A689='Cost Escalators'!A$71),SUM(H689:L689),0)</f>
        <v>0</v>
      </c>
    </row>
    <row r="690" spans="1:23" x14ac:dyDescent="0.2">
      <c r="A690" s="33">
        <f>'Input Data'!A690</f>
        <v>7756</v>
      </c>
      <c r="B690" s="33" t="str">
        <f>'Input Data'!B690</f>
        <v>Secondary System Renewal</v>
      </c>
      <c r="C690" s="33" t="str">
        <f>'Input Data'!C690</f>
        <v>Armidale Secondary System Replacement</v>
      </c>
      <c r="D690" s="35" t="str">
        <f>'Input Data'!D690</f>
        <v>PS Replacement</v>
      </c>
      <c r="E690" s="63" t="str">
        <f>'Input Data'!E690</f>
        <v>Input_Proj_Future</v>
      </c>
      <c r="F690" s="69">
        <f>'Input Data'!F690</f>
        <v>2019</v>
      </c>
      <c r="G690" s="52">
        <f>'Input Data'!G690</f>
        <v>2013</v>
      </c>
      <c r="H690" s="97">
        <f>'Input Data'!H690*IF($G690='Cost Escalators'!$B$4,'Cost Escalators'!$B$6,'Cost Escalators'!$C$6)</f>
        <v>0</v>
      </c>
      <c r="I690" s="70">
        <f>'Input Data'!I690*IF($G690='Cost Escalators'!$B$4,'Cost Escalators'!$B$6,'Cost Escalators'!$C$6)</f>
        <v>0</v>
      </c>
      <c r="J690" s="70">
        <f>'Input Data'!J690*IF($G690='Cost Escalators'!$B$4,'Cost Escalators'!$B$6,'Cost Escalators'!$C$6)</f>
        <v>0</v>
      </c>
      <c r="K690" s="70">
        <f>'Input Data'!K690*IF($G690='Cost Escalators'!$B$4,'Cost Escalators'!$B$6,'Cost Escalators'!$C$6)</f>
        <v>0</v>
      </c>
      <c r="L690" s="71">
        <f>'Input Data'!L690*IF($G690='Cost Escalators'!$B$4,'Cost Escalators'!$B$6,'Cost Escalators'!$C$6)</f>
        <v>0</v>
      </c>
      <c r="M690" s="34">
        <f>'Input Data'!M690*IF($G690='Cost Escalators'!$B$4,'Cost Escalators'!$B$6,'Cost Escalators'!$C$6)</f>
        <v>0</v>
      </c>
      <c r="N690" s="34">
        <f>'Input Data'!N690*IF($G690='Cost Escalators'!$B$4,'Cost Escalators'!$B$6,'Cost Escalators'!$C$6)</f>
        <v>0</v>
      </c>
      <c r="O690" s="34">
        <f>'Input Data'!O690*IF($G690='Cost Escalators'!$B$4,'Cost Escalators'!$B$6,'Cost Escalators'!$C$6)</f>
        <v>144496.40078124998</v>
      </c>
      <c r="P690" s="49">
        <f>'Input Data'!P690*IF($G690='Cost Escalators'!$B$4,'Cost Escalators'!$B$6,'Cost Escalators'!$C$6)</f>
        <v>3334632.642578125</v>
      </c>
      <c r="R690" s="102">
        <f t="shared" si="42"/>
        <v>0</v>
      </c>
      <c r="S690" s="34">
        <f t="shared" si="43"/>
        <v>0</v>
      </c>
      <c r="T690" s="34">
        <f t="shared" si="44"/>
        <v>0</v>
      </c>
      <c r="U690" s="49">
        <f t="shared" si="45"/>
        <v>0</v>
      </c>
      <c r="W690" s="255">
        <f>IF(OR(A690='Cost Escalators'!A$68,A690='Cost Escalators'!A$69,A690='Cost Escalators'!A$70,A690='Cost Escalators'!A$71),SUM(H690:L690),0)</f>
        <v>0</v>
      </c>
    </row>
    <row r="691" spans="1:23" x14ac:dyDescent="0.2">
      <c r="A691" s="33">
        <f>'Input Data'!A691</f>
        <v>7351</v>
      </c>
      <c r="B691" s="33" t="str">
        <f>'Input Data'!B691</f>
        <v>Secondary System Renewal</v>
      </c>
      <c r="C691" s="33" t="str">
        <f>'Input Data'!C691</f>
        <v>Beryl Secondary System Replacement</v>
      </c>
      <c r="D691" s="35" t="str">
        <f>'Input Data'!D691</f>
        <v>PS Replacement</v>
      </c>
      <c r="E691" s="63" t="str">
        <f>'Input Data'!E691</f>
        <v>Input_Proj_Future</v>
      </c>
      <c r="F691" s="69">
        <f>'Input Data'!F691</f>
        <v>2020</v>
      </c>
      <c r="G691" s="52">
        <f>'Input Data'!G691</f>
        <v>2013</v>
      </c>
      <c r="H691" s="97">
        <f>'Input Data'!H691*IF($G691='Cost Escalators'!$B$4,'Cost Escalators'!$B$6,'Cost Escalators'!$C$6)</f>
        <v>0</v>
      </c>
      <c r="I691" s="70">
        <f>'Input Data'!I691*IF($G691='Cost Escalators'!$B$4,'Cost Escalators'!$B$6,'Cost Escalators'!$C$6)</f>
        <v>0</v>
      </c>
      <c r="J691" s="70">
        <f>'Input Data'!J691*IF($G691='Cost Escalators'!$B$4,'Cost Escalators'!$B$6,'Cost Escalators'!$C$6)</f>
        <v>0</v>
      </c>
      <c r="K691" s="70">
        <f>'Input Data'!K691*IF($G691='Cost Escalators'!$B$4,'Cost Escalators'!$B$6,'Cost Escalators'!$C$6)</f>
        <v>0</v>
      </c>
      <c r="L691" s="71">
        <f>'Input Data'!L691*IF($G691='Cost Escalators'!$B$4,'Cost Escalators'!$B$6,'Cost Escalators'!$C$6)</f>
        <v>0</v>
      </c>
      <c r="M691" s="34">
        <f>'Input Data'!M691*IF($G691='Cost Escalators'!$B$4,'Cost Escalators'!$B$6,'Cost Escalators'!$C$6)</f>
        <v>0</v>
      </c>
      <c r="N691" s="34">
        <f>'Input Data'!N691*IF($G691='Cost Escalators'!$B$4,'Cost Escalators'!$B$6,'Cost Escalators'!$C$6)</f>
        <v>0</v>
      </c>
      <c r="O691" s="34">
        <f>'Input Data'!O691*IF($G691='Cost Escalators'!$B$4,'Cost Escalators'!$B$6,'Cost Escalators'!$C$6)</f>
        <v>0</v>
      </c>
      <c r="P691" s="49">
        <f>'Input Data'!P691*IF($G691='Cost Escalators'!$B$4,'Cost Escalators'!$B$6,'Cost Escalators'!$C$6)</f>
        <v>0</v>
      </c>
      <c r="R691" s="102">
        <f t="shared" si="42"/>
        <v>0</v>
      </c>
      <c r="S691" s="34">
        <f t="shared" si="43"/>
        <v>0</v>
      </c>
      <c r="T691" s="34">
        <f t="shared" si="44"/>
        <v>0</v>
      </c>
      <c r="U691" s="49">
        <f t="shared" si="45"/>
        <v>0</v>
      </c>
      <c r="W691" s="255">
        <f>IF(OR(A691='Cost Escalators'!A$68,A691='Cost Escalators'!A$69,A691='Cost Escalators'!A$70,A691='Cost Escalators'!A$71),SUM(H691:L691),0)</f>
        <v>0</v>
      </c>
    </row>
    <row r="692" spans="1:23" x14ac:dyDescent="0.2">
      <c r="A692" s="33">
        <f>'Input Data'!A692</f>
        <v>7354</v>
      </c>
      <c r="B692" s="33" t="str">
        <f>'Input Data'!B692</f>
        <v>Secondary System Renewal</v>
      </c>
      <c r="C692" s="33" t="str">
        <f>'Input Data'!C692</f>
        <v>Buronga Secondary System Replacement</v>
      </c>
      <c r="D692" s="35" t="str">
        <f>'Input Data'!D692</f>
        <v>PS Replacement</v>
      </c>
      <c r="E692" s="63" t="str">
        <f>'Input Data'!E692</f>
        <v>Input_Proj_Future</v>
      </c>
      <c r="F692" s="69">
        <f>'Input Data'!F692</f>
        <v>2020</v>
      </c>
      <c r="G692" s="52">
        <f>'Input Data'!G692</f>
        <v>2013</v>
      </c>
      <c r="H692" s="97">
        <f>'Input Data'!H692*IF($G692='Cost Escalators'!$B$4,'Cost Escalators'!$B$6,'Cost Escalators'!$C$6)</f>
        <v>0</v>
      </c>
      <c r="I692" s="70">
        <f>'Input Data'!I692*IF($G692='Cost Escalators'!$B$4,'Cost Escalators'!$B$6,'Cost Escalators'!$C$6)</f>
        <v>0</v>
      </c>
      <c r="J692" s="70">
        <f>'Input Data'!J692*IF($G692='Cost Escalators'!$B$4,'Cost Escalators'!$B$6,'Cost Escalators'!$C$6)</f>
        <v>0</v>
      </c>
      <c r="K692" s="70">
        <f>'Input Data'!K692*IF($G692='Cost Escalators'!$B$4,'Cost Escalators'!$B$6,'Cost Escalators'!$C$6)</f>
        <v>0</v>
      </c>
      <c r="L692" s="71">
        <f>'Input Data'!L692*IF($G692='Cost Escalators'!$B$4,'Cost Escalators'!$B$6,'Cost Escalators'!$C$6)</f>
        <v>0</v>
      </c>
      <c r="M692" s="34">
        <f>'Input Data'!M692*IF($G692='Cost Escalators'!$B$4,'Cost Escalators'!$B$6,'Cost Escalators'!$C$6)</f>
        <v>0</v>
      </c>
      <c r="N692" s="34">
        <f>'Input Data'!N692*IF($G692='Cost Escalators'!$B$4,'Cost Escalators'!$B$6,'Cost Escalators'!$C$6)</f>
        <v>0</v>
      </c>
      <c r="O692" s="34">
        <f>'Input Data'!O692*IF($G692='Cost Escalators'!$B$4,'Cost Escalators'!$B$6,'Cost Escalators'!$C$6)</f>
        <v>0</v>
      </c>
      <c r="P692" s="49">
        <f>'Input Data'!P692*IF($G692='Cost Escalators'!$B$4,'Cost Escalators'!$B$6,'Cost Escalators'!$C$6)</f>
        <v>306532.84375</v>
      </c>
      <c r="R692" s="102">
        <f t="shared" si="42"/>
        <v>0</v>
      </c>
      <c r="S692" s="34">
        <f t="shared" si="43"/>
        <v>0</v>
      </c>
      <c r="T692" s="34">
        <f t="shared" si="44"/>
        <v>0</v>
      </c>
      <c r="U692" s="49">
        <f t="shared" si="45"/>
        <v>0</v>
      </c>
      <c r="W692" s="255">
        <f>IF(OR(A692='Cost Escalators'!A$68,A692='Cost Escalators'!A$69,A692='Cost Escalators'!A$70,A692='Cost Escalators'!A$71),SUM(H692:L692),0)</f>
        <v>0</v>
      </c>
    </row>
    <row r="693" spans="1:23" x14ac:dyDescent="0.2">
      <c r="A693" s="33">
        <f>'Input Data'!A693</f>
        <v>7651</v>
      </c>
      <c r="B693" s="33" t="str">
        <f>'Input Data'!B693</f>
        <v>Secondary System Renewal</v>
      </c>
      <c r="C693" s="33" t="str">
        <f>'Input Data'!C693</f>
        <v>Liddell Secondary System Replacement</v>
      </c>
      <c r="D693" s="35" t="str">
        <f>'Input Data'!D693</f>
        <v>PS Replacement</v>
      </c>
      <c r="E693" s="63" t="str">
        <f>'Input Data'!E693</f>
        <v>Input_Proj_Future</v>
      </c>
      <c r="F693" s="69">
        <f>'Input Data'!F693</f>
        <v>2020</v>
      </c>
      <c r="G693" s="52">
        <f>'Input Data'!G693</f>
        <v>2013</v>
      </c>
      <c r="H693" s="97">
        <f>'Input Data'!H693*IF($G693='Cost Escalators'!$B$4,'Cost Escalators'!$B$6,'Cost Escalators'!$C$6)</f>
        <v>0</v>
      </c>
      <c r="I693" s="70">
        <f>'Input Data'!I693*IF($G693='Cost Escalators'!$B$4,'Cost Escalators'!$B$6,'Cost Escalators'!$C$6)</f>
        <v>0</v>
      </c>
      <c r="J693" s="70">
        <f>'Input Data'!J693*IF($G693='Cost Escalators'!$B$4,'Cost Escalators'!$B$6,'Cost Escalators'!$C$6)</f>
        <v>0</v>
      </c>
      <c r="K693" s="70">
        <f>'Input Data'!K693*IF($G693='Cost Escalators'!$B$4,'Cost Escalators'!$B$6,'Cost Escalators'!$C$6)</f>
        <v>0</v>
      </c>
      <c r="L693" s="71">
        <f>'Input Data'!L693*IF($G693='Cost Escalators'!$B$4,'Cost Escalators'!$B$6,'Cost Escalators'!$C$6)</f>
        <v>0</v>
      </c>
      <c r="M693" s="34">
        <f>'Input Data'!M693*IF($G693='Cost Escalators'!$B$4,'Cost Escalators'!$B$6,'Cost Escalators'!$C$6)</f>
        <v>0</v>
      </c>
      <c r="N693" s="34">
        <f>'Input Data'!N693*IF($G693='Cost Escalators'!$B$4,'Cost Escalators'!$B$6,'Cost Escalators'!$C$6)</f>
        <v>0</v>
      </c>
      <c r="O693" s="34">
        <f>'Input Data'!O693*IF($G693='Cost Escalators'!$B$4,'Cost Escalators'!$B$6,'Cost Escalators'!$C$6)</f>
        <v>349027.67402343749</v>
      </c>
      <c r="P693" s="49">
        <f>'Input Data'!P693*IF($G693='Cost Escalators'!$B$4,'Cost Escalators'!$B$6,'Cost Escalators'!$C$6)</f>
        <v>2364867.3138671871</v>
      </c>
      <c r="R693" s="102">
        <f t="shared" si="42"/>
        <v>0</v>
      </c>
      <c r="S693" s="34">
        <f t="shared" si="43"/>
        <v>0</v>
      </c>
      <c r="T693" s="34">
        <f t="shared" si="44"/>
        <v>0</v>
      </c>
      <c r="U693" s="49">
        <f t="shared" si="45"/>
        <v>0</v>
      </c>
      <c r="W693" s="255">
        <f>IF(OR(A693='Cost Escalators'!A$68,A693='Cost Escalators'!A$69,A693='Cost Escalators'!A$70,A693='Cost Escalators'!A$71),SUM(H693:L693),0)</f>
        <v>0</v>
      </c>
    </row>
    <row r="694" spans="1:23" x14ac:dyDescent="0.2">
      <c r="A694" s="33">
        <f>'Input Data'!A694</f>
        <v>7667</v>
      </c>
      <c r="B694" s="33" t="str">
        <f>'Input Data'!B694</f>
        <v>Secondary System Renewal</v>
      </c>
      <c r="C694" s="33" t="str">
        <f>'Input Data'!C694</f>
        <v>Avon Secondary System Replacement</v>
      </c>
      <c r="D694" s="35" t="str">
        <f>'Input Data'!D694</f>
        <v>PS Replacement</v>
      </c>
      <c r="E694" s="63" t="str">
        <f>'Input Data'!E694</f>
        <v>Input_Proj_Future</v>
      </c>
      <c r="F694" s="69">
        <f>'Input Data'!F694</f>
        <v>2021</v>
      </c>
      <c r="G694" s="52">
        <f>'Input Data'!G694</f>
        <v>2013</v>
      </c>
      <c r="H694" s="97">
        <f>'Input Data'!H694*IF($G694='Cost Escalators'!$B$4,'Cost Escalators'!$B$6,'Cost Escalators'!$C$6)</f>
        <v>0</v>
      </c>
      <c r="I694" s="70">
        <f>'Input Data'!I694*IF($G694='Cost Escalators'!$B$4,'Cost Escalators'!$B$6,'Cost Escalators'!$C$6)</f>
        <v>0</v>
      </c>
      <c r="J694" s="70">
        <f>'Input Data'!J694*IF($G694='Cost Escalators'!$B$4,'Cost Escalators'!$B$6,'Cost Escalators'!$C$6)</f>
        <v>0</v>
      </c>
      <c r="K694" s="70">
        <f>'Input Data'!K694*IF($G694='Cost Escalators'!$B$4,'Cost Escalators'!$B$6,'Cost Escalators'!$C$6)</f>
        <v>0</v>
      </c>
      <c r="L694" s="71">
        <f>'Input Data'!L694*IF($G694='Cost Escalators'!$B$4,'Cost Escalators'!$B$6,'Cost Escalators'!$C$6)</f>
        <v>0</v>
      </c>
      <c r="M694" s="34">
        <f>'Input Data'!M694*IF($G694='Cost Escalators'!$B$4,'Cost Escalators'!$B$6,'Cost Escalators'!$C$6)</f>
        <v>0</v>
      </c>
      <c r="N694" s="34">
        <f>'Input Data'!N694*IF($G694='Cost Escalators'!$B$4,'Cost Escalators'!$B$6,'Cost Escalators'!$C$6)</f>
        <v>0</v>
      </c>
      <c r="O694" s="34">
        <f>'Input Data'!O694*IF($G694='Cost Escalators'!$B$4,'Cost Escalators'!$B$6,'Cost Escalators'!$C$6)</f>
        <v>0</v>
      </c>
      <c r="P694" s="49">
        <f>'Input Data'!P694*IF($G694='Cost Escalators'!$B$4,'Cost Escalators'!$B$6,'Cost Escalators'!$C$6)</f>
        <v>0</v>
      </c>
      <c r="R694" s="102">
        <f t="shared" si="42"/>
        <v>0</v>
      </c>
      <c r="S694" s="34">
        <f t="shared" si="43"/>
        <v>0</v>
      </c>
      <c r="T694" s="34">
        <f t="shared" si="44"/>
        <v>0</v>
      </c>
      <c r="U694" s="49">
        <f t="shared" si="45"/>
        <v>0</v>
      </c>
      <c r="W694" s="255">
        <f>IF(OR(A694='Cost Escalators'!A$68,A694='Cost Escalators'!A$69,A694='Cost Escalators'!A$70,A694='Cost Escalators'!A$71),SUM(H694:L694),0)</f>
        <v>0</v>
      </c>
    </row>
    <row r="695" spans="1:23" x14ac:dyDescent="0.2">
      <c r="A695" s="33">
        <f>'Input Data'!A695</f>
        <v>8193</v>
      </c>
      <c r="B695" s="33" t="str">
        <f>'Input Data'!B695</f>
        <v>Secondary System Renewal</v>
      </c>
      <c r="C695" s="33" t="str">
        <f>'Input Data'!C695</f>
        <v>Sydney South Secondary System Replacement</v>
      </c>
      <c r="D695" s="35" t="str">
        <f>'Input Data'!D695</f>
        <v>PS Replacement</v>
      </c>
      <c r="E695" s="63" t="str">
        <f>'Input Data'!E695</f>
        <v>Input_Proj_Future</v>
      </c>
      <c r="F695" s="69">
        <f>'Input Data'!F695</f>
        <v>2022</v>
      </c>
      <c r="G695" s="52">
        <f>'Input Data'!G695</f>
        <v>2013</v>
      </c>
      <c r="H695" s="97">
        <f>'Input Data'!H695*IF($G695='Cost Escalators'!$B$4,'Cost Escalators'!$B$6,'Cost Escalators'!$C$6)</f>
        <v>0</v>
      </c>
      <c r="I695" s="70">
        <f>'Input Data'!I695*IF($G695='Cost Escalators'!$B$4,'Cost Escalators'!$B$6,'Cost Escalators'!$C$6)</f>
        <v>0</v>
      </c>
      <c r="J695" s="70">
        <f>'Input Data'!J695*IF($G695='Cost Escalators'!$B$4,'Cost Escalators'!$B$6,'Cost Escalators'!$C$6)</f>
        <v>0</v>
      </c>
      <c r="K695" s="70">
        <f>'Input Data'!K695*IF($G695='Cost Escalators'!$B$4,'Cost Escalators'!$B$6,'Cost Escalators'!$C$6)</f>
        <v>0</v>
      </c>
      <c r="L695" s="71">
        <f>'Input Data'!L695*IF($G695='Cost Escalators'!$B$4,'Cost Escalators'!$B$6,'Cost Escalators'!$C$6)</f>
        <v>0</v>
      </c>
      <c r="M695" s="34">
        <f>'Input Data'!M695*IF($G695='Cost Escalators'!$B$4,'Cost Escalators'!$B$6,'Cost Escalators'!$C$6)</f>
        <v>0</v>
      </c>
      <c r="N695" s="34">
        <f>'Input Data'!N695*IF($G695='Cost Escalators'!$B$4,'Cost Escalators'!$B$6,'Cost Escalators'!$C$6)</f>
        <v>0</v>
      </c>
      <c r="O695" s="34">
        <f>'Input Data'!O695*IF($G695='Cost Escalators'!$B$4,'Cost Escalators'!$B$6,'Cost Escalators'!$C$6)</f>
        <v>502807.09746093745</v>
      </c>
      <c r="P695" s="49">
        <f>'Input Data'!P695*IF($G695='Cost Escalators'!$B$4,'Cost Escalators'!$B$6,'Cost Escalators'!$C$6)</f>
        <v>2942642.5287109371</v>
      </c>
      <c r="R695" s="102">
        <f t="shared" si="42"/>
        <v>0</v>
      </c>
      <c r="S695" s="34">
        <f t="shared" si="43"/>
        <v>0</v>
      </c>
      <c r="T695" s="34">
        <f t="shared" si="44"/>
        <v>0</v>
      </c>
      <c r="U695" s="49">
        <f t="shared" si="45"/>
        <v>0</v>
      </c>
      <c r="W695" s="255">
        <f>IF(OR(A695='Cost Escalators'!A$68,A695='Cost Escalators'!A$69,A695='Cost Escalators'!A$70,A695='Cost Escalators'!A$71),SUM(H695:L695),0)</f>
        <v>0</v>
      </c>
    </row>
    <row r="696" spans="1:23" x14ac:dyDescent="0.2">
      <c r="A696" s="33" t="str">
        <f>'Input Data'!A696</f>
        <v>P0001205</v>
      </c>
      <c r="B696" s="33" t="str">
        <f>'Input Data'!B696</f>
        <v>Substation Minor Projects</v>
      </c>
      <c r="C696" s="33" t="str">
        <f>'Input Data'!C696</f>
        <v>Cowra Duplicated DC &amp; AC Supplies</v>
      </c>
      <c r="D696" s="35" t="str">
        <f>'Input Data'!D696</f>
        <v>PS Replacement</v>
      </c>
      <c r="E696" s="63" t="str">
        <f>'Input Data'!E696</f>
        <v>Input_Proj_Future</v>
      </c>
      <c r="F696" s="69">
        <f>'Input Data'!F696</f>
        <v>2014</v>
      </c>
      <c r="G696" s="52">
        <f>'Input Data'!G696</f>
        <v>2013</v>
      </c>
      <c r="H696" s="97">
        <f>'Input Data'!H696*IF($G696='Cost Escalators'!$B$4,'Cost Escalators'!$B$6,'Cost Escalators'!$C$6)</f>
        <v>0</v>
      </c>
      <c r="I696" s="70">
        <f>'Input Data'!I696*IF($G696='Cost Escalators'!$B$4,'Cost Escalators'!$B$6,'Cost Escalators'!$C$6)</f>
        <v>0</v>
      </c>
      <c r="J696" s="70">
        <f>'Input Data'!J696*IF($G696='Cost Escalators'!$B$4,'Cost Escalators'!$B$6,'Cost Escalators'!$C$6)</f>
        <v>0</v>
      </c>
      <c r="K696" s="70">
        <f>'Input Data'!K696*IF($G696='Cost Escalators'!$B$4,'Cost Escalators'!$B$6,'Cost Escalators'!$C$6)</f>
        <v>139485.166015625</v>
      </c>
      <c r="L696" s="71">
        <f>'Input Data'!L696*IF($G696='Cost Escalators'!$B$4,'Cost Escalators'!$B$6,'Cost Escalators'!$C$6)</f>
        <v>332748.005859375</v>
      </c>
      <c r="M696" s="34">
        <f>'Input Data'!M696*IF($G696='Cost Escalators'!$B$4,'Cost Escalators'!$B$6,'Cost Escalators'!$C$6)</f>
        <v>0</v>
      </c>
      <c r="N696" s="34">
        <f>'Input Data'!N696*IF($G696='Cost Escalators'!$B$4,'Cost Escalators'!$B$6,'Cost Escalators'!$C$6)</f>
        <v>0</v>
      </c>
      <c r="O696" s="34">
        <f>'Input Data'!O696*IF($G696='Cost Escalators'!$B$4,'Cost Escalators'!$B$6,'Cost Escalators'!$C$6)</f>
        <v>0</v>
      </c>
      <c r="P696" s="49">
        <f>'Input Data'!P696*IF($G696='Cost Escalators'!$B$4,'Cost Escalators'!$B$6,'Cost Escalators'!$C$6)</f>
        <v>0</v>
      </c>
      <c r="R696" s="102">
        <f t="shared" si="42"/>
        <v>0</v>
      </c>
      <c r="S696" s="34">
        <f t="shared" si="43"/>
        <v>0</v>
      </c>
      <c r="T696" s="34">
        <f t="shared" si="44"/>
        <v>0</v>
      </c>
      <c r="U696" s="49">
        <f t="shared" si="45"/>
        <v>0</v>
      </c>
      <c r="W696" s="255">
        <f>IF(OR(A696='Cost Escalators'!A$68,A696='Cost Escalators'!A$69,A696='Cost Escalators'!A$70,A696='Cost Escalators'!A$71),SUM(H696:L696),0)</f>
        <v>0</v>
      </c>
    </row>
    <row r="697" spans="1:23" x14ac:dyDescent="0.2">
      <c r="A697" s="33">
        <f>'Input Data'!A697</f>
        <v>8083</v>
      </c>
      <c r="B697" s="33" t="str">
        <f>'Input Data'!B697</f>
        <v>Substation Minor Projects</v>
      </c>
      <c r="C697" s="33" t="str">
        <f>'Input Data'!C697</f>
        <v>Dapto 415V AC System Replacement</v>
      </c>
      <c r="D697" s="35" t="str">
        <f>'Input Data'!D697</f>
        <v>PS Replacement</v>
      </c>
      <c r="E697" s="63" t="str">
        <f>'Input Data'!E697</f>
        <v>Input_Proj_Future</v>
      </c>
      <c r="F697" s="69">
        <f>'Input Data'!F697</f>
        <v>2015</v>
      </c>
      <c r="G697" s="52">
        <f>'Input Data'!G697</f>
        <v>2013</v>
      </c>
      <c r="H697" s="97">
        <f>'Input Data'!H697*IF($G697='Cost Escalators'!$B$4,'Cost Escalators'!$B$6,'Cost Escalators'!$C$6)</f>
        <v>0</v>
      </c>
      <c r="I697" s="70">
        <f>'Input Data'!I697*IF($G697='Cost Escalators'!$B$4,'Cost Escalators'!$B$6,'Cost Escalators'!$C$6)</f>
        <v>0</v>
      </c>
      <c r="J697" s="70">
        <f>'Input Data'!J697*IF($G697='Cost Escalators'!$B$4,'Cost Escalators'!$B$6,'Cost Escalators'!$C$6)</f>
        <v>0</v>
      </c>
      <c r="K697" s="70">
        <f>'Input Data'!K697*IF($G697='Cost Escalators'!$B$4,'Cost Escalators'!$B$6,'Cost Escalators'!$C$6)</f>
        <v>0</v>
      </c>
      <c r="L697" s="71">
        <f>'Input Data'!L697*IF($G697='Cost Escalators'!$B$4,'Cost Escalators'!$B$6,'Cost Escalators'!$C$6)</f>
        <v>58484.6484375</v>
      </c>
      <c r="M697" s="34">
        <f>'Input Data'!M697*IF($G697='Cost Escalators'!$B$4,'Cost Escalators'!$B$6,'Cost Escalators'!$C$6)</f>
        <v>2524516.7144531249</v>
      </c>
      <c r="N697" s="34">
        <f>'Input Data'!N697*IF($G697='Cost Escalators'!$B$4,'Cost Escalators'!$B$6,'Cost Escalators'!$C$6)</f>
        <v>0</v>
      </c>
      <c r="O697" s="34">
        <f>'Input Data'!O697*IF($G697='Cost Escalators'!$B$4,'Cost Escalators'!$B$6,'Cost Escalators'!$C$6)</f>
        <v>0</v>
      </c>
      <c r="P697" s="49">
        <f>'Input Data'!P697*IF($G697='Cost Escalators'!$B$4,'Cost Escalators'!$B$6,'Cost Escalators'!$C$6)</f>
        <v>0</v>
      </c>
      <c r="R697" s="102">
        <f t="shared" si="42"/>
        <v>2583001.3628906249</v>
      </c>
      <c r="S697" s="34">
        <f t="shared" si="43"/>
        <v>0</v>
      </c>
      <c r="T697" s="34">
        <f t="shared" si="44"/>
        <v>0</v>
      </c>
      <c r="U697" s="49">
        <f t="shared" si="45"/>
        <v>0</v>
      </c>
      <c r="W697" s="255">
        <f>IF(OR(A697='Cost Escalators'!A$68,A697='Cost Escalators'!A$69,A697='Cost Escalators'!A$70,A697='Cost Escalators'!A$71),SUM(H697:L697),0)</f>
        <v>0</v>
      </c>
    </row>
    <row r="698" spans="1:23" x14ac:dyDescent="0.2">
      <c r="A698" s="33">
        <f>'Input Data'!A698</f>
        <v>6040</v>
      </c>
      <c r="B698" s="33" t="str">
        <f>'Input Data'!B698</f>
        <v>Substation Minor Projects</v>
      </c>
      <c r="C698" s="33" t="str">
        <f>'Input Data'!C698</f>
        <v>Sydney West 132kV Disconnector Replacement</v>
      </c>
      <c r="D698" s="35" t="str">
        <f>'Input Data'!D698</f>
        <v>PS Replacement</v>
      </c>
      <c r="E698" s="63" t="str">
        <f>'Input Data'!E698</f>
        <v>Input_Proj_Future</v>
      </c>
      <c r="F698" s="69">
        <f>'Input Data'!F698</f>
        <v>2016</v>
      </c>
      <c r="G698" s="52">
        <f>'Input Data'!G698</f>
        <v>2013</v>
      </c>
      <c r="H698" s="97">
        <f>'Input Data'!H698*IF($G698='Cost Escalators'!$B$4,'Cost Escalators'!$B$6,'Cost Escalators'!$C$6)</f>
        <v>0</v>
      </c>
      <c r="I698" s="70">
        <f>'Input Data'!I698*IF($G698='Cost Escalators'!$B$4,'Cost Escalators'!$B$6,'Cost Escalators'!$C$6)</f>
        <v>0</v>
      </c>
      <c r="J698" s="70">
        <f>'Input Data'!J698*IF($G698='Cost Escalators'!$B$4,'Cost Escalators'!$B$6,'Cost Escalators'!$C$6)</f>
        <v>0</v>
      </c>
      <c r="K698" s="70">
        <f>'Input Data'!K698*IF($G698='Cost Escalators'!$B$4,'Cost Escalators'!$B$6,'Cost Escalators'!$C$6)</f>
        <v>504559.26953125</v>
      </c>
      <c r="L698" s="71">
        <f>'Input Data'!L698*IF($G698='Cost Escalators'!$B$4,'Cost Escalators'!$B$6,'Cost Escalators'!$C$6)</f>
        <v>552035.587890625</v>
      </c>
      <c r="M698" s="34">
        <f>'Input Data'!M698*IF($G698='Cost Escalators'!$B$4,'Cost Escalators'!$B$6,'Cost Escalators'!$C$6)</f>
        <v>2520308.9488281249</v>
      </c>
      <c r="N698" s="34">
        <f>'Input Data'!N698*IF($G698='Cost Escalators'!$B$4,'Cost Escalators'!$B$6,'Cost Escalators'!$C$6)</f>
        <v>376349.33027343749</v>
      </c>
      <c r="O698" s="34">
        <f>'Input Data'!O698*IF($G698='Cost Escalators'!$B$4,'Cost Escalators'!$B$6,'Cost Escalators'!$C$6)</f>
        <v>0</v>
      </c>
      <c r="P698" s="49">
        <f>'Input Data'!P698*IF($G698='Cost Escalators'!$B$4,'Cost Escalators'!$B$6,'Cost Escalators'!$C$6)</f>
        <v>0</v>
      </c>
      <c r="R698" s="102">
        <f t="shared" si="42"/>
        <v>0</v>
      </c>
      <c r="S698" s="34">
        <f t="shared" si="43"/>
        <v>3953253.1365234372</v>
      </c>
      <c r="T698" s="34">
        <f t="shared" si="44"/>
        <v>0</v>
      </c>
      <c r="U698" s="49">
        <f t="shared" si="45"/>
        <v>0</v>
      </c>
      <c r="W698" s="255">
        <f>IF(OR(A698='Cost Escalators'!A$68,A698='Cost Escalators'!A$69,A698='Cost Escalators'!A$70,A698='Cost Escalators'!A$71),SUM(H698:L698),0)</f>
        <v>0</v>
      </c>
    </row>
    <row r="699" spans="1:23" x14ac:dyDescent="0.2">
      <c r="A699" s="33" t="str">
        <f>'Input Data'!A699</f>
        <v>P0002049</v>
      </c>
      <c r="B699" s="33" t="str">
        <f>'Input Data'!B699</f>
        <v>Substation Minor Projects</v>
      </c>
      <c r="C699" s="33" t="str">
        <f>'Input Data'!C699</f>
        <v>Sydney South AC System Replacement</v>
      </c>
      <c r="D699" s="35" t="str">
        <f>'Input Data'!D699</f>
        <v>PS Replacement</v>
      </c>
      <c r="E699" s="63" t="str">
        <f>'Input Data'!E699</f>
        <v>Input_Proj_Future</v>
      </c>
      <c r="F699" s="69">
        <f>'Input Data'!F699</f>
        <v>2017</v>
      </c>
      <c r="G699" s="52">
        <f>'Input Data'!G699</f>
        <v>2013</v>
      </c>
      <c r="H699" s="97">
        <f>'Input Data'!H699*IF($G699='Cost Escalators'!$B$4,'Cost Escalators'!$B$6,'Cost Escalators'!$C$6)</f>
        <v>0</v>
      </c>
      <c r="I699" s="70">
        <f>'Input Data'!I699*IF($G699='Cost Escalators'!$B$4,'Cost Escalators'!$B$6,'Cost Escalators'!$C$6)</f>
        <v>0</v>
      </c>
      <c r="J699" s="70">
        <f>'Input Data'!J699*IF($G699='Cost Escalators'!$B$4,'Cost Escalators'!$B$6,'Cost Escalators'!$C$6)</f>
        <v>0</v>
      </c>
      <c r="K699" s="70">
        <f>'Input Data'!K699*IF($G699='Cost Escalators'!$B$4,'Cost Escalators'!$B$6,'Cost Escalators'!$C$6)</f>
        <v>0</v>
      </c>
      <c r="L699" s="71">
        <f>'Input Data'!L699*IF($G699='Cost Escalators'!$B$4,'Cost Escalators'!$B$6,'Cost Escalators'!$C$6)</f>
        <v>0</v>
      </c>
      <c r="M699" s="34">
        <f>'Input Data'!M699*IF($G699='Cost Escalators'!$B$4,'Cost Escalators'!$B$6,'Cost Escalators'!$C$6)</f>
        <v>0</v>
      </c>
      <c r="N699" s="34">
        <f>'Input Data'!N699*IF($G699='Cost Escalators'!$B$4,'Cost Escalators'!$B$6,'Cost Escalators'!$C$6)</f>
        <v>430217.37636718748</v>
      </c>
      <c r="O699" s="34">
        <f>'Input Data'!O699*IF($G699='Cost Escalators'!$B$4,'Cost Escalators'!$B$6,'Cost Escalators'!$C$6)</f>
        <v>3562870.7843749998</v>
      </c>
      <c r="P699" s="49">
        <f>'Input Data'!P699*IF($G699='Cost Escalators'!$B$4,'Cost Escalators'!$B$6,'Cost Escalators'!$C$6)</f>
        <v>0</v>
      </c>
      <c r="R699" s="102">
        <f t="shared" si="42"/>
        <v>0</v>
      </c>
      <c r="S699" s="34">
        <f t="shared" si="43"/>
        <v>0</v>
      </c>
      <c r="T699" s="34">
        <f t="shared" si="44"/>
        <v>3993088.1607421874</v>
      </c>
      <c r="U699" s="49">
        <f t="shared" si="45"/>
        <v>0</v>
      </c>
      <c r="W699" s="255">
        <f>IF(OR(A699='Cost Escalators'!A$68,A699='Cost Escalators'!A$69,A699='Cost Escalators'!A$70,A699='Cost Escalators'!A$71),SUM(H699:L699),0)</f>
        <v>0</v>
      </c>
    </row>
    <row r="700" spans="1:23" x14ac:dyDescent="0.2">
      <c r="A700" s="33">
        <f>'Input Data'!A700</f>
        <v>6962</v>
      </c>
      <c r="B700" s="33" t="str">
        <f>'Input Data'!B700</f>
        <v>Substation Renewal</v>
      </c>
      <c r="C700" s="33" t="str">
        <f>'Input Data'!C700</f>
        <v>Burrinjuck Substation Renewal</v>
      </c>
      <c r="D700" s="35" t="str">
        <f>'Input Data'!D700</f>
        <v>PS Replacement</v>
      </c>
      <c r="E700" s="63" t="str">
        <f>'Input Data'!E700</f>
        <v>Input_Proj_Future</v>
      </c>
      <c r="F700" s="69">
        <f>'Input Data'!F700</f>
        <v>2017</v>
      </c>
      <c r="G700" s="52">
        <f>'Input Data'!G700</f>
        <v>2013</v>
      </c>
      <c r="H700" s="97">
        <f>'Input Data'!H700*IF($G700='Cost Escalators'!$B$4,'Cost Escalators'!$B$6,'Cost Escalators'!$C$6)</f>
        <v>0</v>
      </c>
      <c r="I700" s="70">
        <f>'Input Data'!I700*IF($G700='Cost Escalators'!$B$4,'Cost Escalators'!$B$6,'Cost Escalators'!$C$6)</f>
        <v>0</v>
      </c>
      <c r="J700" s="70">
        <f>'Input Data'!J700*IF($G700='Cost Escalators'!$B$4,'Cost Escalators'!$B$6,'Cost Escalators'!$C$6)</f>
        <v>0</v>
      </c>
      <c r="K700" s="70">
        <f>'Input Data'!K700*IF($G700='Cost Escalators'!$B$4,'Cost Escalators'!$B$6,'Cost Escalators'!$C$6)</f>
        <v>0</v>
      </c>
      <c r="L700" s="71">
        <f>'Input Data'!L700*IF($G700='Cost Escalators'!$B$4,'Cost Escalators'!$B$6,'Cost Escalators'!$C$6)</f>
        <v>0</v>
      </c>
      <c r="M700" s="34">
        <f>'Input Data'!M700*IF($G700='Cost Escalators'!$B$4,'Cost Escalators'!$B$6,'Cost Escalators'!$C$6)</f>
        <v>354508.57695312495</v>
      </c>
      <c r="N700" s="34">
        <f>'Input Data'!N700*IF($G700='Cost Escalators'!$B$4,'Cost Escalators'!$B$6,'Cost Escalators'!$C$6)</f>
        <v>2268427.3431640621</v>
      </c>
      <c r="O700" s="34">
        <f>'Input Data'!O700*IF($G700='Cost Escalators'!$B$4,'Cost Escalators'!$B$6,'Cost Escalators'!$C$6)</f>
        <v>6966256.4439453119</v>
      </c>
      <c r="P700" s="49">
        <f>'Input Data'!P700*IF($G700='Cost Escalators'!$B$4,'Cost Escalators'!$B$6,'Cost Escalators'!$C$6)</f>
        <v>0</v>
      </c>
      <c r="R700" s="102">
        <f t="shared" si="42"/>
        <v>0</v>
      </c>
      <c r="S700" s="34">
        <f t="shared" si="43"/>
        <v>0</v>
      </c>
      <c r="T700" s="34">
        <f t="shared" si="44"/>
        <v>9589192.3640624993</v>
      </c>
      <c r="U700" s="49">
        <f t="shared" si="45"/>
        <v>0</v>
      </c>
      <c r="W700" s="255">
        <f>IF(OR(A700='Cost Escalators'!A$68,A700='Cost Escalators'!A$69,A700='Cost Escalators'!A$70,A700='Cost Escalators'!A$71),SUM(H700:L700),0)</f>
        <v>0</v>
      </c>
    </row>
    <row r="701" spans="1:23" x14ac:dyDescent="0.2">
      <c r="A701" s="33">
        <f>'Input Data'!A701</f>
        <v>7378</v>
      </c>
      <c r="B701" s="33" t="str">
        <f>'Input Data'!B701</f>
        <v>Substation Renewal</v>
      </c>
      <c r="C701" s="33" t="str">
        <f>'Input Data'!C701</f>
        <v>Vales Point Substation Renewal</v>
      </c>
      <c r="D701" s="35" t="str">
        <f>'Input Data'!D701</f>
        <v>PS Replacement</v>
      </c>
      <c r="E701" s="63" t="str">
        <f>'Input Data'!E701</f>
        <v>Input_Proj_Future</v>
      </c>
      <c r="F701" s="69">
        <f>'Input Data'!F701</f>
        <v>2018</v>
      </c>
      <c r="G701" s="52">
        <f>'Input Data'!G701</f>
        <v>2013</v>
      </c>
      <c r="H701" s="97">
        <f>'Input Data'!H701*IF($G701='Cost Escalators'!$B$4,'Cost Escalators'!$B$6,'Cost Escalators'!$C$6)</f>
        <v>0</v>
      </c>
      <c r="I701" s="70">
        <f>'Input Data'!I701*IF($G701='Cost Escalators'!$B$4,'Cost Escalators'!$B$6,'Cost Escalators'!$C$6)</f>
        <v>0</v>
      </c>
      <c r="J701" s="70">
        <f>'Input Data'!J701*IF($G701='Cost Escalators'!$B$4,'Cost Escalators'!$B$6,'Cost Escalators'!$C$6)</f>
        <v>0</v>
      </c>
      <c r="K701" s="70">
        <f>'Input Data'!K701*IF($G701='Cost Escalators'!$B$4,'Cost Escalators'!$B$6,'Cost Escalators'!$C$6)</f>
        <v>0</v>
      </c>
      <c r="L701" s="71">
        <f>'Input Data'!L701*IF($G701='Cost Escalators'!$B$4,'Cost Escalators'!$B$6,'Cost Escalators'!$C$6)</f>
        <v>175335.576171875</v>
      </c>
      <c r="M701" s="34">
        <f>'Input Data'!M701*IF($G701='Cost Escalators'!$B$4,'Cost Escalators'!$B$6,'Cost Escalators'!$C$6)</f>
        <v>992845.35546874988</v>
      </c>
      <c r="N701" s="34">
        <f>'Input Data'!N701*IF($G701='Cost Escalators'!$B$4,'Cost Escalators'!$B$6,'Cost Escalators'!$C$6)</f>
        <v>1990117.5109374998</v>
      </c>
      <c r="O701" s="34">
        <f>'Input Data'!O701*IF($G701='Cost Escalators'!$B$4,'Cost Escalators'!$B$6,'Cost Escalators'!$C$6)</f>
        <v>17805757.543164063</v>
      </c>
      <c r="P701" s="49">
        <f>'Input Data'!P701*IF($G701='Cost Escalators'!$B$4,'Cost Escalators'!$B$6,'Cost Escalators'!$C$6)</f>
        <v>10889311.965820312</v>
      </c>
      <c r="R701" s="102">
        <f t="shared" si="42"/>
        <v>0</v>
      </c>
      <c r="S701" s="34">
        <f t="shared" si="43"/>
        <v>0</v>
      </c>
      <c r="T701" s="34">
        <f t="shared" si="44"/>
        <v>0</v>
      </c>
      <c r="U701" s="49">
        <f t="shared" si="45"/>
        <v>31853367.951562501</v>
      </c>
      <c r="W701" s="255">
        <f>IF(OR(A701='Cost Escalators'!A$68,A701='Cost Escalators'!A$69,A701='Cost Escalators'!A$70,A701='Cost Escalators'!A$71),SUM(H701:L701),0)</f>
        <v>0</v>
      </c>
    </row>
    <row r="702" spans="1:23" x14ac:dyDescent="0.2">
      <c r="A702" s="33">
        <f>'Input Data'!A702</f>
        <v>8076</v>
      </c>
      <c r="B702" s="33" t="str">
        <f>'Input Data'!B702</f>
        <v>Substation Renewal</v>
      </c>
      <c r="C702" s="33" t="str">
        <f>'Input Data'!C702</f>
        <v>Taree Substation 33kV Switchyard Renewal</v>
      </c>
      <c r="D702" s="35" t="str">
        <f>'Input Data'!D702</f>
        <v>PS Replacement</v>
      </c>
      <c r="E702" s="63" t="str">
        <f>'Input Data'!E702</f>
        <v>Input_Proj_Future</v>
      </c>
      <c r="F702" s="69">
        <f>'Input Data'!F702</f>
        <v>2018</v>
      </c>
      <c r="G702" s="52">
        <f>'Input Data'!G702</f>
        <v>2013</v>
      </c>
      <c r="H702" s="97">
        <f>'Input Data'!H702*IF($G702='Cost Escalators'!$B$4,'Cost Escalators'!$B$6,'Cost Escalators'!$C$6)</f>
        <v>0</v>
      </c>
      <c r="I702" s="70">
        <f>'Input Data'!I702*IF($G702='Cost Escalators'!$B$4,'Cost Escalators'!$B$6,'Cost Escalators'!$C$6)</f>
        <v>0</v>
      </c>
      <c r="J702" s="70">
        <f>'Input Data'!J702*IF($G702='Cost Escalators'!$B$4,'Cost Escalators'!$B$6,'Cost Escalators'!$C$6)</f>
        <v>0</v>
      </c>
      <c r="K702" s="70">
        <f>'Input Data'!K702*IF($G702='Cost Escalators'!$B$4,'Cost Escalators'!$B$6,'Cost Escalators'!$C$6)</f>
        <v>0</v>
      </c>
      <c r="L702" s="71">
        <f>'Input Data'!L702*IF($G702='Cost Escalators'!$B$4,'Cost Escalators'!$B$6,'Cost Escalators'!$C$6)</f>
        <v>0</v>
      </c>
      <c r="M702" s="34">
        <f>'Input Data'!M702*IF($G702='Cost Escalators'!$B$4,'Cost Escalators'!$B$6,'Cost Escalators'!$C$6)</f>
        <v>312352.38535156247</v>
      </c>
      <c r="N702" s="34">
        <f>'Input Data'!N702*IF($G702='Cost Escalators'!$B$4,'Cost Escalators'!$B$6,'Cost Escalators'!$C$6)</f>
        <v>982291.35703124991</v>
      </c>
      <c r="O702" s="34">
        <f>'Input Data'!O702*IF($G702='Cost Escalators'!$B$4,'Cost Escalators'!$B$6,'Cost Escalators'!$C$6)</f>
        <v>4457745.0900390623</v>
      </c>
      <c r="P702" s="49">
        <f>'Input Data'!P702*IF($G702='Cost Escalators'!$B$4,'Cost Escalators'!$B$6,'Cost Escalators'!$C$6)</f>
        <v>511335.02792968747</v>
      </c>
      <c r="R702" s="102">
        <f t="shared" si="42"/>
        <v>0</v>
      </c>
      <c r="S702" s="34">
        <f t="shared" si="43"/>
        <v>0</v>
      </c>
      <c r="T702" s="34">
        <f t="shared" si="44"/>
        <v>0</v>
      </c>
      <c r="U702" s="49">
        <f t="shared" si="45"/>
        <v>6263723.8603515625</v>
      </c>
      <c r="W702" s="255">
        <f>IF(OR(A702='Cost Escalators'!A$68,A702='Cost Escalators'!A$69,A702='Cost Escalators'!A$70,A702='Cost Escalators'!A$71),SUM(H702:L702),0)</f>
        <v>0</v>
      </c>
    </row>
    <row r="703" spans="1:23" x14ac:dyDescent="0.2">
      <c r="A703" s="33">
        <f>'Input Data'!A703</f>
        <v>7398</v>
      </c>
      <c r="B703" s="33" t="str">
        <f>'Input Data'!B703</f>
        <v>Substation Renewal</v>
      </c>
      <c r="C703" s="33" t="str">
        <f>'Input Data'!C703</f>
        <v>Canberra Substation Renewal</v>
      </c>
      <c r="D703" s="35" t="str">
        <f>'Input Data'!D703</f>
        <v>PS Replacement</v>
      </c>
      <c r="E703" s="63" t="str">
        <f>'Input Data'!E703</f>
        <v>Input_Proj_Future</v>
      </c>
      <c r="F703" s="69">
        <f>'Input Data'!F703</f>
        <v>2019</v>
      </c>
      <c r="G703" s="52">
        <f>'Input Data'!G703</f>
        <v>2013</v>
      </c>
      <c r="H703" s="97">
        <f>'Input Data'!H703*IF($G703='Cost Escalators'!$B$4,'Cost Escalators'!$B$6,'Cost Escalators'!$C$6)</f>
        <v>0</v>
      </c>
      <c r="I703" s="70">
        <f>'Input Data'!I703*IF($G703='Cost Escalators'!$B$4,'Cost Escalators'!$B$6,'Cost Escalators'!$C$6)</f>
        <v>0</v>
      </c>
      <c r="J703" s="70">
        <f>'Input Data'!J703*IF($G703='Cost Escalators'!$B$4,'Cost Escalators'!$B$6,'Cost Escalators'!$C$6)</f>
        <v>0</v>
      </c>
      <c r="K703" s="70">
        <f>'Input Data'!K703*IF($G703='Cost Escalators'!$B$4,'Cost Escalators'!$B$6,'Cost Escalators'!$C$6)</f>
        <v>91097.919921875</v>
      </c>
      <c r="L703" s="71">
        <f>'Input Data'!L703*IF($G703='Cost Escalators'!$B$4,'Cost Escalators'!$B$6,'Cost Escalators'!$C$6)</f>
        <v>482194.70703125</v>
      </c>
      <c r="M703" s="34">
        <f>'Input Data'!M703*IF($G703='Cost Escalators'!$B$4,'Cost Escalators'!$B$6,'Cost Escalators'!$C$6)</f>
        <v>1171490.2240234374</v>
      </c>
      <c r="N703" s="34">
        <f>'Input Data'!N703*IF($G703='Cost Escalators'!$B$4,'Cost Escalators'!$B$6,'Cost Escalators'!$C$6)</f>
        <v>1966918.600390625</v>
      </c>
      <c r="O703" s="34">
        <f>'Input Data'!O703*IF($G703='Cost Escalators'!$B$4,'Cost Escalators'!$B$6,'Cost Escalators'!$C$6)</f>
        <v>7439450.6703124996</v>
      </c>
      <c r="P703" s="49">
        <f>'Input Data'!P703*IF($G703='Cost Escalators'!$B$4,'Cost Escalators'!$B$6,'Cost Escalators'!$C$6)</f>
        <v>22781635.65234375</v>
      </c>
      <c r="R703" s="102">
        <f t="shared" si="42"/>
        <v>0</v>
      </c>
      <c r="S703" s="34">
        <f t="shared" si="43"/>
        <v>0</v>
      </c>
      <c r="T703" s="34">
        <f t="shared" si="44"/>
        <v>0</v>
      </c>
      <c r="U703" s="49">
        <f t="shared" si="45"/>
        <v>0</v>
      </c>
      <c r="W703" s="255">
        <f>IF(OR(A703='Cost Escalators'!A$68,A703='Cost Escalators'!A$69,A703='Cost Escalators'!A$70,A703='Cost Escalators'!A$71),SUM(H703:L703),0)</f>
        <v>0</v>
      </c>
    </row>
    <row r="704" spans="1:23" x14ac:dyDescent="0.2">
      <c r="A704" s="33">
        <f>'Input Data'!A704</f>
        <v>6914</v>
      </c>
      <c r="B704" s="33" t="str">
        <f>'Input Data'!B704</f>
        <v>Substation Renewal</v>
      </c>
      <c r="C704" s="33" t="str">
        <f>'Input Data'!C704</f>
        <v>Wagga 132 Substation Renewal</v>
      </c>
      <c r="D704" s="35" t="str">
        <f>'Input Data'!D704</f>
        <v>PS Replacement</v>
      </c>
      <c r="E704" s="63" t="str">
        <f>'Input Data'!E704</f>
        <v>Input_Proj_Future</v>
      </c>
      <c r="F704" s="69">
        <f>'Input Data'!F704</f>
        <v>2020</v>
      </c>
      <c r="G704" s="52">
        <f>'Input Data'!G704</f>
        <v>2013</v>
      </c>
      <c r="H704" s="97">
        <f>'Input Data'!H704*IF($G704='Cost Escalators'!$B$4,'Cost Escalators'!$B$6,'Cost Escalators'!$C$6)</f>
        <v>0</v>
      </c>
      <c r="I704" s="70">
        <f>'Input Data'!I704*IF($G704='Cost Escalators'!$B$4,'Cost Escalators'!$B$6,'Cost Escalators'!$C$6)</f>
        <v>0</v>
      </c>
      <c r="J704" s="70">
        <f>'Input Data'!J704*IF($G704='Cost Escalators'!$B$4,'Cost Escalators'!$B$6,'Cost Escalators'!$C$6)</f>
        <v>0</v>
      </c>
      <c r="K704" s="70">
        <f>'Input Data'!K704*IF($G704='Cost Escalators'!$B$4,'Cost Escalators'!$B$6,'Cost Escalators'!$C$6)</f>
        <v>0</v>
      </c>
      <c r="L704" s="71">
        <f>'Input Data'!L704*IF($G704='Cost Escalators'!$B$4,'Cost Escalators'!$B$6,'Cost Escalators'!$C$6)</f>
        <v>0</v>
      </c>
      <c r="M704" s="34">
        <f>'Input Data'!M704*IF($G704='Cost Escalators'!$B$4,'Cost Escalators'!$B$6,'Cost Escalators'!$C$6)</f>
        <v>0</v>
      </c>
      <c r="N704" s="34">
        <f>'Input Data'!N704*IF($G704='Cost Escalators'!$B$4,'Cost Escalators'!$B$6,'Cost Escalators'!$C$6)</f>
        <v>382575.95878906245</v>
      </c>
      <c r="O704" s="34">
        <f>'Input Data'!O704*IF($G704='Cost Escalators'!$B$4,'Cost Escalators'!$B$6,'Cost Escalators'!$C$6)</f>
        <v>1239900.9998046875</v>
      </c>
      <c r="P704" s="49">
        <f>'Input Data'!P704*IF($G704='Cost Escalators'!$B$4,'Cost Escalators'!$B$6,'Cost Escalators'!$C$6)</f>
        <v>5076916.3607421871</v>
      </c>
      <c r="R704" s="102">
        <f t="shared" si="42"/>
        <v>0</v>
      </c>
      <c r="S704" s="34">
        <f t="shared" si="43"/>
        <v>0</v>
      </c>
      <c r="T704" s="34">
        <f t="shared" si="44"/>
        <v>0</v>
      </c>
      <c r="U704" s="49">
        <f t="shared" si="45"/>
        <v>0</v>
      </c>
      <c r="W704" s="255">
        <f>IF(OR(A704='Cost Escalators'!A$68,A704='Cost Escalators'!A$69,A704='Cost Escalators'!A$70,A704='Cost Escalators'!A$71),SUM(H704:L704),0)</f>
        <v>0</v>
      </c>
    </row>
    <row r="705" spans="1:23" x14ac:dyDescent="0.2">
      <c r="A705" s="33">
        <f>'Input Data'!A705</f>
        <v>7678</v>
      </c>
      <c r="B705" s="33" t="str">
        <f>'Input Data'!B705</f>
        <v>Substation Renewal</v>
      </c>
      <c r="C705" s="33" t="str">
        <f>'Input Data'!C705</f>
        <v>Munmorah Substation Renewal</v>
      </c>
      <c r="D705" s="35" t="str">
        <f>'Input Data'!D705</f>
        <v>PS Replacement</v>
      </c>
      <c r="E705" s="63" t="str">
        <f>'Input Data'!E705</f>
        <v>Input_Proj_Future</v>
      </c>
      <c r="F705" s="69">
        <f>'Input Data'!F705</f>
        <v>2020</v>
      </c>
      <c r="G705" s="52">
        <f>'Input Data'!G705</f>
        <v>2013</v>
      </c>
      <c r="H705" s="97">
        <f>'Input Data'!H705*IF($G705='Cost Escalators'!$B$4,'Cost Escalators'!$B$6,'Cost Escalators'!$C$6)</f>
        <v>0</v>
      </c>
      <c r="I705" s="70">
        <f>'Input Data'!I705*IF($G705='Cost Escalators'!$B$4,'Cost Escalators'!$B$6,'Cost Escalators'!$C$6)</f>
        <v>0</v>
      </c>
      <c r="J705" s="70">
        <f>'Input Data'!J705*IF($G705='Cost Escalators'!$B$4,'Cost Escalators'!$B$6,'Cost Escalators'!$C$6)</f>
        <v>0</v>
      </c>
      <c r="K705" s="70">
        <f>'Input Data'!K705*IF($G705='Cost Escalators'!$B$4,'Cost Escalators'!$B$6,'Cost Escalators'!$C$6)</f>
        <v>0</v>
      </c>
      <c r="L705" s="71">
        <f>'Input Data'!L705*IF($G705='Cost Escalators'!$B$4,'Cost Escalators'!$B$6,'Cost Escalators'!$C$6)</f>
        <v>19507.234375</v>
      </c>
      <c r="M705" s="34">
        <f>'Input Data'!M705*IF($G705='Cost Escalators'!$B$4,'Cost Escalators'!$B$6,'Cost Escalators'!$C$6)</f>
        <v>162757.67128906248</v>
      </c>
      <c r="N705" s="34">
        <f>'Input Data'!N705*IF($G705='Cost Escalators'!$B$4,'Cost Escalators'!$B$6,'Cost Escalators'!$C$6)</f>
        <v>469885.65449218749</v>
      </c>
      <c r="O705" s="34">
        <f>'Input Data'!O705*IF($G705='Cost Escalators'!$B$4,'Cost Escalators'!$B$6,'Cost Escalators'!$C$6)</f>
        <v>1091926.7078125</v>
      </c>
      <c r="P705" s="49">
        <f>'Input Data'!P705*IF($G705='Cost Escalators'!$B$4,'Cost Escalators'!$B$6,'Cost Escalators'!$C$6)</f>
        <v>3595333.984375</v>
      </c>
      <c r="R705" s="102">
        <f t="shared" si="42"/>
        <v>0</v>
      </c>
      <c r="S705" s="34">
        <f t="shared" si="43"/>
        <v>0</v>
      </c>
      <c r="T705" s="34">
        <f t="shared" si="44"/>
        <v>0</v>
      </c>
      <c r="U705" s="49">
        <f t="shared" si="45"/>
        <v>0</v>
      </c>
      <c r="W705" s="255">
        <f>IF(OR(A705='Cost Escalators'!A$68,A705='Cost Escalators'!A$69,A705='Cost Escalators'!A$70,A705='Cost Escalators'!A$71),SUM(H705:L705),0)</f>
        <v>0</v>
      </c>
    </row>
    <row r="706" spans="1:23" x14ac:dyDescent="0.2">
      <c r="A706" s="33">
        <f>'Input Data'!A706</f>
        <v>7657</v>
      </c>
      <c r="B706" s="33" t="str">
        <f>'Input Data'!B706</f>
        <v>Substation Renewal</v>
      </c>
      <c r="C706" s="33" t="str">
        <f>'Input Data'!C706</f>
        <v>Newcastle Substation Renewal</v>
      </c>
      <c r="D706" s="35" t="str">
        <f>'Input Data'!D706</f>
        <v>PS Replacement</v>
      </c>
      <c r="E706" s="63" t="str">
        <f>'Input Data'!E706</f>
        <v>Input_Proj_Future</v>
      </c>
      <c r="F706" s="69">
        <f>'Input Data'!F706</f>
        <v>2021</v>
      </c>
      <c r="G706" s="52">
        <f>'Input Data'!G706</f>
        <v>2013</v>
      </c>
      <c r="H706" s="97">
        <f>'Input Data'!H706*IF($G706='Cost Escalators'!$B$4,'Cost Escalators'!$B$6,'Cost Escalators'!$C$6)</f>
        <v>0</v>
      </c>
      <c r="I706" s="70">
        <f>'Input Data'!I706*IF($G706='Cost Escalators'!$B$4,'Cost Escalators'!$B$6,'Cost Escalators'!$C$6)</f>
        <v>0</v>
      </c>
      <c r="J706" s="70">
        <f>'Input Data'!J706*IF($G706='Cost Escalators'!$B$4,'Cost Escalators'!$B$6,'Cost Escalators'!$C$6)</f>
        <v>0</v>
      </c>
      <c r="K706" s="70">
        <f>'Input Data'!K706*IF($G706='Cost Escalators'!$B$4,'Cost Escalators'!$B$6,'Cost Escalators'!$C$6)</f>
        <v>0</v>
      </c>
      <c r="L706" s="71">
        <f>'Input Data'!L706*IF($G706='Cost Escalators'!$B$4,'Cost Escalators'!$B$6,'Cost Escalators'!$C$6)</f>
        <v>0</v>
      </c>
      <c r="M706" s="34">
        <f>'Input Data'!M706*IF($G706='Cost Escalators'!$B$4,'Cost Escalators'!$B$6,'Cost Escalators'!$C$6)</f>
        <v>21483.381445312498</v>
      </c>
      <c r="N706" s="34">
        <f>'Input Data'!N706*IF($G706='Cost Escalators'!$B$4,'Cost Escalators'!$B$6,'Cost Escalators'!$C$6)</f>
        <v>479861.80566406244</v>
      </c>
      <c r="O706" s="34">
        <f>'Input Data'!O706*IF($G706='Cost Escalators'!$B$4,'Cost Escalators'!$B$6,'Cost Escalators'!$C$6)</f>
        <v>1117282.8187499999</v>
      </c>
      <c r="P706" s="49">
        <f>'Input Data'!P706*IF($G706='Cost Escalators'!$B$4,'Cost Escalators'!$B$6,'Cost Escalators'!$C$6)</f>
        <v>1756858.1501953125</v>
      </c>
      <c r="R706" s="102">
        <f t="shared" si="42"/>
        <v>0</v>
      </c>
      <c r="S706" s="34">
        <f t="shared" si="43"/>
        <v>0</v>
      </c>
      <c r="T706" s="34">
        <f t="shared" si="44"/>
        <v>0</v>
      </c>
      <c r="U706" s="49">
        <f t="shared" si="45"/>
        <v>0</v>
      </c>
      <c r="W706" s="255">
        <f>IF(OR(A706='Cost Escalators'!A$68,A706='Cost Escalators'!A$69,A706='Cost Escalators'!A$70,A706='Cost Escalators'!A$71),SUM(H706:L706),0)</f>
        <v>0</v>
      </c>
    </row>
    <row r="707" spans="1:23" x14ac:dyDescent="0.2">
      <c r="A707" s="33">
        <f>'Input Data'!A707</f>
        <v>7091</v>
      </c>
      <c r="B707" s="33" t="str">
        <f>'Input Data'!B707</f>
        <v>SVC Control System Replacement</v>
      </c>
      <c r="C707" s="33" t="str">
        <f>'Input Data'!C707</f>
        <v>Armidale SVC Control System Replacement</v>
      </c>
      <c r="D707" s="35" t="str">
        <f>'Input Data'!D707</f>
        <v>PS Replacement</v>
      </c>
      <c r="E707" s="63" t="str">
        <f>'Input Data'!E707</f>
        <v>Input_Proj_Future</v>
      </c>
      <c r="F707" s="69">
        <f>'Input Data'!F707</f>
        <v>2018</v>
      </c>
      <c r="G707" s="52">
        <f>'Input Data'!G707</f>
        <v>2013</v>
      </c>
      <c r="H707" s="97">
        <f>'Input Data'!H707*IF($G707='Cost Escalators'!$B$4,'Cost Escalators'!$B$6,'Cost Escalators'!$C$6)</f>
        <v>0</v>
      </c>
      <c r="I707" s="70">
        <f>'Input Data'!I707*IF($G707='Cost Escalators'!$B$4,'Cost Escalators'!$B$6,'Cost Escalators'!$C$6)</f>
        <v>0</v>
      </c>
      <c r="J707" s="70">
        <f>'Input Data'!J707*IF($G707='Cost Escalators'!$B$4,'Cost Escalators'!$B$6,'Cost Escalators'!$C$6)</f>
        <v>0</v>
      </c>
      <c r="K707" s="70">
        <f>'Input Data'!K707*IF($G707='Cost Escalators'!$B$4,'Cost Escalators'!$B$6,'Cost Escalators'!$C$6)</f>
        <v>0</v>
      </c>
      <c r="L707" s="71">
        <f>'Input Data'!L707*IF($G707='Cost Escalators'!$B$4,'Cost Escalators'!$B$6,'Cost Escalators'!$C$6)</f>
        <v>0</v>
      </c>
      <c r="M707" s="34">
        <f>'Input Data'!M707*IF($G707='Cost Escalators'!$B$4,'Cost Escalators'!$B$6,'Cost Escalators'!$C$6)</f>
        <v>0</v>
      </c>
      <c r="N707" s="34">
        <f>'Input Data'!N707*IF($G707='Cost Escalators'!$B$4,'Cost Escalators'!$B$6,'Cost Escalators'!$C$6)</f>
        <v>24904.3525390625</v>
      </c>
      <c r="O707" s="34">
        <f>'Input Data'!O707*IF($G707='Cost Escalators'!$B$4,'Cost Escalators'!$B$6,'Cost Escalators'!$C$6)</f>
        <v>1434755.1326171875</v>
      </c>
      <c r="P707" s="49">
        <f>'Input Data'!P707*IF($G707='Cost Escalators'!$B$4,'Cost Escalators'!$B$6,'Cost Escalators'!$C$6)</f>
        <v>5008886.7335937498</v>
      </c>
      <c r="R707" s="102">
        <f t="shared" si="42"/>
        <v>0</v>
      </c>
      <c r="S707" s="34">
        <f t="shared" si="43"/>
        <v>0</v>
      </c>
      <c r="T707" s="34">
        <f t="shared" si="44"/>
        <v>0</v>
      </c>
      <c r="U707" s="49">
        <f t="shared" si="45"/>
        <v>6468546.21875</v>
      </c>
      <c r="W707" s="255">
        <f>IF(OR(A707='Cost Escalators'!A$68,A707='Cost Escalators'!A$69,A707='Cost Escalators'!A$70,A707='Cost Escalators'!A$71),SUM(H707:L707),0)</f>
        <v>0</v>
      </c>
    </row>
    <row r="708" spans="1:23" x14ac:dyDescent="0.2">
      <c r="A708" s="33">
        <f>'Input Data'!A708</f>
        <v>7363</v>
      </c>
      <c r="B708" s="33" t="str">
        <f>'Input Data'!B708</f>
        <v>Transformer Replacement</v>
      </c>
      <c r="C708" s="33" t="str">
        <f>'Input Data'!C708</f>
        <v>Forbes No.1 &amp; No.2 132kV Transformers</v>
      </c>
      <c r="D708" s="35" t="str">
        <f>'Input Data'!D708</f>
        <v>PS Replacement</v>
      </c>
      <c r="E708" s="63" t="str">
        <f>'Input Data'!E708</f>
        <v>Input_Proj_Future</v>
      </c>
      <c r="F708" s="69">
        <f>'Input Data'!F708</f>
        <v>2018</v>
      </c>
      <c r="G708" s="52">
        <f>'Input Data'!G708</f>
        <v>2013</v>
      </c>
      <c r="H708" s="97">
        <f>'Input Data'!H708*IF($G708='Cost Escalators'!$B$4,'Cost Escalators'!$B$6,'Cost Escalators'!$C$6)</f>
        <v>0</v>
      </c>
      <c r="I708" s="70">
        <f>'Input Data'!I708*IF($G708='Cost Escalators'!$B$4,'Cost Escalators'!$B$6,'Cost Escalators'!$C$6)</f>
        <v>0</v>
      </c>
      <c r="J708" s="70">
        <f>'Input Data'!J708*IF($G708='Cost Escalators'!$B$4,'Cost Escalators'!$B$6,'Cost Escalators'!$C$6)</f>
        <v>0</v>
      </c>
      <c r="K708" s="70">
        <f>'Input Data'!K708*IF($G708='Cost Escalators'!$B$4,'Cost Escalators'!$B$6,'Cost Escalators'!$C$6)</f>
        <v>0</v>
      </c>
      <c r="L708" s="71">
        <f>'Input Data'!L708*IF($G708='Cost Escalators'!$B$4,'Cost Escalators'!$B$6,'Cost Escalators'!$C$6)</f>
        <v>26502.3359375</v>
      </c>
      <c r="M708" s="34">
        <f>'Input Data'!M708*IF($G708='Cost Escalators'!$B$4,'Cost Escalators'!$B$6,'Cost Escalators'!$C$6)</f>
        <v>378955.40703124995</v>
      </c>
      <c r="N708" s="34">
        <f>'Input Data'!N708*IF($G708='Cost Escalators'!$B$4,'Cost Escalators'!$B$6,'Cost Escalators'!$C$6)</f>
        <v>2272150.9275390622</v>
      </c>
      <c r="O708" s="34">
        <f>'Input Data'!O708*IF($G708='Cost Escalators'!$B$4,'Cost Escalators'!$B$6,'Cost Escalators'!$C$6)</f>
        <v>2849078.8251953125</v>
      </c>
      <c r="P708" s="49">
        <f>'Input Data'!P708*IF($G708='Cost Escalators'!$B$4,'Cost Escalators'!$B$6,'Cost Escalators'!$C$6)</f>
        <v>479024.57558593748</v>
      </c>
      <c r="R708" s="102">
        <f t="shared" si="42"/>
        <v>0</v>
      </c>
      <c r="S708" s="34">
        <f t="shared" si="43"/>
        <v>0</v>
      </c>
      <c r="T708" s="34">
        <f t="shared" si="44"/>
        <v>0</v>
      </c>
      <c r="U708" s="49">
        <f t="shared" si="45"/>
        <v>6005712.0712890616</v>
      </c>
      <c r="W708" s="255">
        <f>IF(OR(A708='Cost Escalators'!A$68,A708='Cost Escalators'!A$69,A708='Cost Escalators'!A$70,A708='Cost Escalators'!A$71),SUM(H708:L708),0)</f>
        <v>0</v>
      </c>
    </row>
    <row r="709" spans="1:23" x14ac:dyDescent="0.2">
      <c r="A709" s="33">
        <f>'Input Data'!A709</f>
        <v>7528</v>
      </c>
      <c r="B709" s="33" t="str">
        <f>'Input Data'!B709</f>
        <v>Transformer Replacement</v>
      </c>
      <c r="C709" s="33" t="str">
        <f>'Input Data'!C709</f>
        <v>Tamworth 330 No.2 330kV Transformer</v>
      </c>
      <c r="D709" s="35" t="str">
        <f>'Input Data'!D709</f>
        <v>PS Replacement</v>
      </c>
      <c r="E709" s="63" t="str">
        <f>'Input Data'!E709</f>
        <v>Input_Proj_Future</v>
      </c>
      <c r="F709" s="69">
        <f>'Input Data'!F709</f>
        <v>2018</v>
      </c>
      <c r="G709" s="52">
        <f>'Input Data'!G709</f>
        <v>2013</v>
      </c>
      <c r="H709" s="97">
        <f>'Input Data'!H709*IF($G709='Cost Escalators'!$B$4,'Cost Escalators'!$B$6,'Cost Escalators'!$C$6)</f>
        <v>0</v>
      </c>
      <c r="I709" s="70">
        <f>'Input Data'!I709*IF($G709='Cost Escalators'!$B$4,'Cost Escalators'!$B$6,'Cost Escalators'!$C$6)</f>
        <v>0</v>
      </c>
      <c r="J709" s="70">
        <f>'Input Data'!J709*IF($G709='Cost Escalators'!$B$4,'Cost Escalators'!$B$6,'Cost Escalators'!$C$6)</f>
        <v>0</v>
      </c>
      <c r="K709" s="70">
        <f>'Input Data'!K709*IF($G709='Cost Escalators'!$B$4,'Cost Escalators'!$B$6,'Cost Escalators'!$C$6)</f>
        <v>0</v>
      </c>
      <c r="L709" s="71">
        <f>'Input Data'!L709*IF($G709='Cost Escalators'!$B$4,'Cost Escalators'!$B$6,'Cost Escalators'!$C$6)</f>
        <v>92390.716796875</v>
      </c>
      <c r="M709" s="34">
        <f>'Input Data'!M709*IF($G709='Cost Escalators'!$B$4,'Cost Escalators'!$B$6,'Cost Escalators'!$C$6)</f>
        <v>301192.43984374998</v>
      </c>
      <c r="N709" s="34">
        <f>'Input Data'!N709*IF($G709='Cost Escalators'!$B$4,'Cost Escalators'!$B$6,'Cost Escalators'!$C$6)</f>
        <v>489356.65761718748</v>
      </c>
      <c r="O709" s="34">
        <f>'Input Data'!O709*IF($G709='Cost Escalators'!$B$4,'Cost Escalators'!$B$6,'Cost Escalators'!$C$6)</f>
        <v>5826352.5619140621</v>
      </c>
      <c r="P709" s="49">
        <f>'Input Data'!P709*IF($G709='Cost Escalators'!$B$4,'Cost Escalators'!$B$6,'Cost Escalators'!$C$6)</f>
        <v>1234982.8134765625</v>
      </c>
      <c r="R709" s="102">
        <f t="shared" ref="R709:R729" si="46">IF($F709=0,M709,IF($F709=R$4,SUM($H709:$P709),0))</f>
        <v>0</v>
      </c>
      <c r="S709" s="34">
        <f t="shared" ref="S709:S729" si="47">IF($F709=0,N709,IF($F709=S$4,SUM($H709:$P709),0))</f>
        <v>0</v>
      </c>
      <c r="T709" s="34">
        <f t="shared" ref="T709:T729" si="48">IF($F709=0,O709,IF($F709=T$4,SUM($H709:$P709),0))</f>
        <v>0</v>
      </c>
      <c r="U709" s="49">
        <f t="shared" ref="U709:U729" si="49">IF($F709=0,P709,IF($F709=U$4,SUM($H709:$P709),0))</f>
        <v>7944275.1896484373</v>
      </c>
      <c r="W709" s="255">
        <f>IF(OR(A709='Cost Escalators'!A$68,A709='Cost Escalators'!A$69,A709='Cost Escalators'!A$70,A709='Cost Escalators'!A$71),SUM(H709:L709),0)</f>
        <v>0</v>
      </c>
    </row>
    <row r="710" spans="1:23" x14ac:dyDescent="0.2">
      <c r="A710" s="33" t="str">
        <f>'Input Data'!A710</f>
        <v>7356, 7357, 7563</v>
      </c>
      <c r="B710" s="33" t="str">
        <f>'Input Data'!B710</f>
        <v>Transformer Replacement</v>
      </c>
      <c r="C710" s="33" t="str">
        <f>'Input Data'!C710</f>
        <v>Beaconsfield West No.1 &amp; No.2 330kV Transformers</v>
      </c>
      <c r="D710" s="35" t="str">
        <f>'Input Data'!D710</f>
        <v>PS Replacement</v>
      </c>
      <c r="E710" s="63" t="str">
        <f>'Input Data'!E710</f>
        <v>Input_Proj_Future</v>
      </c>
      <c r="F710" s="69">
        <f>'Input Data'!F710</f>
        <v>2018</v>
      </c>
      <c r="G710" s="52">
        <f>'Input Data'!G710</f>
        <v>2013</v>
      </c>
      <c r="H710" s="97">
        <f>'Input Data'!H710*IF($G710='Cost Escalators'!$B$4,'Cost Escalators'!$B$6,'Cost Escalators'!$C$6)</f>
        <v>0</v>
      </c>
      <c r="I710" s="70">
        <f>'Input Data'!I710*IF($G710='Cost Escalators'!$B$4,'Cost Escalators'!$B$6,'Cost Escalators'!$C$6)</f>
        <v>0</v>
      </c>
      <c r="J710" s="70">
        <f>'Input Data'!J710*IF($G710='Cost Escalators'!$B$4,'Cost Escalators'!$B$6,'Cost Escalators'!$C$6)</f>
        <v>0</v>
      </c>
      <c r="K710" s="70">
        <f>'Input Data'!K710*IF($G710='Cost Escalators'!$B$4,'Cost Escalators'!$B$6,'Cost Escalators'!$C$6)</f>
        <v>0</v>
      </c>
      <c r="L710" s="71">
        <f>'Input Data'!L710*IF($G710='Cost Escalators'!$B$4,'Cost Escalators'!$B$6,'Cost Escalators'!$C$6)</f>
        <v>1241221.896484375</v>
      </c>
      <c r="M710" s="34">
        <f>'Input Data'!M710*IF($G710='Cost Escalators'!$B$4,'Cost Escalators'!$B$6,'Cost Escalators'!$C$6)</f>
        <v>654965.37832031248</v>
      </c>
      <c r="N710" s="34">
        <f>'Input Data'!N710*IF($G710='Cost Escalators'!$B$4,'Cost Escalators'!$B$6,'Cost Escalators'!$C$6)</f>
        <v>6401484.2335937498</v>
      </c>
      <c r="O710" s="34">
        <f>'Input Data'!O710*IF($G710='Cost Escalators'!$B$4,'Cost Escalators'!$B$6,'Cost Escalators'!$C$6)</f>
        <v>15379285.370312499</v>
      </c>
      <c r="P710" s="49">
        <f>'Input Data'!P710*IF($G710='Cost Escalators'!$B$4,'Cost Escalators'!$B$6,'Cost Escalators'!$C$6)</f>
        <v>2673637.3343749996</v>
      </c>
      <c r="R710" s="102">
        <f t="shared" si="46"/>
        <v>0</v>
      </c>
      <c r="S710" s="34">
        <f t="shared" si="47"/>
        <v>0</v>
      </c>
      <c r="T710" s="34">
        <f t="shared" si="48"/>
        <v>0</v>
      </c>
      <c r="U710" s="49">
        <f t="shared" si="49"/>
        <v>26350594.213085935</v>
      </c>
      <c r="W710" s="255">
        <f>IF(OR(A710='Cost Escalators'!A$68,A710='Cost Escalators'!A$69,A710='Cost Escalators'!A$70,A710='Cost Escalators'!A$71),SUM(H710:L710),0)</f>
        <v>0</v>
      </c>
    </row>
    <row r="711" spans="1:23" x14ac:dyDescent="0.2">
      <c r="A711" s="33">
        <f>'Input Data'!A711</f>
        <v>7711</v>
      </c>
      <c r="B711" s="33" t="str">
        <f>'Input Data'!B711</f>
        <v>Transmission Line Wood Pole Replacement</v>
      </c>
      <c r="C711" s="33" t="str">
        <f>'Input Data'!C711</f>
        <v>Line 970 Burrinjuck to Yass Pole Replacements</v>
      </c>
      <c r="D711" s="35" t="str">
        <f>'Input Data'!D711</f>
        <v>PS Replacement</v>
      </c>
      <c r="E711" s="63" t="str">
        <f>'Input Data'!E711</f>
        <v>Input_Proj_Future</v>
      </c>
      <c r="F711" s="69">
        <f>'Input Data'!F711</f>
        <v>2016</v>
      </c>
      <c r="G711" s="52">
        <f>'Input Data'!G711</f>
        <v>2013</v>
      </c>
      <c r="H711" s="97">
        <f>'Input Data'!H711*IF($G711='Cost Escalators'!$B$4,'Cost Escalators'!$B$6,'Cost Escalators'!$C$6)</f>
        <v>0</v>
      </c>
      <c r="I711" s="70">
        <f>'Input Data'!I711*IF($G711='Cost Escalators'!$B$4,'Cost Escalators'!$B$6,'Cost Escalators'!$C$6)</f>
        <v>0</v>
      </c>
      <c r="J711" s="70">
        <f>'Input Data'!J711*IF($G711='Cost Escalators'!$B$4,'Cost Escalators'!$B$6,'Cost Escalators'!$C$6)</f>
        <v>0</v>
      </c>
      <c r="K711" s="70">
        <f>'Input Data'!K711*IF($G711='Cost Escalators'!$B$4,'Cost Escalators'!$B$6,'Cost Escalators'!$C$6)</f>
        <v>0</v>
      </c>
      <c r="L711" s="71">
        <f>'Input Data'!L711*IF($G711='Cost Escalators'!$B$4,'Cost Escalators'!$B$6,'Cost Escalators'!$C$6)</f>
        <v>23036.693359375</v>
      </c>
      <c r="M711" s="34">
        <f>'Input Data'!M711*IF($G711='Cost Escalators'!$B$4,'Cost Escalators'!$B$6,'Cost Escalators'!$C$6)</f>
        <v>196898.93398437498</v>
      </c>
      <c r="N711" s="34">
        <f>'Input Data'!N711*IF($G711='Cost Escalators'!$B$4,'Cost Escalators'!$B$6,'Cost Escalators'!$C$6)</f>
        <v>9350749.6701171864</v>
      </c>
      <c r="O711" s="34">
        <f>'Input Data'!O711*IF($G711='Cost Escalators'!$B$4,'Cost Escalators'!$B$6,'Cost Escalators'!$C$6)</f>
        <v>0</v>
      </c>
      <c r="P711" s="49">
        <f>'Input Data'!P711*IF($G711='Cost Escalators'!$B$4,'Cost Escalators'!$B$6,'Cost Escalators'!$C$6)</f>
        <v>0</v>
      </c>
      <c r="R711" s="102">
        <f t="shared" si="46"/>
        <v>0</v>
      </c>
      <c r="S711" s="34">
        <f t="shared" si="47"/>
        <v>9570685.297460936</v>
      </c>
      <c r="T711" s="34">
        <f t="shared" si="48"/>
        <v>0</v>
      </c>
      <c r="U711" s="49">
        <f t="shared" si="49"/>
        <v>0</v>
      </c>
      <c r="W711" s="255">
        <f>IF(OR(A711='Cost Escalators'!A$68,A711='Cost Escalators'!A$69,A711='Cost Escalators'!A$70,A711='Cost Escalators'!A$71),SUM(H711:L711),0)</f>
        <v>0</v>
      </c>
    </row>
    <row r="712" spans="1:23" x14ac:dyDescent="0.2">
      <c r="A712" s="33">
        <f>'Input Data'!A712</f>
        <v>7699</v>
      </c>
      <c r="B712" s="33" t="str">
        <f>'Input Data'!B712</f>
        <v>Transmission Line Wood Pole Replacement</v>
      </c>
      <c r="C712" s="33" t="str">
        <f>'Input Data'!C712</f>
        <v>Line 99F Uranquinty to Yanco Pole Replacements</v>
      </c>
      <c r="D712" s="35" t="str">
        <f>'Input Data'!D712</f>
        <v>PS Replacement</v>
      </c>
      <c r="E712" s="63" t="str">
        <f>'Input Data'!E712</f>
        <v>Input_Proj_Future</v>
      </c>
      <c r="F712" s="69">
        <f>'Input Data'!F712</f>
        <v>2018</v>
      </c>
      <c r="G712" s="52">
        <f>'Input Data'!G712</f>
        <v>2013</v>
      </c>
      <c r="H712" s="97">
        <f>'Input Data'!H712*IF($G712='Cost Escalators'!$B$4,'Cost Escalators'!$B$6,'Cost Escalators'!$C$6)</f>
        <v>0</v>
      </c>
      <c r="I712" s="70">
        <f>'Input Data'!I712*IF($G712='Cost Escalators'!$B$4,'Cost Escalators'!$B$6,'Cost Escalators'!$C$6)</f>
        <v>0</v>
      </c>
      <c r="J712" s="70">
        <f>'Input Data'!J712*IF($G712='Cost Escalators'!$B$4,'Cost Escalators'!$B$6,'Cost Escalators'!$C$6)</f>
        <v>0</v>
      </c>
      <c r="K712" s="70">
        <f>'Input Data'!K712*IF($G712='Cost Escalators'!$B$4,'Cost Escalators'!$B$6,'Cost Escalators'!$C$6)</f>
        <v>0</v>
      </c>
      <c r="L712" s="71">
        <f>'Input Data'!L712*IF($G712='Cost Escalators'!$B$4,'Cost Escalators'!$B$6,'Cost Escalators'!$C$6)</f>
        <v>0</v>
      </c>
      <c r="M712" s="34">
        <f>'Input Data'!M712*IF($G712='Cost Escalators'!$B$4,'Cost Escalators'!$B$6,'Cost Escalators'!$C$6)</f>
        <v>63803.128320312499</v>
      </c>
      <c r="N712" s="34">
        <f>'Input Data'!N712*IF($G712='Cost Escalators'!$B$4,'Cost Escalators'!$B$6,'Cost Escalators'!$C$6)</f>
        <v>226091.02851562499</v>
      </c>
      <c r="O712" s="34">
        <f>'Input Data'!O712*IF($G712='Cost Escalators'!$B$4,'Cost Escalators'!$B$6,'Cost Escalators'!$C$6)</f>
        <v>527998.21210937493</v>
      </c>
      <c r="P712" s="49">
        <f>'Input Data'!P712*IF($G712='Cost Escalators'!$B$4,'Cost Escalators'!$B$6,'Cost Escalators'!$C$6)</f>
        <v>18612590.837695312</v>
      </c>
      <c r="R712" s="102">
        <f t="shared" si="46"/>
        <v>0</v>
      </c>
      <c r="S712" s="34">
        <f t="shared" si="47"/>
        <v>0</v>
      </c>
      <c r="T712" s="34">
        <f t="shared" si="48"/>
        <v>0</v>
      </c>
      <c r="U712" s="49">
        <f t="shared" si="49"/>
        <v>19430483.206640624</v>
      </c>
      <c r="W712" s="255">
        <f>IF(OR(A712='Cost Escalators'!A$68,A712='Cost Escalators'!A$69,A712='Cost Escalators'!A$70,A712='Cost Escalators'!A$71),SUM(H712:L712),0)</f>
        <v>0</v>
      </c>
    </row>
    <row r="713" spans="1:23" x14ac:dyDescent="0.2">
      <c r="A713" s="33" t="str">
        <f>'Input Data'!A713</f>
        <v>6002H</v>
      </c>
      <c r="B713" s="33" t="str">
        <f>'Input Data'!B713</f>
        <v>Wallerawang to Orange Transmission Line Replacement</v>
      </c>
      <c r="C713" s="33" t="str">
        <f>'Input Data'!C713</f>
        <v>New 66kV Capacitor at Panorama</v>
      </c>
      <c r="D713" s="35" t="str">
        <f>'Input Data'!D713</f>
        <v>PS Replacement</v>
      </c>
      <c r="E713" s="63" t="str">
        <f>'Input Data'!E713</f>
        <v>Input_Proj_Future</v>
      </c>
      <c r="F713" s="69">
        <f>'Input Data'!F713</f>
        <v>2016</v>
      </c>
      <c r="G713" s="52">
        <f>'Input Data'!G713</f>
        <v>2013</v>
      </c>
      <c r="H713" s="97">
        <f>'Input Data'!H713*IF($G713='Cost Escalators'!$B$4,'Cost Escalators'!$B$6,'Cost Escalators'!$C$6)</f>
        <v>0</v>
      </c>
      <c r="I713" s="70">
        <f>'Input Data'!I713*IF($G713='Cost Escalators'!$B$4,'Cost Escalators'!$B$6,'Cost Escalators'!$C$6)</f>
        <v>0</v>
      </c>
      <c r="J713" s="70">
        <f>'Input Data'!J713*IF($G713='Cost Escalators'!$B$4,'Cost Escalators'!$B$6,'Cost Escalators'!$C$6)</f>
        <v>0</v>
      </c>
      <c r="K713" s="70">
        <f>'Input Data'!K713*IF($G713='Cost Escalators'!$B$4,'Cost Escalators'!$B$6,'Cost Escalators'!$C$6)</f>
        <v>0</v>
      </c>
      <c r="L713" s="71">
        <f>'Input Data'!L713*IF($G713='Cost Escalators'!$B$4,'Cost Escalators'!$B$6,'Cost Escalators'!$C$6)</f>
        <v>0</v>
      </c>
      <c r="M713" s="34">
        <f>'Input Data'!M713*IF($G713='Cost Escalators'!$B$4,'Cost Escalators'!$B$6,'Cost Escalators'!$C$6)</f>
        <v>86827.675976562488</v>
      </c>
      <c r="N713" s="34">
        <f>'Input Data'!N713*IF($G713='Cost Escalators'!$B$4,'Cost Escalators'!$B$6,'Cost Escalators'!$C$6)</f>
        <v>1108722.4654296874</v>
      </c>
      <c r="O713" s="34">
        <f>'Input Data'!O713*IF($G713='Cost Escalators'!$B$4,'Cost Escalators'!$B$6,'Cost Escalators'!$C$6)</f>
        <v>0</v>
      </c>
      <c r="P713" s="49">
        <f>'Input Data'!P713*IF($G713='Cost Escalators'!$B$4,'Cost Escalators'!$B$6,'Cost Escalators'!$C$6)</f>
        <v>0</v>
      </c>
      <c r="R713" s="102">
        <f t="shared" si="46"/>
        <v>0</v>
      </c>
      <c r="S713" s="34">
        <f t="shared" si="47"/>
        <v>1195550.14140625</v>
      </c>
      <c r="T713" s="34">
        <f t="shared" si="48"/>
        <v>0</v>
      </c>
      <c r="U713" s="49">
        <f t="shared" si="49"/>
        <v>0</v>
      </c>
      <c r="W713" s="255">
        <f>IF(OR(A713='Cost Escalators'!A$68,A713='Cost Escalators'!A$69,A713='Cost Escalators'!A$70,A713='Cost Escalators'!A$71),SUM(H713:L713),0)</f>
        <v>0</v>
      </c>
    </row>
    <row r="714" spans="1:23" x14ac:dyDescent="0.2">
      <c r="A714" s="33" t="str">
        <f>'Input Data'!A714</f>
        <v>6002I</v>
      </c>
      <c r="B714" s="33" t="str">
        <f>'Input Data'!B714</f>
        <v>Wallerawang to Orange Transmission Line Replacement</v>
      </c>
      <c r="C714" s="33" t="str">
        <f>'Input Data'!C714</f>
        <v>New 66kV Capacitor at Orange</v>
      </c>
      <c r="D714" s="35" t="str">
        <f>'Input Data'!D714</f>
        <v>PS Replacement</v>
      </c>
      <c r="E714" s="63" t="str">
        <f>'Input Data'!E714</f>
        <v>Input_Proj_Future</v>
      </c>
      <c r="F714" s="69">
        <f>'Input Data'!F714</f>
        <v>2016</v>
      </c>
      <c r="G714" s="52">
        <f>'Input Data'!G714</f>
        <v>2013</v>
      </c>
      <c r="H714" s="97">
        <f>'Input Data'!H714*IF($G714='Cost Escalators'!$B$4,'Cost Escalators'!$B$6,'Cost Escalators'!$C$6)</f>
        <v>0</v>
      </c>
      <c r="I714" s="70">
        <f>'Input Data'!I714*IF($G714='Cost Escalators'!$B$4,'Cost Escalators'!$B$6,'Cost Escalators'!$C$6)</f>
        <v>0</v>
      </c>
      <c r="J714" s="70">
        <f>'Input Data'!J714*IF($G714='Cost Escalators'!$B$4,'Cost Escalators'!$B$6,'Cost Escalators'!$C$6)</f>
        <v>0</v>
      </c>
      <c r="K714" s="70">
        <f>'Input Data'!K714*IF($G714='Cost Escalators'!$B$4,'Cost Escalators'!$B$6,'Cost Escalators'!$C$6)</f>
        <v>0</v>
      </c>
      <c r="L714" s="71">
        <f>'Input Data'!L714*IF($G714='Cost Escalators'!$B$4,'Cost Escalators'!$B$6,'Cost Escalators'!$C$6)</f>
        <v>0</v>
      </c>
      <c r="M714" s="34">
        <f>'Input Data'!M714*IF($G714='Cost Escalators'!$B$4,'Cost Escalators'!$B$6,'Cost Escalators'!$C$6)</f>
        <v>91706.954882812497</v>
      </c>
      <c r="N714" s="34">
        <f>'Input Data'!N714*IF($G714='Cost Escalators'!$B$4,'Cost Escalators'!$B$6,'Cost Escalators'!$C$6)</f>
        <v>1171029.0990234374</v>
      </c>
      <c r="O714" s="34">
        <f>'Input Data'!O714*IF($G714='Cost Escalators'!$B$4,'Cost Escalators'!$B$6,'Cost Escalators'!$C$6)</f>
        <v>0</v>
      </c>
      <c r="P714" s="49">
        <f>'Input Data'!P714*IF($G714='Cost Escalators'!$B$4,'Cost Escalators'!$B$6,'Cost Escalators'!$C$6)</f>
        <v>0</v>
      </c>
      <c r="R714" s="102">
        <f t="shared" si="46"/>
        <v>0</v>
      </c>
      <c r="S714" s="34">
        <f t="shared" si="47"/>
        <v>1262736.0539062498</v>
      </c>
      <c r="T714" s="34">
        <f t="shared" si="48"/>
        <v>0</v>
      </c>
      <c r="U714" s="49">
        <f t="shared" si="49"/>
        <v>0</v>
      </c>
      <c r="W714" s="255">
        <f>IF(OR(A714='Cost Escalators'!A$68,A714='Cost Escalators'!A$69,A714='Cost Escalators'!A$70,A714='Cost Escalators'!A$71),SUM(H714:L714),0)</f>
        <v>0</v>
      </c>
    </row>
    <row r="715" spans="1:23" x14ac:dyDescent="0.2">
      <c r="A715" s="33" t="str">
        <f>'Input Data'!A715</f>
        <v>6002J</v>
      </c>
      <c r="B715" s="33" t="str">
        <f>'Input Data'!B715</f>
        <v>Wallerawang to Orange Transmission Line Replacement</v>
      </c>
      <c r="C715" s="33" t="str">
        <f>'Input Data'!C715</f>
        <v>New 132kV Capacitor at Orange North</v>
      </c>
      <c r="D715" s="35" t="str">
        <f>'Input Data'!D715</f>
        <v>PS Replacement</v>
      </c>
      <c r="E715" s="63" t="str">
        <f>'Input Data'!E715</f>
        <v>Input_Proj_Future</v>
      </c>
      <c r="F715" s="69">
        <f>'Input Data'!F715</f>
        <v>2016</v>
      </c>
      <c r="G715" s="52">
        <f>'Input Data'!G715</f>
        <v>2013</v>
      </c>
      <c r="H715" s="97">
        <f>'Input Data'!H715*IF($G715='Cost Escalators'!$B$4,'Cost Escalators'!$B$6,'Cost Escalators'!$C$6)</f>
        <v>0</v>
      </c>
      <c r="I715" s="70">
        <f>'Input Data'!I715*IF($G715='Cost Escalators'!$B$4,'Cost Escalators'!$B$6,'Cost Escalators'!$C$6)</f>
        <v>0</v>
      </c>
      <c r="J715" s="70">
        <f>'Input Data'!J715*IF($G715='Cost Escalators'!$B$4,'Cost Escalators'!$B$6,'Cost Escalators'!$C$6)</f>
        <v>0</v>
      </c>
      <c r="K715" s="70">
        <f>'Input Data'!K715*IF($G715='Cost Escalators'!$B$4,'Cost Escalators'!$B$6,'Cost Escalators'!$C$6)</f>
        <v>0</v>
      </c>
      <c r="L715" s="71">
        <f>'Input Data'!L715*IF($G715='Cost Escalators'!$B$4,'Cost Escalators'!$B$6,'Cost Escalators'!$C$6)</f>
        <v>0</v>
      </c>
      <c r="M715" s="34">
        <f>'Input Data'!M715*IF($G715='Cost Escalators'!$B$4,'Cost Escalators'!$B$6,'Cost Escalators'!$C$6)</f>
        <v>92181.049023437488</v>
      </c>
      <c r="N715" s="34">
        <f>'Input Data'!N715*IF($G715='Cost Escalators'!$B$4,'Cost Escalators'!$B$6,'Cost Escalators'!$C$6)</f>
        <v>1177089.2902343748</v>
      </c>
      <c r="O715" s="34">
        <f>'Input Data'!O715*IF($G715='Cost Escalators'!$B$4,'Cost Escalators'!$B$6,'Cost Escalators'!$C$6)</f>
        <v>0</v>
      </c>
      <c r="P715" s="49">
        <f>'Input Data'!P715*IF($G715='Cost Escalators'!$B$4,'Cost Escalators'!$B$6,'Cost Escalators'!$C$6)</f>
        <v>0</v>
      </c>
      <c r="R715" s="102">
        <f t="shared" si="46"/>
        <v>0</v>
      </c>
      <c r="S715" s="34">
        <f t="shared" si="47"/>
        <v>1269270.3392578124</v>
      </c>
      <c r="T715" s="34">
        <f t="shared" si="48"/>
        <v>0</v>
      </c>
      <c r="U715" s="49">
        <f t="shared" si="49"/>
        <v>0</v>
      </c>
      <c r="W715" s="255">
        <f>IF(OR(A715='Cost Escalators'!A$68,A715='Cost Escalators'!A$69,A715='Cost Escalators'!A$70,A715='Cost Escalators'!A$71),SUM(H715:L715),0)</f>
        <v>0</v>
      </c>
    </row>
    <row r="716" spans="1:23" x14ac:dyDescent="0.2">
      <c r="A716" s="33" t="str">
        <f>'Input Data'!A716</f>
        <v>6002K</v>
      </c>
      <c r="B716" s="33" t="str">
        <f>'Input Data'!B716</f>
        <v>Wallerawang to Orange Transmission Line Replacement</v>
      </c>
      <c r="C716" s="33" t="str">
        <f>'Input Data'!C716</f>
        <v>New Series Reactor on Line 94X at Wallerawang</v>
      </c>
      <c r="D716" s="35" t="str">
        <f>'Input Data'!D716</f>
        <v>PS Replacement</v>
      </c>
      <c r="E716" s="63" t="str">
        <f>'Input Data'!E716</f>
        <v>Input_Proj_Future</v>
      </c>
      <c r="F716" s="69">
        <f>'Input Data'!F716</f>
        <v>2016</v>
      </c>
      <c r="G716" s="52">
        <f>'Input Data'!G716</f>
        <v>2013</v>
      </c>
      <c r="H716" s="97">
        <f>'Input Data'!H716*IF($G716='Cost Escalators'!$B$4,'Cost Escalators'!$B$6,'Cost Escalators'!$C$6)</f>
        <v>0</v>
      </c>
      <c r="I716" s="70">
        <f>'Input Data'!I716*IF($G716='Cost Escalators'!$B$4,'Cost Escalators'!$B$6,'Cost Escalators'!$C$6)</f>
        <v>0</v>
      </c>
      <c r="J716" s="70">
        <f>'Input Data'!J716*IF($G716='Cost Escalators'!$B$4,'Cost Escalators'!$B$6,'Cost Escalators'!$C$6)</f>
        <v>0</v>
      </c>
      <c r="K716" s="70">
        <f>'Input Data'!K716*IF($G716='Cost Escalators'!$B$4,'Cost Escalators'!$B$6,'Cost Escalators'!$C$6)</f>
        <v>0</v>
      </c>
      <c r="L716" s="71">
        <f>'Input Data'!L716*IF($G716='Cost Escalators'!$B$4,'Cost Escalators'!$B$6,'Cost Escalators'!$C$6)</f>
        <v>0</v>
      </c>
      <c r="M716" s="34">
        <f>'Input Data'!M716*IF($G716='Cost Escalators'!$B$4,'Cost Escalators'!$B$6,'Cost Escalators'!$C$6)</f>
        <v>121590.01640625</v>
      </c>
      <c r="N716" s="34">
        <f>'Input Data'!N716*IF($G716='Cost Escalators'!$B$4,'Cost Escalators'!$B$6,'Cost Escalators'!$C$6)</f>
        <v>1552617.9621093748</v>
      </c>
      <c r="O716" s="34">
        <f>'Input Data'!O716*IF($G716='Cost Escalators'!$B$4,'Cost Escalators'!$B$6,'Cost Escalators'!$C$6)</f>
        <v>0</v>
      </c>
      <c r="P716" s="49">
        <f>'Input Data'!P716*IF($G716='Cost Escalators'!$B$4,'Cost Escalators'!$B$6,'Cost Escalators'!$C$6)</f>
        <v>0</v>
      </c>
      <c r="R716" s="102">
        <f t="shared" si="46"/>
        <v>0</v>
      </c>
      <c r="S716" s="34">
        <f t="shared" si="47"/>
        <v>1674207.9785156248</v>
      </c>
      <c r="T716" s="34">
        <f t="shared" si="48"/>
        <v>0</v>
      </c>
      <c r="U716" s="49">
        <f t="shared" si="49"/>
        <v>0</v>
      </c>
      <c r="W716" s="255">
        <f>IF(OR(A716='Cost Escalators'!A$68,A716='Cost Escalators'!A$69,A716='Cost Escalators'!A$70,A716='Cost Escalators'!A$71),SUM(H716:L716),0)</f>
        <v>0</v>
      </c>
    </row>
    <row r="717" spans="1:23" x14ac:dyDescent="0.2">
      <c r="A717" s="33" t="str">
        <f>'Input Data'!A717</f>
        <v>6002L</v>
      </c>
      <c r="B717" s="33" t="str">
        <f>'Input Data'!B717</f>
        <v>Wallerawang to Orange Transmission Line Replacement</v>
      </c>
      <c r="C717" s="33" t="str">
        <f>'Input Data'!C717</f>
        <v xml:space="preserve">New Series Reactor on Line 949 at Mt Piper </v>
      </c>
      <c r="D717" s="35" t="str">
        <f>'Input Data'!D717</f>
        <v>PS Replacement</v>
      </c>
      <c r="E717" s="63" t="str">
        <f>'Input Data'!E717</f>
        <v>Input_Proj_Future</v>
      </c>
      <c r="F717" s="69">
        <f>'Input Data'!F717</f>
        <v>2019</v>
      </c>
      <c r="G717" s="52">
        <f>'Input Data'!G717</f>
        <v>2013</v>
      </c>
      <c r="H717" s="97">
        <f>'Input Data'!H717*IF($G717='Cost Escalators'!$B$4,'Cost Escalators'!$B$6,'Cost Escalators'!$C$6)</f>
        <v>0</v>
      </c>
      <c r="I717" s="70">
        <f>'Input Data'!I717*IF($G717='Cost Escalators'!$B$4,'Cost Escalators'!$B$6,'Cost Escalators'!$C$6)</f>
        <v>0</v>
      </c>
      <c r="J717" s="70">
        <f>'Input Data'!J717*IF($G717='Cost Escalators'!$B$4,'Cost Escalators'!$B$6,'Cost Escalators'!$C$6)</f>
        <v>0</v>
      </c>
      <c r="K717" s="70">
        <f>'Input Data'!K717*IF($G717='Cost Escalators'!$B$4,'Cost Escalators'!$B$6,'Cost Escalators'!$C$6)</f>
        <v>0</v>
      </c>
      <c r="L717" s="71">
        <f>'Input Data'!L717*IF($G717='Cost Escalators'!$B$4,'Cost Escalators'!$B$6,'Cost Escalators'!$C$6)</f>
        <v>0</v>
      </c>
      <c r="M717" s="34">
        <f>'Input Data'!M717*IF($G717='Cost Escalators'!$B$4,'Cost Escalators'!$B$6,'Cost Escalators'!$C$6)</f>
        <v>0</v>
      </c>
      <c r="N717" s="34">
        <f>'Input Data'!N717*IF($G717='Cost Escalators'!$B$4,'Cost Escalators'!$B$6,'Cost Escalators'!$C$6)</f>
        <v>0</v>
      </c>
      <c r="O717" s="34">
        <f>'Input Data'!O717*IF($G717='Cost Escalators'!$B$4,'Cost Escalators'!$B$6,'Cost Escalators'!$C$6)</f>
        <v>0</v>
      </c>
      <c r="P717" s="49">
        <f>'Input Data'!P717*IF($G717='Cost Escalators'!$B$4,'Cost Escalators'!$B$6,'Cost Escalators'!$C$6)</f>
        <v>121590.01640625</v>
      </c>
      <c r="R717" s="102">
        <f t="shared" si="46"/>
        <v>0</v>
      </c>
      <c r="S717" s="34">
        <f t="shared" si="47"/>
        <v>0</v>
      </c>
      <c r="T717" s="34">
        <f t="shared" si="48"/>
        <v>0</v>
      </c>
      <c r="U717" s="49">
        <f t="shared" si="49"/>
        <v>0</v>
      </c>
      <c r="W717" s="255">
        <f>IF(OR(A717='Cost Escalators'!A$68,A717='Cost Escalators'!A$69,A717='Cost Escalators'!A$70,A717='Cost Escalators'!A$71),SUM(H717:L717),0)</f>
        <v>0</v>
      </c>
    </row>
    <row r="718" spans="1:23" x14ac:dyDescent="0.2">
      <c r="A718" s="33">
        <f>'Input Data'!A718</f>
        <v>7839</v>
      </c>
      <c r="B718" s="33" t="str">
        <f>'Input Data'!B718</f>
        <v>Cable Remediation</v>
      </c>
      <c r="C718" s="33" t="str">
        <f>'Input Data'!C718</f>
        <v>Sydney South 330kV Series Reactor Reconfiguration</v>
      </c>
      <c r="D718" s="35" t="str">
        <f>'Input Data'!D718</f>
        <v>PS Security/Compliance</v>
      </c>
      <c r="E718" s="63" t="str">
        <f>'Input Data'!E718</f>
        <v>Input_Proj_Future</v>
      </c>
      <c r="F718" s="69">
        <f>'Input Data'!F718</f>
        <v>2018</v>
      </c>
      <c r="G718" s="52">
        <f>'Input Data'!G718</f>
        <v>2013</v>
      </c>
      <c r="H718" s="97">
        <f>'Input Data'!H718*IF($G718='Cost Escalators'!$B$4,'Cost Escalators'!$B$6,'Cost Escalators'!$C$6)</f>
        <v>0</v>
      </c>
      <c r="I718" s="70">
        <f>'Input Data'!I718*IF($G718='Cost Escalators'!$B$4,'Cost Escalators'!$B$6,'Cost Escalators'!$C$6)</f>
        <v>0</v>
      </c>
      <c r="J718" s="70">
        <f>'Input Data'!J718*IF($G718='Cost Escalators'!$B$4,'Cost Escalators'!$B$6,'Cost Escalators'!$C$6)</f>
        <v>0</v>
      </c>
      <c r="K718" s="70">
        <f>'Input Data'!K718*IF($G718='Cost Escalators'!$B$4,'Cost Escalators'!$B$6,'Cost Escalators'!$C$6)</f>
        <v>0</v>
      </c>
      <c r="L718" s="71">
        <f>'Input Data'!L718*IF($G718='Cost Escalators'!$B$4,'Cost Escalators'!$B$6,'Cost Escalators'!$C$6)</f>
        <v>0</v>
      </c>
      <c r="M718" s="34">
        <f>'Input Data'!M718*IF($G718='Cost Escalators'!$B$4,'Cost Escalators'!$B$6,'Cost Escalators'!$C$6)</f>
        <v>93372.768945312491</v>
      </c>
      <c r="N718" s="34">
        <f>'Input Data'!N718*IF($G718='Cost Escalators'!$B$4,'Cost Escalators'!$B$6,'Cost Escalators'!$C$6)</f>
        <v>419350.67753906245</v>
      </c>
      <c r="O718" s="34">
        <f>'Input Data'!O718*IF($G718='Cost Escalators'!$B$4,'Cost Escalators'!$B$6,'Cost Escalators'!$C$6)</f>
        <v>2425440.4056640621</v>
      </c>
      <c r="P718" s="49">
        <f>'Input Data'!P718*IF($G718='Cost Escalators'!$B$4,'Cost Escalators'!$B$6,'Cost Escalators'!$C$6)</f>
        <v>3254494.1611328125</v>
      </c>
      <c r="R718" s="102">
        <f t="shared" si="46"/>
        <v>0</v>
      </c>
      <c r="S718" s="34">
        <f t="shared" si="47"/>
        <v>0</v>
      </c>
      <c r="T718" s="34">
        <f t="shared" si="48"/>
        <v>0</v>
      </c>
      <c r="U718" s="49">
        <f t="shared" si="49"/>
        <v>6192658.0132812494</v>
      </c>
      <c r="W718" s="255">
        <f>IF(OR(A718='Cost Escalators'!A$68,A718='Cost Escalators'!A$69,A718='Cost Escalators'!A$70,A718='Cost Escalators'!A$71),SUM(H718:L718),0)</f>
        <v>0</v>
      </c>
    </row>
    <row r="719" spans="1:23" x14ac:dyDescent="0.2">
      <c r="A719" s="33">
        <f>'Input Data'!A719</f>
        <v>7646</v>
      </c>
      <c r="B719" s="33" t="str">
        <f>'Input Data'!B719</f>
        <v>Communications</v>
      </c>
      <c r="C719" s="33" t="str">
        <f>'Input Data'!C719</f>
        <v>Communications to Beryl and Ilford</v>
      </c>
      <c r="D719" s="35" t="str">
        <f>'Input Data'!D719</f>
        <v>PS Security/Compliance</v>
      </c>
      <c r="E719" s="63" t="str">
        <f>'Input Data'!E719</f>
        <v>Input_Proj_Future</v>
      </c>
      <c r="F719" s="69">
        <f>'Input Data'!F719</f>
        <v>2017</v>
      </c>
      <c r="G719" s="52">
        <f>'Input Data'!G719</f>
        <v>2013</v>
      </c>
      <c r="H719" s="97">
        <f>'Input Data'!H719*IF($G719='Cost Escalators'!$B$4,'Cost Escalators'!$B$6,'Cost Escalators'!$C$6)</f>
        <v>0</v>
      </c>
      <c r="I719" s="70">
        <f>'Input Data'!I719*IF($G719='Cost Escalators'!$B$4,'Cost Escalators'!$B$6,'Cost Escalators'!$C$6)</f>
        <v>0</v>
      </c>
      <c r="J719" s="70">
        <f>'Input Data'!J719*IF($G719='Cost Escalators'!$B$4,'Cost Escalators'!$B$6,'Cost Escalators'!$C$6)</f>
        <v>0</v>
      </c>
      <c r="K719" s="70">
        <f>'Input Data'!K719*IF($G719='Cost Escalators'!$B$4,'Cost Escalators'!$B$6,'Cost Escalators'!$C$6)</f>
        <v>0</v>
      </c>
      <c r="L719" s="71">
        <f>'Input Data'!L719*IF($G719='Cost Escalators'!$B$4,'Cost Escalators'!$B$6,'Cost Escalators'!$C$6)</f>
        <v>0</v>
      </c>
      <c r="M719" s="34">
        <f>'Input Data'!M719*IF($G719='Cost Escalators'!$B$4,'Cost Escalators'!$B$6,'Cost Escalators'!$C$6)</f>
        <v>68322.1533203125</v>
      </c>
      <c r="N719" s="34">
        <f>'Input Data'!N719*IF($G719='Cost Escalators'!$B$4,'Cost Escalators'!$B$6,'Cost Escalators'!$C$6)</f>
        <v>641177.02031249995</v>
      </c>
      <c r="O719" s="34">
        <f>'Input Data'!O719*IF($G719='Cost Escalators'!$B$4,'Cost Escalators'!$B$6,'Cost Escalators'!$C$6)</f>
        <v>541566.0947265625</v>
      </c>
      <c r="P719" s="49">
        <f>'Input Data'!P719*IF($G719='Cost Escalators'!$B$4,'Cost Escalators'!$B$6,'Cost Escalators'!$C$6)</f>
        <v>0</v>
      </c>
      <c r="R719" s="102">
        <f t="shared" si="46"/>
        <v>0</v>
      </c>
      <c r="S719" s="34">
        <f t="shared" si="47"/>
        <v>0</v>
      </c>
      <c r="T719" s="34">
        <f t="shared" si="48"/>
        <v>1251065.268359375</v>
      </c>
      <c r="U719" s="49">
        <f t="shared" si="49"/>
        <v>0</v>
      </c>
      <c r="W719" s="255">
        <f>IF(OR(A719='Cost Escalators'!A$68,A719='Cost Escalators'!A$69,A719='Cost Escalators'!A$70,A719='Cost Escalators'!A$71),SUM(H719:L719),0)</f>
        <v>0</v>
      </c>
    </row>
    <row r="720" spans="1:23" x14ac:dyDescent="0.2">
      <c r="A720" s="33">
        <f>'Input Data'!A720</f>
        <v>7316</v>
      </c>
      <c r="B720" s="33" t="str">
        <f>'Input Data'!B720</f>
        <v>Control System</v>
      </c>
      <c r="C720" s="33" t="str">
        <f>'Input Data'!C720</f>
        <v>Multiple Contingency System Protection Scheme</v>
      </c>
      <c r="D720" s="35" t="str">
        <f>'Input Data'!D720</f>
        <v>PS Security/Compliance</v>
      </c>
      <c r="E720" s="63" t="str">
        <f>'Input Data'!E720</f>
        <v>Input_Proj_Future</v>
      </c>
      <c r="F720" s="69">
        <f>'Input Data'!F720</f>
        <v>2016</v>
      </c>
      <c r="G720" s="52">
        <f>'Input Data'!G720</f>
        <v>2013</v>
      </c>
      <c r="H720" s="97">
        <f>'Input Data'!H720*IF($G720='Cost Escalators'!$B$4,'Cost Escalators'!$B$6,'Cost Escalators'!$C$6)</f>
        <v>0</v>
      </c>
      <c r="I720" s="70">
        <f>'Input Data'!I720*IF($G720='Cost Escalators'!$B$4,'Cost Escalators'!$B$6,'Cost Escalators'!$C$6)</f>
        <v>0</v>
      </c>
      <c r="J720" s="70">
        <f>'Input Data'!J720*IF($G720='Cost Escalators'!$B$4,'Cost Escalators'!$B$6,'Cost Escalators'!$C$6)</f>
        <v>0</v>
      </c>
      <c r="K720" s="70">
        <f>'Input Data'!K720*IF($G720='Cost Escalators'!$B$4,'Cost Escalators'!$B$6,'Cost Escalators'!$C$6)</f>
        <v>0</v>
      </c>
      <c r="L720" s="71">
        <f>'Input Data'!L720*IF($G720='Cost Escalators'!$B$4,'Cost Escalators'!$B$6,'Cost Escalators'!$C$6)</f>
        <v>0</v>
      </c>
      <c r="M720" s="34">
        <f>'Input Data'!M720*IF($G720='Cost Escalators'!$B$4,'Cost Escalators'!$B$6,'Cost Escalators'!$C$6)</f>
        <v>630723.17246093741</v>
      </c>
      <c r="N720" s="34">
        <f>'Input Data'!N720*IF($G720='Cost Escalators'!$B$4,'Cost Escalators'!$B$6,'Cost Escalators'!$C$6)</f>
        <v>4069192.5189453121</v>
      </c>
      <c r="O720" s="34">
        <f>'Input Data'!O720*IF($G720='Cost Escalators'!$B$4,'Cost Escalators'!$B$6,'Cost Escalators'!$C$6)</f>
        <v>0</v>
      </c>
      <c r="P720" s="49">
        <f>'Input Data'!P720*IF($G720='Cost Escalators'!$B$4,'Cost Escalators'!$B$6,'Cost Escalators'!$C$6)</f>
        <v>0</v>
      </c>
      <c r="R720" s="102">
        <f t="shared" si="46"/>
        <v>0</v>
      </c>
      <c r="S720" s="34">
        <f t="shared" si="47"/>
        <v>4699915.69140625</v>
      </c>
      <c r="T720" s="34">
        <f t="shared" si="48"/>
        <v>0</v>
      </c>
      <c r="U720" s="49">
        <f t="shared" si="49"/>
        <v>0</v>
      </c>
      <c r="W720" s="255">
        <f>IF(OR(A720='Cost Escalators'!A$68,A720='Cost Escalators'!A$69,A720='Cost Escalators'!A$70,A720='Cost Escalators'!A$71),SUM(H720:L720),0)</f>
        <v>0</v>
      </c>
    </row>
    <row r="721" spans="1:23" x14ac:dyDescent="0.2">
      <c r="A721" s="33" t="str">
        <f>'Input Data'!A721</f>
        <v>P0001885</v>
      </c>
      <c r="B721" s="33" t="str">
        <f>'Input Data'!B721</f>
        <v>Protection Change</v>
      </c>
      <c r="C721" s="33" t="str">
        <f>'Input Data'!C721</f>
        <v>Gadara Protection Change</v>
      </c>
      <c r="D721" s="35" t="str">
        <f>'Input Data'!D721</f>
        <v>PS Security/Compliance</v>
      </c>
      <c r="E721" s="63" t="str">
        <f>'Input Data'!E721</f>
        <v>Input_Proj_Future</v>
      </c>
      <c r="F721" s="69">
        <f>'Input Data'!F721</f>
        <v>2014</v>
      </c>
      <c r="G721" s="52">
        <f>'Input Data'!G721</f>
        <v>2013</v>
      </c>
      <c r="H721" s="97">
        <f>'Input Data'!H721*IF($G721='Cost Escalators'!$B$4,'Cost Escalators'!$B$6,'Cost Escalators'!$C$6)</f>
        <v>0</v>
      </c>
      <c r="I721" s="70">
        <f>'Input Data'!I721*IF($G721='Cost Escalators'!$B$4,'Cost Escalators'!$B$6,'Cost Escalators'!$C$6)</f>
        <v>0</v>
      </c>
      <c r="J721" s="70">
        <f>'Input Data'!J721*IF($G721='Cost Escalators'!$B$4,'Cost Escalators'!$B$6,'Cost Escalators'!$C$6)</f>
        <v>0</v>
      </c>
      <c r="K721" s="70">
        <f>'Input Data'!K721*IF($G721='Cost Escalators'!$B$4,'Cost Escalators'!$B$6,'Cost Escalators'!$C$6)</f>
        <v>344291.5703125</v>
      </c>
      <c r="L721" s="71">
        <f>'Input Data'!L721*IF($G721='Cost Escalators'!$B$4,'Cost Escalators'!$B$6,'Cost Escalators'!$C$6)</f>
        <v>70463.60546875</v>
      </c>
      <c r="M721" s="34">
        <f>'Input Data'!M721*IF($G721='Cost Escalators'!$B$4,'Cost Escalators'!$B$6,'Cost Escalators'!$C$6)</f>
        <v>0</v>
      </c>
      <c r="N721" s="34">
        <f>'Input Data'!N721*IF($G721='Cost Escalators'!$B$4,'Cost Escalators'!$B$6,'Cost Escalators'!$C$6)</f>
        <v>0</v>
      </c>
      <c r="O721" s="34">
        <f>'Input Data'!O721*IF($G721='Cost Escalators'!$B$4,'Cost Escalators'!$B$6,'Cost Escalators'!$C$6)</f>
        <v>0</v>
      </c>
      <c r="P721" s="49">
        <f>'Input Data'!P721*IF($G721='Cost Escalators'!$B$4,'Cost Escalators'!$B$6,'Cost Escalators'!$C$6)</f>
        <v>0</v>
      </c>
      <c r="R721" s="102">
        <f t="shared" si="46"/>
        <v>0</v>
      </c>
      <c r="S721" s="34">
        <f t="shared" si="47"/>
        <v>0</v>
      </c>
      <c r="T721" s="34">
        <f t="shared" si="48"/>
        <v>0</v>
      </c>
      <c r="U721" s="49">
        <f t="shared" si="49"/>
        <v>0</v>
      </c>
      <c r="W721" s="255">
        <f>IF(OR(A721='Cost Escalators'!A$68,A721='Cost Escalators'!A$69,A721='Cost Escalators'!A$70,A721='Cost Escalators'!A$71),SUM(H721:L721),0)</f>
        <v>0</v>
      </c>
    </row>
    <row r="722" spans="1:23" x14ac:dyDescent="0.2">
      <c r="A722" s="33">
        <f>'Input Data'!A722</f>
        <v>6832</v>
      </c>
      <c r="B722" s="33" t="str">
        <f>'Input Data'!B722</f>
        <v>Quality of Supply</v>
      </c>
      <c r="C722" s="33" t="str">
        <f>'Input Data'!C722</f>
        <v>Voltage Unbalance Limits</v>
      </c>
      <c r="D722" s="35" t="str">
        <f>'Input Data'!D722</f>
        <v>PS Security/Compliance</v>
      </c>
      <c r="E722" s="63" t="str">
        <f>'Input Data'!E722</f>
        <v>Input_Proj_Future</v>
      </c>
      <c r="F722" s="69">
        <f>'Input Data'!F722</f>
        <v>2015</v>
      </c>
      <c r="G722" s="52">
        <f>'Input Data'!G722</f>
        <v>2013</v>
      </c>
      <c r="H722" s="97">
        <f>'Input Data'!H722*IF($G722='Cost Escalators'!$B$4,'Cost Escalators'!$B$6,'Cost Escalators'!$C$6)</f>
        <v>0</v>
      </c>
      <c r="I722" s="70">
        <f>'Input Data'!I722*IF($G722='Cost Escalators'!$B$4,'Cost Escalators'!$B$6,'Cost Escalators'!$C$6)</f>
        <v>0</v>
      </c>
      <c r="J722" s="70">
        <f>'Input Data'!J722*IF($G722='Cost Escalators'!$B$4,'Cost Escalators'!$B$6,'Cost Escalators'!$C$6)</f>
        <v>0</v>
      </c>
      <c r="K722" s="70">
        <f>'Input Data'!K722*IF($G722='Cost Escalators'!$B$4,'Cost Escalators'!$B$6,'Cost Escalators'!$C$6)</f>
        <v>0</v>
      </c>
      <c r="L722" s="71">
        <f>'Input Data'!L722*IF($G722='Cost Escalators'!$B$4,'Cost Escalators'!$B$6,'Cost Escalators'!$C$6)</f>
        <v>132166.865234375</v>
      </c>
      <c r="M722" s="34">
        <f>'Input Data'!M722*IF($G722='Cost Escalators'!$B$4,'Cost Escalators'!$B$6,'Cost Escalators'!$C$6)</f>
        <v>687110.11386718741</v>
      </c>
      <c r="N722" s="34">
        <f>'Input Data'!N722*IF($G722='Cost Escalators'!$B$4,'Cost Escalators'!$B$6,'Cost Escalators'!$C$6)</f>
        <v>0</v>
      </c>
      <c r="O722" s="34">
        <f>'Input Data'!O722*IF($G722='Cost Escalators'!$B$4,'Cost Escalators'!$B$6,'Cost Escalators'!$C$6)</f>
        <v>0</v>
      </c>
      <c r="P722" s="49">
        <f>'Input Data'!P722*IF($G722='Cost Escalators'!$B$4,'Cost Escalators'!$B$6,'Cost Escalators'!$C$6)</f>
        <v>0</v>
      </c>
      <c r="R722" s="102">
        <f t="shared" si="46"/>
        <v>819276.97910156241</v>
      </c>
      <c r="S722" s="34">
        <f t="shared" si="47"/>
        <v>0</v>
      </c>
      <c r="T722" s="34">
        <f t="shared" si="48"/>
        <v>0</v>
      </c>
      <c r="U722" s="49">
        <f t="shared" si="49"/>
        <v>0</v>
      </c>
      <c r="W722" s="255">
        <f>IF(OR(A722='Cost Escalators'!A$68,A722='Cost Escalators'!A$69,A722='Cost Escalators'!A$70,A722='Cost Escalators'!A$71),SUM(H722:L722),0)</f>
        <v>0</v>
      </c>
    </row>
    <row r="723" spans="1:23" x14ac:dyDescent="0.2">
      <c r="A723" s="33">
        <f>'Input Data'!A723</f>
        <v>7397</v>
      </c>
      <c r="B723" s="33" t="str">
        <f>'Input Data'!B723</f>
        <v>Quality of Supply</v>
      </c>
      <c r="C723" s="33" t="str">
        <f>'Input Data'!C723</f>
        <v>Assessment of NER Quality of Supply Compliance</v>
      </c>
      <c r="D723" s="35" t="str">
        <f>'Input Data'!D723</f>
        <v>PS Security/Compliance</v>
      </c>
      <c r="E723" s="63" t="str">
        <f>'Input Data'!E723</f>
        <v>Input_Proj_Future</v>
      </c>
      <c r="F723" s="69">
        <f>'Input Data'!F723</f>
        <v>2019</v>
      </c>
      <c r="G723" s="52">
        <f>'Input Data'!G723</f>
        <v>2013</v>
      </c>
      <c r="H723" s="97">
        <f>'Input Data'!H723*IF($G723='Cost Escalators'!$B$4,'Cost Escalators'!$B$6,'Cost Escalators'!$C$6)</f>
        <v>0</v>
      </c>
      <c r="I723" s="70">
        <f>'Input Data'!I723*IF($G723='Cost Escalators'!$B$4,'Cost Escalators'!$B$6,'Cost Escalators'!$C$6)</f>
        <v>0</v>
      </c>
      <c r="J723" s="70">
        <f>'Input Data'!J723*IF($G723='Cost Escalators'!$B$4,'Cost Escalators'!$B$6,'Cost Escalators'!$C$6)</f>
        <v>0</v>
      </c>
      <c r="K723" s="70">
        <f>'Input Data'!K723*IF($G723='Cost Escalators'!$B$4,'Cost Escalators'!$B$6,'Cost Escalators'!$C$6)</f>
        <v>0</v>
      </c>
      <c r="L723" s="71">
        <f>'Input Data'!L723*IF($G723='Cost Escalators'!$B$4,'Cost Escalators'!$B$6,'Cost Escalators'!$C$6)</f>
        <v>0</v>
      </c>
      <c r="M723" s="34">
        <f>'Input Data'!M723*IF($G723='Cost Escalators'!$B$4,'Cost Escalators'!$B$6,'Cost Escalators'!$C$6)</f>
        <v>0</v>
      </c>
      <c r="N723" s="34">
        <f>'Input Data'!N723*IF($G723='Cost Escalators'!$B$4,'Cost Escalators'!$B$6,'Cost Escalators'!$C$6)</f>
        <v>362730.29160156247</v>
      </c>
      <c r="O723" s="34">
        <f>'Input Data'!O723*IF($G723='Cost Escalators'!$B$4,'Cost Escalators'!$B$6,'Cost Escalators'!$C$6)</f>
        <v>876797.48515624995</v>
      </c>
      <c r="P723" s="49">
        <f>'Input Data'!P723*IF($G723='Cost Escalators'!$B$4,'Cost Escalators'!$B$6,'Cost Escalators'!$C$6)</f>
        <v>876797.48515624995</v>
      </c>
      <c r="R723" s="102">
        <f t="shared" si="46"/>
        <v>0</v>
      </c>
      <c r="S723" s="34">
        <f t="shared" si="47"/>
        <v>0</v>
      </c>
      <c r="T723" s="34">
        <f t="shared" si="48"/>
        <v>0</v>
      </c>
      <c r="U723" s="49">
        <f t="shared" si="49"/>
        <v>0</v>
      </c>
      <c r="W723" s="255">
        <f>IF(OR(A723='Cost Escalators'!A$68,A723='Cost Escalators'!A$69,A723='Cost Escalators'!A$70,A723='Cost Escalators'!A$71),SUM(H723:L723),0)</f>
        <v>0</v>
      </c>
    </row>
    <row r="724" spans="1:23" x14ac:dyDescent="0.2">
      <c r="A724" s="33" t="str">
        <f>'Input Data'!A724</f>
        <v>P0002366</v>
      </c>
      <c r="B724" s="33" t="str">
        <f>'Input Data'!B724</f>
        <v>SCADA</v>
      </c>
      <c r="C724" s="33" t="str">
        <f>'Input Data'!C724</f>
        <v>SCADA to Tenterfield</v>
      </c>
      <c r="D724" s="35" t="str">
        <f>'Input Data'!D724</f>
        <v>PS Security/Compliance</v>
      </c>
      <c r="E724" s="63" t="str">
        <f>'Input Data'!E724</f>
        <v>Input_Proj_Future</v>
      </c>
      <c r="F724" s="69">
        <f>'Input Data'!F724</f>
        <v>2014</v>
      </c>
      <c r="G724" s="52">
        <f>'Input Data'!G724</f>
        <v>2013</v>
      </c>
      <c r="H724" s="97">
        <f>'Input Data'!H724*IF($G724='Cost Escalators'!$B$4,'Cost Escalators'!$B$6,'Cost Escalators'!$C$6)</f>
        <v>0</v>
      </c>
      <c r="I724" s="70">
        <f>'Input Data'!I724*IF($G724='Cost Escalators'!$B$4,'Cost Escalators'!$B$6,'Cost Escalators'!$C$6)</f>
        <v>0</v>
      </c>
      <c r="J724" s="70">
        <f>'Input Data'!J724*IF($G724='Cost Escalators'!$B$4,'Cost Escalators'!$B$6,'Cost Escalators'!$C$6)</f>
        <v>0</v>
      </c>
      <c r="K724" s="70">
        <f>'Input Data'!K724*IF($G724='Cost Escalators'!$B$4,'Cost Escalators'!$B$6,'Cost Escalators'!$C$6)</f>
        <v>124922.673828125</v>
      </c>
      <c r="L724" s="71">
        <f>'Input Data'!L724*IF($G724='Cost Escalators'!$B$4,'Cost Escalators'!$B$6,'Cost Escalators'!$C$6)</f>
        <v>532589.08203125</v>
      </c>
      <c r="M724" s="34">
        <f>'Input Data'!M724*IF($G724='Cost Escalators'!$B$4,'Cost Escalators'!$B$6,'Cost Escalators'!$C$6)</f>
        <v>0</v>
      </c>
      <c r="N724" s="34">
        <f>'Input Data'!N724*IF($G724='Cost Escalators'!$B$4,'Cost Escalators'!$B$6,'Cost Escalators'!$C$6)</f>
        <v>0</v>
      </c>
      <c r="O724" s="34">
        <f>'Input Data'!O724*IF($G724='Cost Escalators'!$B$4,'Cost Escalators'!$B$6,'Cost Escalators'!$C$6)</f>
        <v>0</v>
      </c>
      <c r="P724" s="49">
        <f>'Input Data'!P724*IF($G724='Cost Escalators'!$B$4,'Cost Escalators'!$B$6,'Cost Escalators'!$C$6)</f>
        <v>0</v>
      </c>
      <c r="R724" s="102">
        <f t="shared" si="46"/>
        <v>0</v>
      </c>
      <c r="S724" s="34">
        <f t="shared" si="47"/>
        <v>0</v>
      </c>
      <c r="T724" s="34">
        <f t="shared" si="48"/>
        <v>0</v>
      </c>
      <c r="U724" s="49">
        <f t="shared" si="49"/>
        <v>0</v>
      </c>
      <c r="W724" s="255">
        <f>IF(OR(A724='Cost Escalators'!A$68,A724='Cost Escalators'!A$69,A724='Cost Escalators'!A$70,A724='Cost Escalators'!A$71),SUM(H724:L724),0)</f>
        <v>0</v>
      </c>
    </row>
    <row r="725" spans="1:23" x14ac:dyDescent="0.2">
      <c r="A725" s="33" t="str">
        <f>'Input Data'!A725</f>
        <v>P0002155</v>
      </c>
      <c r="B725" s="33" t="str">
        <f>'Input Data'!B725</f>
        <v>Supply to ACT</v>
      </c>
      <c r="C725" s="33" t="str">
        <f>'Input Data'!C725</f>
        <v>Canberra Substation 330kV Bypass</v>
      </c>
      <c r="D725" s="35" t="str">
        <f>'Input Data'!D725</f>
        <v>PS Security/Compliance</v>
      </c>
      <c r="E725" s="63" t="str">
        <f>'Input Data'!E725</f>
        <v>Input_Proj_Future</v>
      </c>
      <c r="F725" s="69">
        <f>'Input Data'!F725</f>
        <v>2015</v>
      </c>
      <c r="G725" s="52">
        <f>'Input Data'!G725</f>
        <v>2013</v>
      </c>
      <c r="H725" s="97">
        <f>'Input Data'!H725*IF($G725='Cost Escalators'!$B$4,'Cost Escalators'!$B$6,'Cost Escalators'!$C$6)</f>
        <v>0</v>
      </c>
      <c r="I725" s="70">
        <f>'Input Data'!I725*IF($G725='Cost Escalators'!$B$4,'Cost Escalators'!$B$6,'Cost Escalators'!$C$6)</f>
        <v>0</v>
      </c>
      <c r="J725" s="70">
        <f>'Input Data'!J725*IF($G725='Cost Escalators'!$B$4,'Cost Escalators'!$B$6,'Cost Escalators'!$C$6)</f>
        <v>0</v>
      </c>
      <c r="K725" s="70">
        <f>'Input Data'!K725*IF($G725='Cost Escalators'!$B$4,'Cost Escalators'!$B$6,'Cost Escalators'!$C$6)</f>
        <v>0</v>
      </c>
      <c r="L725" s="71">
        <f>'Input Data'!L725*IF($G725='Cost Escalators'!$B$4,'Cost Escalators'!$B$6,'Cost Escalators'!$C$6)</f>
        <v>101062.54296875</v>
      </c>
      <c r="M725" s="34">
        <f>'Input Data'!M725*IF($G725='Cost Escalators'!$B$4,'Cost Escalators'!$B$6,'Cost Escalators'!$C$6)</f>
        <v>412648.51386718749</v>
      </c>
      <c r="N725" s="34">
        <f>'Input Data'!N725*IF($G725='Cost Escalators'!$B$4,'Cost Escalators'!$B$6,'Cost Escalators'!$C$6)</f>
        <v>0</v>
      </c>
      <c r="O725" s="34">
        <f>'Input Data'!O725*IF($G725='Cost Escalators'!$B$4,'Cost Escalators'!$B$6,'Cost Escalators'!$C$6)</f>
        <v>0</v>
      </c>
      <c r="P725" s="49">
        <f>'Input Data'!P725*IF($G725='Cost Escalators'!$B$4,'Cost Escalators'!$B$6,'Cost Escalators'!$C$6)</f>
        <v>0</v>
      </c>
      <c r="R725" s="102">
        <f t="shared" si="46"/>
        <v>513711.05683593749</v>
      </c>
      <c r="S725" s="34">
        <f t="shared" si="47"/>
        <v>0</v>
      </c>
      <c r="T725" s="34">
        <f t="shared" si="48"/>
        <v>0</v>
      </c>
      <c r="U725" s="49">
        <f t="shared" si="49"/>
        <v>0</v>
      </c>
      <c r="W725" s="255">
        <f>IF(OR(A725='Cost Escalators'!A$68,A725='Cost Escalators'!A$69,A725='Cost Escalators'!A$70,A725='Cost Escalators'!A$71),SUM(H725:L725),0)</f>
        <v>0</v>
      </c>
    </row>
    <row r="726" spans="1:23" x14ac:dyDescent="0.2">
      <c r="A726" s="33">
        <f>'Input Data'!A726</f>
        <v>6913</v>
      </c>
      <c r="B726" s="33" t="str">
        <f>'Input Data'!B726</f>
        <v>Transmission Line Low Spans</v>
      </c>
      <c r="C726" s="33" t="str">
        <f>'Input Data'!C726</f>
        <v>Line 97K Cooma to Munyang Low Span Remediation</v>
      </c>
      <c r="D726" s="35" t="str">
        <f>'Input Data'!D726</f>
        <v>PS Security/Compliance</v>
      </c>
      <c r="E726" s="63" t="str">
        <f>'Input Data'!E726</f>
        <v>Input_Proj_Future</v>
      </c>
      <c r="F726" s="69">
        <f>'Input Data'!F726</f>
        <v>2018</v>
      </c>
      <c r="G726" s="52">
        <f>'Input Data'!G726</f>
        <v>2013</v>
      </c>
      <c r="H726" s="97">
        <f>'Input Data'!H726*IF($G726='Cost Escalators'!$B$4,'Cost Escalators'!$B$6,'Cost Escalators'!$C$6)</f>
        <v>0</v>
      </c>
      <c r="I726" s="70">
        <f>'Input Data'!I726*IF($G726='Cost Escalators'!$B$4,'Cost Escalators'!$B$6,'Cost Escalators'!$C$6)</f>
        <v>0</v>
      </c>
      <c r="J726" s="70">
        <f>'Input Data'!J726*IF($G726='Cost Escalators'!$B$4,'Cost Escalators'!$B$6,'Cost Escalators'!$C$6)</f>
        <v>0</v>
      </c>
      <c r="K726" s="70">
        <f>'Input Data'!K726*IF($G726='Cost Escalators'!$B$4,'Cost Escalators'!$B$6,'Cost Escalators'!$C$6)</f>
        <v>0</v>
      </c>
      <c r="L726" s="71">
        <f>'Input Data'!L726*IF($G726='Cost Escalators'!$B$4,'Cost Escalators'!$B$6,'Cost Escalators'!$C$6)</f>
        <v>0</v>
      </c>
      <c r="M726" s="34">
        <f>'Input Data'!M726*IF($G726='Cost Escalators'!$B$4,'Cost Escalators'!$B$6,'Cost Escalators'!$C$6)</f>
        <v>68336.409082031256</v>
      </c>
      <c r="N726" s="34">
        <f>'Input Data'!N726*IF($G726='Cost Escalators'!$B$4,'Cost Escalators'!$B$6,'Cost Escalators'!$C$6)</f>
        <v>74883.663574218765</v>
      </c>
      <c r="O726" s="34">
        <f>'Input Data'!O726*IF($G726='Cost Escalators'!$B$4,'Cost Escalators'!$B$6,'Cost Escalators'!$C$6)</f>
        <v>220284.55898437503</v>
      </c>
      <c r="P726" s="49">
        <f>'Input Data'!P726*IF($G726='Cost Escalators'!$B$4,'Cost Escalators'!$B$6,'Cost Escalators'!$C$6)</f>
        <v>2102956.0335937506</v>
      </c>
      <c r="R726" s="102">
        <f t="shared" si="46"/>
        <v>0</v>
      </c>
      <c r="S726" s="34">
        <f t="shared" si="47"/>
        <v>0</v>
      </c>
      <c r="T726" s="34">
        <f t="shared" si="48"/>
        <v>0</v>
      </c>
      <c r="U726" s="49">
        <f t="shared" si="49"/>
        <v>2466460.6652343757</v>
      </c>
      <c r="W726" s="255">
        <f>IF(OR(A726='Cost Escalators'!A$68,A726='Cost Escalators'!A$69,A726='Cost Escalators'!A$70,A726='Cost Escalators'!A$71),SUM(H726:L726),0)</f>
        <v>0</v>
      </c>
    </row>
    <row r="727" spans="1:23" x14ac:dyDescent="0.2">
      <c r="A727" s="33">
        <f>'Input Data'!A727</f>
        <v>8089</v>
      </c>
      <c r="B727" s="33" t="str">
        <f>'Input Data'!B727</f>
        <v>Transmission Line Low Spans</v>
      </c>
      <c r="C727" s="33" t="str">
        <f>'Input Data'!C727</f>
        <v>Lines 4 &amp; 5 Yass to Marulan Low Span Remediation</v>
      </c>
      <c r="D727" s="35" t="str">
        <f>'Input Data'!D727</f>
        <v>PS Security/Compliance</v>
      </c>
      <c r="E727" s="63" t="str">
        <f>'Input Data'!E727</f>
        <v>Input_Proj_Future</v>
      </c>
      <c r="F727" s="69">
        <f>'Input Data'!F727</f>
        <v>2018</v>
      </c>
      <c r="G727" s="52">
        <f>'Input Data'!G727</f>
        <v>2013</v>
      </c>
      <c r="H727" s="97">
        <f>'Input Data'!H727*IF($G727='Cost Escalators'!$B$4,'Cost Escalators'!$B$6,'Cost Escalators'!$C$6)</f>
        <v>0</v>
      </c>
      <c r="I727" s="70">
        <f>'Input Data'!I727*IF($G727='Cost Escalators'!$B$4,'Cost Escalators'!$B$6,'Cost Escalators'!$C$6)</f>
        <v>0</v>
      </c>
      <c r="J727" s="70">
        <f>'Input Data'!J727*IF($G727='Cost Escalators'!$B$4,'Cost Escalators'!$B$6,'Cost Escalators'!$C$6)</f>
        <v>0</v>
      </c>
      <c r="K727" s="70">
        <f>'Input Data'!K727*IF($G727='Cost Escalators'!$B$4,'Cost Escalators'!$B$6,'Cost Escalators'!$C$6)</f>
        <v>0</v>
      </c>
      <c r="L727" s="71">
        <f>'Input Data'!L727*IF($G727='Cost Escalators'!$B$4,'Cost Escalators'!$B$6,'Cost Escalators'!$C$6)</f>
        <v>0</v>
      </c>
      <c r="M727" s="34">
        <f>'Input Data'!M727*IF($G727='Cost Escalators'!$B$4,'Cost Escalators'!$B$6,'Cost Escalators'!$C$6)</f>
        <v>6880.7466796875005</v>
      </c>
      <c r="N727" s="34">
        <f>'Input Data'!N727*IF($G727='Cost Escalators'!$B$4,'Cost Escalators'!$B$6,'Cost Escalators'!$C$6)</f>
        <v>13952.633789062502</v>
      </c>
      <c r="O727" s="34">
        <f>'Input Data'!O727*IF($G727='Cost Escalators'!$B$4,'Cost Escalators'!$B$6,'Cost Escalators'!$C$6)</f>
        <v>39184.868847656253</v>
      </c>
      <c r="P727" s="49">
        <f>'Input Data'!P727*IF($G727='Cost Escalators'!$B$4,'Cost Escalators'!$B$6,'Cost Escalators'!$C$6)</f>
        <v>398785.32597656257</v>
      </c>
      <c r="R727" s="102">
        <f t="shared" si="46"/>
        <v>0</v>
      </c>
      <c r="S727" s="34">
        <f t="shared" si="47"/>
        <v>0</v>
      </c>
      <c r="T727" s="34">
        <f t="shared" si="48"/>
        <v>0</v>
      </c>
      <c r="U727" s="49">
        <f t="shared" si="49"/>
        <v>458803.57529296883</v>
      </c>
      <c r="W727" s="255">
        <f>IF(OR(A727='Cost Escalators'!A$68,A727='Cost Escalators'!A$69,A727='Cost Escalators'!A$70,A727='Cost Escalators'!A$71),SUM(H727:L727),0)</f>
        <v>0</v>
      </c>
    </row>
    <row r="728" spans="1:23" x14ac:dyDescent="0.2">
      <c r="A728" s="33">
        <f>'Input Data'!A728</f>
        <v>8090</v>
      </c>
      <c r="B728" s="33" t="str">
        <f>'Input Data'!B728</f>
        <v>Transmission Line Low Spans</v>
      </c>
      <c r="C728" s="33" t="str">
        <f>'Input Data'!C728</f>
        <v>Snowy to Yass/Canberra Low Span Remediation</v>
      </c>
      <c r="D728" s="35" t="str">
        <f>'Input Data'!D728</f>
        <v>PS Security/Compliance</v>
      </c>
      <c r="E728" s="63" t="str">
        <f>'Input Data'!E728</f>
        <v>Input_Proj_Future</v>
      </c>
      <c r="F728" s="69">
        <f>'Input Data'!F728</f>
        <v>2019</v>
      </c>
      <c r="G728" s="52">
        <f>'Input Data'!G728</f>
        <v>2013</v>
      </c>
      <c r="H728" s="97">
        <f>'Input Data'!H728*IF($G728='Cost Escalators'!$B$4,'Cost Escalators'!$B$6,'Cost Escalators'!$C$6)</f>
        <v>0</v>
      </c>
      <c r="I728" s="70">
        <f>'Input Data'!I728*IF($G728='Cost Escalators'!$B$4,'Cost Escalators'!$B$6,'Cost Escalators'!$C$6)</f>
        <v>0</v>
      </c>
      <c r="J728" s="70">
        <f>'Input Data'!J728*IF($G728='Cost Escalators'!$B$4,'Cost Escalators'!$B$6,'Cost Escalators'!$C$6)</f>
        <v>0</v>
      </c>
      <c r="K728" s="70">
        <f>'Input Data'!K728*IF($G728='Cost Escalators'!$B$4,'Cost Escalators'!$B$6,'Cost Escalators'!$C$6)</f>
        <v>0</v>
      </c>
      <c r="L728" s="71">
        <f>'Input Data'!L728*IF($G728='Cost Escalators'!$B$4,'Cost Escalators'!$B$6,'Cost Escalators'!$C$6)</f>
        <v>374265.724609375</v>
      </c>
      <c r="M728" s="34">
        <f>'Input Data'!M728*IF($G728='Cost Escalators'!$B$4,'Cost Escalators'!$B$6,'Cost Escalators'!$C$6)</f>
        <v>75612.714550781267</v>
      </c>
      <c r="N728" s="34">
        <f>'Input Data'!N728*IF($G728='Cost Escalators'!$B$4,'Cost Escalators'!$B$6,'Cost Escalators'!$C$6)</f>
        <v>385652.52714843757</v>
      </c>
      <c r="O728" s="34">
        <f>'Input Data'!O728*IF($G728='Cost Escalators'!$B$4,'Cost Escalators'!$B$6,'Cost Escalators'!$C$6)</f>
        <v>1651409.6188476565</v>
      </c>
      <c r="P728" s="49">
        <f>'Input Data'!P728*IF($G728='Cost Escalators'!$B$4,'Cost Escalators'!$B$6,'Cost Escalators'!$C$6)</f>
        <v>1651409.6188476565</v>
      </c>
      <c r="R728" s="102">
        <f t="shared" si="46"/>
        <v>0</v>
      </c>
      <c r="S728" s="34">
        <f t="shared" si="47"/>
        <v>0</v>
      </c>
      <c r="T728" s="34">
        <f t="shared" si="48"/>
        <v>0</v>
      </c>
      <c r="U728" s="49">
        <f t="shared" si="49"/>
        <v>0</v>
      </c>
      <c r="W728" s="255">
        <f>IF(OR(A728='Cost Escalators'!A$68,A728='Cost Escalators'!A$69,A728='Cost Escalators'!A$70,A728='Cost Escalators'!A$71),SUM(H728:L728),0)</f>
        <v>0</v>
      </c>
    </row>
    <row r="729" spans="1:23" x14ac:dyDescent="0.2">
      <c r="A729" s="44">
        <f>'Input Data'!A729</f>
        <v>8086</v>
      </c>
      <c r="B729" s="44" t="str">
        <f>'Input Data'!B729</f>
        <v>Transmission Line Low Spans</v>
      </c>
      <c r="C729" s="44" t="str">
        <f>'Input Data'!C729</f>
        <v>Line 96H Clarence River Crossing Conductor Height</v>
      </c>
      <c r="D729" s="45" t="str">
        <f>'Input Data'!D729</f>
        <v>PS Security/Compliance</v>
      </c>
      <c r="E729" s="64" t="str">
        <f>'Input Data'!E729</f>
        <v>Input_Proj_Future</v>
      </c>
      <c r="F729" s="72">
        <f>'Input Data'!F729</f>
        <v>2023</v>
      </c>
      <c r="G729" s="53">
        <f>'Input Data'!G729</f>
        <v>2013</v>
      </c>
      <c r="H729" s="99">
        <f>'Input Data'!H729*IF($G729='Cost Escalators'!$B$4,'Cost Escalators'!$B$6,'Cost Escalators'!$C$6)</f>
        <v>0</v>
      </c>
      <c r="I729" s="73">
        <f>'Input Data'!I729*IF($G729='Cost Escalators'!$B$4,'Cost Escalators'!$B$6,'Cost Escalators'!$C$6)</f>
        <v>0</v>
      </c>
      <c r="J729" s="73">
        <f>'Input Data'!J729*IF($G729='Cost Escalators'!$B$4,'Cost Escalators'!$B$6,'Cost Escalators'!$C$6)</f>
        <v>0</v>
      </c>
      <c r="K729" s="73">
        <f>'Input Data'!K729*IF($G729='Cost Escalators'!$B$4,'Cost Escalators'!$B$6,'Cost Escalators'!$C$6)</f>
        <v>0</v>
      </c>
      <c r="L729" s="74">
        <f>'Input Data'!L729*IF($G729='Cost Escalators'!$B$4,'Cost Escalators'!$B$6,'Cost Escalators'!$C$6)</f>
        <v>0</v>
      </c>
      <c r="M729" s="46">
        <f>'Input Data'!M729*IF($G729='Cost Escalators'!$B$4,'Cost Escalators'!$B$6,'Cost Escalators'!$C$6)</f>
        <v>0</v>
      </c>
      <c r="N729" s="46">
        <f>'Input Data'!N729*IF($G729='Cost Escalators'!$B$4,'Cost Escalators'!$B$6,'Cost Escalators'!$C$6)</f>
        <v>0</v>
      </c>
      <c r="O729" s="46">
        <f>'Input Data'!O729*IF($G729='Cost Escalators'!$B$4,'Cost Escalators'!$B$6,'Cost Escalators'!$C$6)</f>
        <v>0</v>
      </c>
      <c r="P729" s="50">
        <f>'Input Data'!P729*IF($G729='Cost Escalators'!$B$4,'Cost Escalators'!$B$6,'Cost Escalators'!$C$6)</f>
        <v>0</v>
      </c>
      <c r="R729" s="103">
        <f t="shared" si="46"/>
        <v>0</v>
      </c>
      <c r="S729" s="46">
        <f t="shared" si="47"/>
        <v>0</v>
      </c>
      <c r="T729" s="46">
        <f t="shared" si="48"/>
        <v>0</v>
      </c>
      <c r="U729" s="50">
        <f t="shared" si="49"/>
        <v>0</v>
      </c>
      <c r="W729" s="256">
        <f>IF(OR(A729='Cost Escalators'!A$68,A729='Cost Escalators'!A$69,A729='Cost Escalators'!A$70,A729='Cost Escalators'!A$71),SUM(H729:L729),0)</f>
        <v>0</v>
      </c>
    </row>
    <row r="730" spans="1:23" x14ac:dyDescent="0.2">
      <c r="R730" s="34"/>
      <c r="S730" s="34"/>
      <c r="T730" s="34"/>
      <c r="U730" s="34"/>
    </row>
    <row r="731" spans="1:23" x14ac:dyDescent="0.2">
      <c r="M731" s="43"/>
      <c r="N731" s="43"/>
      <c r="O731" s="43"/>
      <c r="P731" s="43"/>
      <c r="R731" s="43"/>
      <c r="S731" s="43"/>
      <c r="T731" s="43"/>
      <c r="U731" s="43"/>
    </row>
    <row r="734" spans="1:23" x14ac:dyDescent="0.2">
      <c r="A734" s="95" t="s">
        <v>107</v>
      </c>
      <c r="B734" s="95"/>
      <c r="H734" s="36">
        <f t="shared" ref="H734:P734" si="50">H4</f>
        <v>2010</v>
      </c>
      <c r="I734" s="36">
        <f t="shared" si="50"/>
        <v>2011</v>
      </c>
      <c r="J734" s="36">
        <f t="shared" si="50"/>
        <v>2012</v>
      </c>
      <c r="K734" s="36">
        <f t="shared" si="50"/>
        <v>2013</v>
      </c>
      <c r="L734" s="39">
        <f t="shared" si="50"/>
        <v>2014</v>
      </c>
      <c r="M734" s="36">
        <f t="shared" si="50"/>
        <v>2015</v>
      </c>
      <c r="N734" s="36">
        <f t="shared" si="50"/>
        <v>2016</v>
      </c>
      <c r="O734" s="36">
        <f t="shared" si="50"/>
        <v>2017</v>
      </c>
      <c r="P734" s="36">
        <f t="shared" si="50"/>
        <v>2018</v>
      </c>
      <c r="R734" s="36">
        <f t="shared" ref="R734:U734" si="51">R4</f>
        <v>2015</v>
      </c>
      <c r="S734" s="36">
        <f t="shared" si="51"/>
        <v>2016</v>
      </c>
      <c r="T734" s="36">
        <f t="shared" si="51"/>
        <v>2017</v>
      </c>
      <c r="U734" s="36">
        <f t="shared" si="51"/>
        <v>2018</v>
      </c>
      <c r="W734" s="257">
        <f>R734</f>
        <v>2015</v>
      </c>
    </row>
    <row r="735" spans="1:23" x14ac:dyDescent="0.2">
      <c r="A735" t="s">
        <v>104</v>
      </c>
      <c r="H735" s="43">
        <f t="shared" ref="H735:P735" si="52">SUM(H5:H139)</f>
        <v>84689372.73486945</v>
      </c>
      <c r="I735" s="43">
        <f t="shared" si="52"/>
        <v>68939226.095024243</v>
      </c>
      <c r="J735" s="43">
        <f t="shared" si="52"/>
        <v>88714172.069589898</v>
      </c>
      <c r="K735" s="43">
        <f t="shared" si="52"/>
        <v>107437303.21067679</v>
      </c>
      <c r="L735" s="91">
        <f t="shared" si="52"/>
        <v>115996180.05923693</v>
      </c>
      <c r="M735" s="43">
        <f t="shared" si="52"/>
        <v>40770453.949858047</v>
      </c>
      <c r="N735" s="43">
        <f t="shared" si="52"/>
        <v>37600160.656937227</v>
      </c>
      <c r="O735" s="43">
        <f t="shared" si="52"/>
        <v>29785728.576532152</v>
      </c>
      <c r="P735" s="43">
        <f t="shared" si="52"/>
        <v>25910039.253463063</v>
      </c>
      <c r="R735" s="43">
        <f t="shared" ref="R735:U735" si="53">SUM(R5:R139)</f>
        <v>40770453.949858047</v>
      </c>
      <c r="S735" s="43">
        <f t="shared" si="53"/>
        <v>37600160.656937227</v>
      </c>
      <c r="T735" s="43">
        <f t="shared" si="53"/>
        <v>29785728.576532152</v>
      </c>
      <c r="U735" s="43">
        <f t="shared" si="53"/>
        <v>25910039.253463063</v>
      </c>
      <c r="W735" s="43">
        <f t="shared" ref="W735" si="54">SUM(W5:W139)</f>
        <v>0</v>
      </c>
    </row>
    <row r="736" spans="1:23" x14ac:dyDescent="0.2">
      <c r="A736" t="s">
        <v>105</v>
      </c>
      <c r="H736" s="43">
        <f t="shared" ref="H736:P736" si="55">SUM(H174:H637)</f>
        <v>359108679.08733475</v>
      </c>
      <c r="I736" s="43">
        <f t="shared" si="55"/>
        <v>319745587.72530758</v>
      </c>
      <c r="J736" s="43">
        <f t="shared" si="55"/>
        <v>283979337.41655612</v>
      </c>
      <c r="K736" s="43">
        <f t="shared" si="55"/>
        <v>387203422.30294347</v>
      </c>
      <c r="L736" s="91">
        <f t="shared" si="55"/>
        <v>416942130.57260829</v>
      </c>
      <c r="M736" s="43">
        <f t="shared" si="55"/>
        <v>126863227.39717871</v>
      </c>
      <c r="N736" s="43">
        <f t="shared" si="55"/>
        <v>54263272.546525396</v>
      </c>
      <c r="O736" s="43">
        <f t="shared" si="55"/>
        <v>8738322.0952148438</v>
      </c>
      <c r="P736" s="43">
        <f t="shared" si="55"/>
        <v>11410862.147656249</v>
      </c>
      <c r="R736" s="43">
        <f t="shared" ref="R736:U736" si="56">SUM(R174:R637)</f>
        <v>487462486.18917984</v>
      </c>
      <c r="S736" s="43">
        <f t="shared" si="56"/>
        <v>113415319.49353997</v>
      </c>
      <c r="T736" s="43">
        <f t="shared" si="56"/>
        <v>91697101.154165551</v>
      </c>
      <c r="U736" s="43">
        <f t="shared" si="56"/>
        <v>5908975.0207063379</v>
      </c>
      <c r="W736" s="43">
        <f t="shared" ref="W736" si="57">SUM(W174:W637)</f>
        <v>290757882.40843421</v>
      </c>
    </row>
    <row r="737" spans="1:23" x14ac:dyDescent="0.2">
      <c r="H737" s="88">
        <f t="shared" ref="H737:P737" si="58">SUM(H735:H736)</f>
        <v>443798051.82220423</v>
      </c>
      <c r="I737" s="88">
        <f t="shared" si="58"/>
        <v>388684813.82033181</v>
      </c>
      <c r="J737" s="88">
        <f t="shared" si="58"/>
        <v>372693509.48614603</v>
      </c>
      <c r="K737" s="88">
        <f t="shared" si="58"/>
        <v>494640725.51362026</v>
      </c>
      <c r="L737" s="92">
        <f t="shared" si="58"/>
        <v>532938310.63184524</v>
      </c>
      <c r="M737" s="88">
        <f t="shared" si="58"/>
        <v>167633681.34703675</v>
      </c>
      <c r="N737" s="88">
        <f t="shared" si="58"/>
        <v>91863433.203462631</v>
      </c>
      <c r="O737" s="88">
        <f t="shared" si="58"/>
        <v>38524050.671746999</v>
      </c>
      <c r="P737" s="88">
        <f t="shared" si="58"/>
        <v>37320901.401119314</v>
      </c>
      <c r="R737" s="88">
        <f t="shared" ref="R737" si="59">SUM(R735:R736)</f>
        <v>528232940.13903791</v>
      </c>
      <c r="S737" s="88">
        <f t="shared" ref="S737" si="60">SUM(S735:S736)</f>
        <v>151015480.1504772</v>
      </c>
      <c r="T737" s="88">
        <f t="shared" ref="T737" si="61">SUM(T735:T736)</f>
        <v>121482829.73069771</v>
      </c>
      <c r="U737" s="88">
        <f t="shared" ref="U737:W737" si="62">SUM(U735:U736)</f>
        <v>31819014.2741694</v>
      </c>
      <c r="W737" s="88">
        <f t="shared" si="62"/>
        <v>290757882.40843421</v>
      </c>
    </row>
    <row r="738" spans="1:23" x14ac:dyDescent="0.2">
      <c r="H738" s="89"/>
      <c r="I738" s="89"/>
      <c r="J738" s="89"/>
      <c r="K738" s="89"/>
      <c r="L738" s="91"/>
      <c r="M738" s="89"/>
      <c r="N738" s="89"/>
      <c r="O738" s="89"/>
      <c r="P738" s="89"/>
      <c r="R738" s="89"/>
      <c r="S738" s="89"/>
      <c r="T738" s="89"/>
      <c r="U738" s="89"/>
      <c r="W738" s="89"/>
    </row>
    <row r="739" spans="1:23" x14ac:dyDescent="0.2">
      <c r="A739" t="s">
        <v>106</v>
      </c>
      <c r="H739" s="43">
        <f t="shared" ref="H739:P739" si="63">SUM(H140:H173)</f>
        <v>0</v>
      </c>
      <c r="I739" s="43">
        <f t="shared" si="63"/>
        <v>0</v>
      </c>
      <c r="J739" s="43">
        <f t="shared" si="63"/>
        <v>0</v>
      </c>
      <c r="K739" s="43">
        <f t="shared" si="63"/>
        <v>0</v>
      </c>
      <c r="L739" s="91">
        <f t="shared" si="63"/>
        <v>0</v>
      </c>
      <c r="M739" s="43">
        <f t="shared" si="63"/>
        <v>22950369.207760572</v>
      </c>
      <c r="N739" s="43">
        <f t="shared" si="63"/>
        <v>25210471.109503962</v>
      </c>
      <c r="O739" s="43">
        <f t="shared" si="63"/>
        <v>26462134.252826456</v>
      </c>
      <c r="P739" s="43">
        <f t="shared" si="63"/>
        <v>27355985.529969323</v>
      </c>
      <c r="R739" s="43">
        <f t="shared" ref="R739:U739" si="64">SUM(R140:R173)</f>
        <v>22950369.207760572</v>
      </c>
      <c r="S739" s="43">
        <f t="shared" si="64"/>
        <v>25210471.109503962</v>
      </c>
      <c r="T739" s="43">
        <f t="shared" si="64"/>
        <v>26462134.252826456</v>
      </c>
      <c r="U739" s="43">
        <f t="shared" si="64"/>
        <v>27355985.529969323</v>
      </c>
      <c r="W739" s="43">
        <f t="shared" ref="W739" si="65">SUM(W140:W173)</f>
        <v>0</v>
      </c>
    </row>
    <row r="740" spans="1:23" x14ac:dyDescent="0.2">
      <c r="A740" t="s">
        <v>109</v>
      </c>
      <c r="H740" s="43">
        <f t="shared" ref="H740:P740" si="66">SUM(H638:H729)</f>
        <v>0</v>
      </c>
      <c r="I740" s="43">
        <f t="shared" si="66"/>
        <v>0</v>
      </c>
      <c r="J740" s="43">
        <f t="shared" si="66"/>
        <v>0</v>
      </c>
      <c r="K740" s="43">
        <f t="shared" si="66"/>
        <v>1235592.671875</v>
      </c>
      <c r="L740" s="91">
        <f t="shared" si="66"/>
        <v>16990229.880859375</v>
      </c>
      <c r="M740" s="43">
        <f t="shared" si="66"/>
        <v>49454012.977539062</v>
      </c>
      <c r="N740" s="43">
        <f t="shared" si="66"/>
        <v>118428142.64951169</v>
      </c>
      <c r="O740" s="43">
        <f t="shared" si="66"/>
        <v>151840556.36777341</v>
      </c>
      <c r="P740" s="43">
        <f t="shared" si="66"/>
        <v>146370842.56416011</v>
      </c>
      <c r="R740" s="43">
        <f t="shared" ref="R740:U740" si="67">SUM(R638:R729)</f>
        <v>13764479.040820314</v>
      </c>
      <c r="S740" s="43">
        <f t="shared" si="67"/>
        <v>77410370.117773443</v>
      </c>
      <c r="T740" s="43">
        <f t="shared" si="67"/>
        <v>69777671.429492176</v>
      </c>
      <c r="U740" s="43">
        <f t="shared" si="67"/>
        <v>223822953.1405274</v>
      </c>
      <c r="W740" s="43">
        <f t="shared" ref="W740" si="68">SUM(W638:W729)</f>
        <v>0</v>
      </c>
    </row>
    <row r="741" spans="1:23" x14ac:dyDescent="0.2">
      <c r="H741" s="88">
        <f t="shared" ref="H741:P741" si="69">SUM(H739:H740)</f>
        <v>0</v>
      </c>
      <c r="I741" s="88">
        <f t="shared" si="69"/>
        <v>0</v>
      </c>
      <c r="J741" s="88">
        <f t="shared" si="69"/>
        <v>0</v>
      </c>
      <c r="K741" s="88">
        <f t="shared" si="69"/>
        <v>1235592.671875</v>
      </c>
      <c r="L741" s="92">
        <f t="shared" si="69"/>
        <v>16990229.880859375</v>
      </c>
      <c r="M741" s="88">
        <f t="shared" si="69"/>
        <v>72404382.185299635</v>
      </c>
      <c r="N741" s="88">
        <f t="shared" si="69"/>
        <v>143638613.75901565</v>
      </c>
      <c r="O741" s="88">
        <f t="shared" si="69"/>
        <v>178302690.62059987</v>
      </c>
      <c r="P741" s="88">
        <f t="shared" si="69"/>
        <v>173726828.09412944</v>
      </c>
      <c r="R741" s="88">
        <f t="shared" ref="R741" si="70">SUM(R739:R740)</f>
        <v>36714848.248580888</v>
      </c>
      <c r="S741" s="88">
        <f t="shared" ref="S741" si="71">SUM(S739:S740)</f>
        <v>102620841.2272774</v>
      </c>
      <c r="T741" s="88">
        <f t="shared" ref="T741" si="72">SUM(T739:T740)</f>
        <v>96239805.682318628</v>
      </c>
      <c r="U741" s="88">
        <f t="shared" ref="U741:W741" si="73">SUM(U739:U740)</f>
        <v>251178938.67049673</v>
      </c>
      <c r="W741" s="88">
        <f t="shared" si="73"/>
        <v>0</v>
      </c>
    </row>
    <row r="742" spans="1:23" x14ac:dyDescent="0.2">
      <c r="L742" s="93"/>
    </row>
    <row r="743" spans="1:23" ht="13.5" thickBot="1" x14ac:dyDescent="0.25">
      <c r="A743" s="32" t="s">
        <v>108</v>
      </c>
      <c r="B743" s="32"/>
      <c r="H743" s="90">
        <f t="shared" ref="H743:P743" si="74">SUM(H737,H741)</f>
        <v>443798051.82220423</v>
      </c>
      <c r="I743" s="90">
        <f t="shared" si="74"/>
        <v>388684813.82033181</v>
      </c>
      <c r="J743" s="90">
        <f t="shared" si="74"/>
        <v>372693509.48614603</v>
      </c>
      <c r="K743" s="90">
        <f t="shared" si="74"/>
        <v>495876318.18549526</v>
      </c>
      <c r="L743" s="94">
        <f t="shared" si="74"/>
        <v>549928540.51270461</v>
      </c>
      <c r="M743" s="90">
        <f t="shared" si="74"/>
        <v>240038063.53233638</v>
      </c>
      <c r="N743" s="90">
        <f t="shared" si="74"/>
        <v>235502046.96247828</v>
      </c>
      <c r="O743" s="90">
        <f t="shared" si="74"/>
        <v>216826741.29234686</v>
      </c>
      <c r="P743" s="90">
        <f t="shared" si="74"/>
        <v>211047729.49524876</v>
      </c>
      <c r="R743" s="90">
        <f t="shared" ref="R743:U743" si="75">SUM(R737,R741)</f>
        <v>564947788.38761878</v>
      </c>
      <c r="S743" s="90">
        <f t="shared" si="75"/>
        <v>253636321.3777546</v>
      </c>
      <c r="T743" s="90">
        <f t="shared" si="75"/>
        <v>217722635.41301632</v>
      </c>
      <c r="U743" s="90">
        <f t="shared" si="75"/>
        <v>282997952.94466615</v>
      </c>
      <c r="W743" s="90">
        <f t="shared" ref="W743" si="76">SUM(W737,W741)</f>
        <v>290757882.40843421</v>
      </c>
    </row>
    <row r="744" spans="1:23" ht="13.5" thickTop="1" x14ac:dyDescent="0.2">
      <c r="A744" s="41" t="s">
        <v>15</v>
      </c>
      <c r="B744" s="96">
        <f>SUM(H744:P744,R744:U744)</f>
        <v>1.0728836059570313E-6</v>
      </c>
      <c r="E744" s="54"/>
      <c r="H744" s="54">
        <f>ABS(H743-H2)</f>
        <v>2.384185791015625E-7</v>
      </c>
      <c r="I744" s="54">
        <f t="shared" ref="I744:P744" si="77">ABS(I743-I2)</f>
        <v>2.384185791015625E-7</v>
      </c>
      <c r="J744" s="54">
        <f t="shared" si="77"/>
        <v>0</v>
      </c>
      <c r="K744" s="54">
        <f t="shared" si="77"/>
        <v>0</v>
      </c>
      <c r="L744" s="54">
        <f t="shared" si="77"/>
        <v>2.384185791015625E-7</v>
      </c>
      <c r="M744" s="54">
        <f t="shared" si="77"/>
        <v>0</v>
      </c>
      <c r="N744" s="54">
        <f t="shared" si="77"/>
        <v>5.9604644775390625E-8</v>
      </c>
      <c r="O744" s="54">
        <f t="shared" si="77"/>
        <v>5.9604644775390625E-8</v>
      </c>
      <c r="P744" s="54">
        <f t="shared" si="77"/>
        <v>0</v>
      </c>
      <c r="R744" s="54">
        <f t="shared" ref="R744" si="78">ABS(R743-R2)</f>
        <v>0</v>
      </c>
      <c r="S744" s="54">
        <f t="shared" ref="S744" si="79">ABS(S743-S2)</f>
        <v>5.9604644775390625E-8</v>
      </c>
      <c r="T744" s="54">
        <f t="shared" ref="T744" si="80">ABS(T743-T2)</f>
        <v>5.9604644775390625E-8</v>
      </c>
      <c r="U744" s="54">
        <f t="shared" ref="U744" si="81">ABS(U743-U2)</f>
        <v>1.1920928955078125E-7</v>
      </c>
    </row>
    <row r="753" spans="21:21" x14ac:dyDescent="0.2">
      <c r="U753" s="43"/>
    </row>
  </sheetData>
  <autoFilter ref="A4:W729"/>
  <mergeCells count="2">
    <mergeCell ref="H3:P3"/>
    <mergeCell ref="R3:U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44"/>
  <sheetViews>
    <sheetView zoomScale="80" zoomScaleNormal="80" workbookViewId="0">
      <pane xSplit="4" ySplit="4" topLeftCell="E700" activePane="bottomRight" state="frozen"/>
      <selection pane="topRight" activeCell="D1" sqref="D1"/>
      <selection pane="bottomLeft" activeCell="A5" sqref="A5"/>
      <selection pane="bottomRight" activeCell="C1" sqref="C1"/>
    </sheetView>
  </sheetViews>
  <sheetFormatPr defaultRowHeight="12.75" x14ac:dyDescent="0.2"/>
  <cols>
    <col min="1" max="1" width="16.42578125" customWidth="1"/>
    <col min="2" max="2" width="35.7109375" customWidth="1"/>
    <col min="3" max="3" width="42.85546875" customWidth="1"/>
    <col min="4" max="4" width="29.42578125" customWidth="1"/>
    <col min="5" max="5" width="19.140625" customWidth="1"/>
    <col min="6" max="6" width="17.7109375" customWidth="1"/>
    <col min="7" max="7" width="15.5703125" customWidth="1"/>
    <col min="8" max="16" width="13" customWidth="1"/>
    <col min="18" max="21" width="13.140625" customWidth="1"/>
    <col min="23" max="27" width="10.7109375" customWidth="1"/>
    <col min="29" max="29" width="11.5703125" customWidth="1"/>
    <col min="30" max="30" width="13.28515625" customWidth="1"/>
    <col min="31" max="31" width="12.28515625" customWidth="1"/>
    <col min="32" max="32" width="12.42578125" customWidth="1"/>
  </cols>
  <sheetData>
    <row r="1" spans="1:33" ht="15.75" x14ac:dyDescent="0.25">
      <c r="A1" s="226" t="s">
        <v>118</v>
      </c>
      <c r="B1" s="226"/>
      <c r="W1" s="105"/>
    </row>
    <row r="2" spans="1:33" x14ac:dyDescent="0.2">
      <c r="F2" s="43"/>
      <c r="H2" s="43">
        <f t="shared" ref="H2:U2" si="0">SUM(H5:H729)</f>
        <v>443798051.82220399</v>
      </c>
      <c r="I2" s="43">
        <f t="shared" si="0"/>
        <v>388684813.82033205</v>
      </c>
      <c r="J2" s="43">
        <f t="shared" si="0"/>
        <v>372693509.48614603</v>
      </c>
      <c r="K2" s="43">
        <f t="shared" si="0"/>
        <v>495876318.18549526</v>
      </c>
      <c r="L2" s="43">
        <f t="shared" si="0"/>
        <v>549974444.94233644</v>
      </c>
      <c r="M2" s="43">
        <f t="shared" si="0"/>
        <v>240841605.3795208</v>
      </c>
      <c r="N2" s="43">
        <f t="shared" si="0"/>
        <v>239404964.0800688</v>
      </c>
      <c r="O2" s="43">
        <f t="shared" si="0"/>
        <v>222989583.99400178</v>
      </c>
      <c r="P2" s="43">
        <f t="shared" si="0"/>
        <v>219100736.73617184</v>
      </c>
      <c r="R2" s="43">
        <f t="shared" si="0"/>
        <v>565086631.77791858</v>
      </c>
      <c r="S2" s="43">
        <f t="shared" si="0"/>
        <v>255804676.58446321</v>
      </c>
      <c r="T2" s="43">
        <f t="shared" si="0"/>
        <v>220529437.77153495</v>
      </c>
      <c r="U2" s="43">
        <f t="shared" si="0"/>
        <v>293202812.36366874</v>
      </c>
    </row>
    <row r="3" spans="1:33" x14ac:dyDescent="0.2">
      <c r="H3" s="338" t="s">
        <v>122</v>
      </c>
      <c r="I3" s="339"/>
      <c r="J3" s="339"/>
      <c r="K3" s="339"/>
      <c r="L3" s="339"/>
      <c r="M3" s="339"/>
      <c r="N3" s="339"/>
      <c r="O3" s="339"/>
      <c r="P3" s="340"/>
      <c r="R3" s="345" t="s">
        <v>110</v>
      </c>
      <c r="S3" s="342"/>
      <c r="T3" s="342"/>
      <c r="U3" s="343"/>
      <c r="W3" s="346" t="s">
        <v>111</v>
      </c>
      <c r="X3" s="335"/>
      <c r="Y3" s="335"/>
      <c r="Z3" s="335"/>
      <c r="AA3" s="336"/>
      <c r="AC3" s="250" t="str">
        <f>'Cost Escalators'!$A66</f>
        <v>Capex Commissioned 2015 - Transitional Adjustment</v>
      </c>
      <c r="AD3" s="251"/>
      <c r="AE3" s="251"/>
      <c r="AF3" s="251"/>
      <c r="AG3" s="252"/>
    </row>
    <row r="4" spans="1:33" s="32" customFormat="1" ht="25.5" x14ac:dyDescent="0.2">
      <c r="A4" s="38" t="str">
        <f>'Costs ($2014) Excl Real Esc'!A4</f>
        <v>Program \ Project No.</v>
      </c>
      <c r="B4" s="240" t="str">
        <f>'Costs ($2014) Excl Real Esc'!B4</f>
        <v>Program \ Project Grouping</v>
      </c>
      <c r="C4" s="36" t="str">
        <f>'Costs ($2014) Excl Real Esc'!C4</f>
        <v>Program \ Project Name</v>
      </c>
      <c r="D4" s="37" t="str">
        <f>'Costs ($2014) Excl Real Esc'!D4</f>
        <v>Program \ Project Category</v>
      </c>
      <c r="E4" s="65" t="str">
        <f>'Costs ($2014) Excl Real Esc'!E4</f>
        <v>Committed / Future</v>
      </c>
      <c r="F4" s="65" t="str">
        <f>'Costs ($2014) Excl Real Esc'!F4</f>
        <v>Commissioning Date</v>
      </c>
      <c r="G4" s="38" t="str">
        <f>'Costs ($2014) Excl Real Esc'!G4</f>
        <v>Effective Estimate Year</v>
      </c>
      <c r="H4" s="37">
        <f>'Costs ($2014) Excl Real Esc'!H4</f>
        <v>2010</v>
      </c>
      <c r="I4" s="37">
        <f>'Costs ($2014) Excl Real Esc'!I4</f>
        <v>2011</v>
      </c>
      <c r="J4" s="37">
        <f>'Costs ($2014) Excl Real Esc'!J4</f>
        <v>2012</v>
      </c>
      <c r="K4" s="37">
        <f>'Costs ($2014) Excl Real Esc'!K4</f>
        <v>2013</v>
      </c>
      <c r="L4" s="75">
        <f>'Costs ($2014) Excl Real Esc'!L4</f>
        <v>2014</v>
      </c>
      <c r="M4" s="76">
        <f>'Costs ($2014) Excl Real Esc'!M4</f>
        <v>2015</v>
      </c>
      <c r="N4" s="76">
        <f>'Costs ($2014) Excl Real Esc'!N4</f>
        <v>2016</v>
      </c>
      <c r="O4" s="76">
        <f>'Costs ($2014) Excl Real Esc'!O4</f>
        <v>2017</v>
      </c>
      <c r="P4" s="77">
        <f>'Costs ($2014) Excl Real Esc'!P4</f>
        <v>2018</v>
      </c>
      <c r="R4" s="241">
        <f>M4</f>
        <v>2015</v>
      </c>
      <c r="S4" s="248">
        <f t="shared" ref="S4:U4" si="1">N4</f>
        <v>2016</v>
      </c>
      <c r="T4" s="248">
        <f t="shared" si="1"/>
        <v>2017</v>
      </c>
      <c r="U4" s="249">
        <f t="shared" si="1"/>
        <v>2018</v>
      </c>
      <c r="W4" s="258">
        <f t="shared" ref="W4:AA4" si="2">L4</f>
        <v>2014</v>
      </c>
      <c r="X4" s="37">
        <f t="shared" si="2"/>
        <v>2015</v>
      </c>
      <c r="Y4" s="37">
        <f t="shared" si="2"/>
        <v>2016</v>
      </c>
      <c r="Z4" s="37">
        <f t="shared" si="2"/>
        <v>2017</v>
      </c>
      <c r="AA4" s="75">
        <f t="shared" si="2"/>
        <v>2018</v>
      </c>
      <c r="AC4" s="253">
        <f>X4</f>
        <v>2015</v>
      </c>
    </row>
    <row r="5" spans="1:33" x14ac:dyDescent="0.2">
      <c r="A5" s="33">
        <f>'Input Data'!A5</f>
        <v>6716</v>
      </c>
      <c r="B5" s="33" t="str">
        <f>'Input Data'!B5</f>
        <v>Communications</v>
      </c>
      <c r="C5" s="33" t="str">
        <f>'Input Data'!C5</f>
        <v>Establishment of Gigabit Ethernet CDN Network</v>
      </c>
      <c r="D5" s="35" t="str">
        <f>'Input Data'!D5</f>
        <v>PS Facilities</v>
      </c>
      <c r="E5" s="63" t="str">
        <f>'Input Data'!E5</f>
        <v>Input_Prog_Commit</v>
      </c>
      <c r="F5" s="66">
        <f>'Input Data'!F5</f>
        <v>0</v>
      </c>
      <c r="G5" s="51">
        <f>'Input Data'!G5</f>
        <v>2013</v>
      </c>
      <c r="H5" s="34">
        <f>'Costs ($2014) Excl Real Esc'!H5</f>
        <v>-0.95875119389158081</v>
      </c>
      <c r="I5" s="34">
        <f>'Costs ($2014) Excl Real Esc'!I5</f>
        <v>0</v>
      </c>
      <c r="J5" s="34">
        <f>'Costs ($2014) Excl Real Esc'!J5</f>
        <v>0</v>
      </c>
      <c r="K5" s="34">
        <f>'Costs ($2014) Excl Real Esc'!K5</f>
        <v>0</v>
      </c>
      <c r="L5" s="49">
        <f>'Costs ($2014) Excl Real Esc'!L5*W5</f>
        <v>0</v>
      </c>
      <c r="M5" s="34">
        <f>'Costs ($2014) Excl Real Esc'!M5*X5</f>
        <v>0</v>
      </c>
      <c r="N5" s="34">
        <f>'Costs ($2014) Excl Real Esc'!N5*Y5</f>
        <v>0</v>
      </c>
      <c r="O5" s="34">
        <f>'Costs ($2014) Excl Real Esc'!O5*Z5</f>
        <v>0</v>
      </c>
      <c r="P5" s="48">
        <f>'Costs ($2014) Excl Real Esc'!P5*AA5</f>
        <v>0</v>
      </c>
      <c r="R5" s="101">
        <f t="shared" ref="R5:R68" si="3">IF($F5=0,M5,IF($F5=R$4,SUM($H5:$P5),0))</f>
        <v>0</v>
      </c>
      <c r="S5" s="34">
        <f t="shared" ref="S5:S68" si="4">IF($F5=0,N5,IF($F5=S$4,SUM($H5:$P5),0))</f>
        <v>0</v>
      </c>
      <c r="T5" s="34">
        <f t="shared" ref="T5:T68" si="5">IF($F5=0,O5,IF($F5=T$4,SUM($H5:$P5),0))</f>
        <v>0</v>
      </c>
      <c r="U5" s="48">
        <f t="shared" ref="U5:U68" si="6">IF($F5=0,P5,IF($F5=U$4,SUM($H5:$P5),0))</f>
        <v>0</v>
      </c>
      <c r="W5" s="177">
        <f>SUMPRODUCT('Cost Escalators'!$B$18:$M$18,'Input Data'!$AA5:$AL5)</f>
        <v>1</v>
      </c>
      <c r="X5" s="171">
        <f>SUMPRODUCT('Cost Escalators'!$B$19:$M$19,'Input Data'!$AA5:$AL5)</f>
        <v>1</v>
      </c>
      <c r="Y5" s="171">
        <f>SUMPRODUCT('Cost Escalators'!$B$20:$M$20,'Input Data'!$AA5:$AL5)</f>
        <v>1</v>
      </c>
      <c r="Z5" s="171">
        <f>SUMPRODUCT('Cost Escalators'!$B$21:$M$21,'Input Data'!$AA5:$AL5)</f>
        <v>1</v>
      </c>
      <c r="AA5" s="176">
        <f>SUMPRODUCT('Cost Escalators'!$B$22:$M$22,'Input Data'!$AA5:$AL5)</f>
        <v>1</v>
      </c>
      <c r="AC5" s="254">
        <f>IF(OR($A5='Cost Escalators'!$A$68,$A5='Cost Escalators'!$A$69,$A5='Cost Escalators'!$A$70,$A5='Cost Escalators'!$A$71),SUM($H5:$L5),0)</f>
        <v>0</v>
      </c>
    </row>
    <row r="6" spans="1:33" x14ac:dyDescent="0.2">
      <c r="A6" s="33">
        <f>'Input Data'!A6</f>
        <v>5161</v>
      </c>
      <c r="B6" s="33" t="str">
        <f>'Input Data'!B6</f>
        <v>Non HV Buildings &amp; Civil Work</v>
      </c>
      <c r="C6" s="33" t="str">
        <f>'Input Data'!C6</f>
        <v>Building Improvements</v>
      </c>
      <c r="D6" s="35" t="str">
        <f>'Input Data'!D6</f>
        <v>PS Facilities</v>
      </c>
      <c r="E6" s="63" t="str">
        <f>'Input Data'!E6</f>
        <v>Input_Prog_Commit</v>
      </c>
      <c r="F6" s="66">
        <f>'Input Data'!F6</f>
        <v>0</v>
      </c>
      <c r="G6" s="52">
        <f>'Input Data'!G6</f>
        <v>2013</v>
      </c>
      <c r="H6" s="34">
        <f>'Costs ($2014) Excl Real Esc'!H6</f>
        <v>3176428.2644004184</v>
      </c>
      <c r="I6" s="34">
        <f>'Costs ($2014) Excl Real Esc'!I6</f>
        <v>3751266.9669162361</v>
      </c>
      <c r="J6" s="34">
        <f>'Costs ($2014) Excl Real Esc'!J6</f>
        <v>5437667.0304098455</v>
      </c>
      <c r="K6" s="34">
        <f>'Costs ($2014) Excl Real Esc'!K6</f>
        <v>5379657.8209558101</v>
      </c>
      <c r="L6" s="49">
        <f>'Costs ($2014) Excl Real Esc'!L6*W6</f>
        <v>0</v>
      </c>
      <c r="M6" s="34">
        <f>'Costs ($2014) Excl Real Esc'!M6*X6</f>
        <v>0</v>
      </c>
      <c r="N6" s="34">
        <f>'Costs ($2014) Excl Real Esc'!N6*Y6</f>
        <v>0</v>
      </c>
      <c r="O6" s="34">
        <f>'Costs ($2014) Excl Real Esc'!O6*Z6</f>
        <v>0</v>
      </c>
      <c r="P6" s="49">
        <f>'Costs ($2014) Excl Real Esc'!P6*AA6</f>
        <v>0</v>
      </c>
      <c r="R6" s="102">
        <f t="shared" si="3"/>
        <v>0</v>
      </c>
      <c r="S6" s="34">
        <f t="shared" si="4"/>
        <v>0</v>
      </c>
      <c r="T6" s="34">
        <f t="shared" si="5"/>
        <v>0</v>
      </c>
      <c r="U6" s="49">
        <f t="shared" si="6"/>
        <v>0</v>
      </c>
      <c r="W6" s="177">
        <f>SUMPRODUCT('Cost Escalators'!$B$18:$M$18,'Input Data'!$AA6:$AL6)</f>
        <v>1</v>
      </c>
      <c r="X6" s="171">
        <f>SUMPRODUCT('Cost Escalators'!$B$19:$M$19,'Input Data'!$AA6:$AL6)</f>
        <v>1</v>
      </c>
      <c r="Y6" s="171">
        <f>SUMPRODUCT('Cost Escalators'!$B$20:$M$20,'Input Data'!$AA6:$AL6)</f>
        <v>1</v>
      </c>
      <c r="Z6" s="171">
        <f>SUMPRODUCT('Cost Escalators'!$B$21:$M$21,'Input Data'!$AA6:$AL6)</f>
        <v>1</v>
      </c>
      <c r="AA6" s="176">
        <f>SUMPRODUCT('Cost Escalators'!$B$22:$M$22,'Input Data'!$AA6:$AL6)</f>
        <v>1</v>
      </c>
      <c r="AC6" s="255">
        <f>IF(OR($A6='Cost Escalators'!$A$68,$A6='Cost Escalators'!$A$69,$A6='Cost Escalators'!$A$70,$A6='Cost Escalators'!$A$71),SUM($H6:$L6),0)</f>
        <v>0</v>
      </c>
    </row>
    <row r="7" spans="1:33" x14ac:dyDescent="0.2">
      <c r="A7" s="33">
        <f>'Input Data'!A7</f>
        <v>5976</v>
      </c>
      <c r="B7" s="33" t="str">
        <f>'Input Data'!B7</f>
        <v>Non HV Buildings &amp; Civil Work</v>
      </c>
      <c r="C7" s="33" t="str">
        <f>'Input Data'!C7</f>
        <v>HO Refurbishment</v>
      </c>
      <c r="D7" s="35" t="str">
        <f>'Input Data'!D7</f>
        <v>PS Facilities</v>
      </c>
      <c r="E7" s="63" t="str">
        <f>'Input Data'!E7</f>
        <v>Input_Prog_Commit</v>
      </c>
      <c r="F7" s="66">
        <f>'Input Data'!F7</f>
        <v>0</v>
      </c>
      <c r="G7" s="52">
        <f>'Input Data'!G7</f>
        <v>2013</v>
      </c>
      <c r="H7" s="34">
        <f>'Costs ($2014) Excl Real Esc'!H7</f>
        <v>-1489172.9549105708</v>
      </c>
      <c r="I7" s="34">
        <f>'Costs ($2014) Excl Real Esc'!I7</f>
        <v>1321.7147850790586</v>
      </c>
      <c r="J7" s="34">
        <f>'Costs ($2014) Excl Real Esc'!J7</f>
        <v>0</v>
      </c>
      <c r="K7" s="34">
        <f>'Costs ($2014) Excl Real Esc'!K7</f>
        <v>0</v>
      </c>
      <c r="L7" s="49">
        <f>'Costs ($2014) Excl Real Esc'!L7*W7</f>
        <v>0</v>
      </c>
      <c r="M7" s="34">
        <f>'Costs ($2014) Excl Real Esc'!M7*X7</f>
        <v>0</v>
      </c>
      <c r="N7" s="34">
        <f>'Costs ($2014) Excl Real Esc'!N7*Y7</f>
        <v>0</v>
      </c>
      <c r="O7" s="34">
        <f>'Costs ($2014) Excl Real Esc'!O7*Z7</f>
        <v>0</v>
      </c>
      <c r="P7" s="49">
        <f>'Costs ($2014) Excl Real Esc'!P7*AA7</f>
        <v>0</v>
      </c>
      <c r="R7" s="102">
        <f t="shared" si="3"/>
        <v>0</v>
      </c>
      <c r="S7" s="34">
        <f t="shared" si="4"/>
        <v>0</v>
      </c>
      <c r="T7" s="34">
        <f t="shared" si="5"/>
        <v>0</v>
      </c>
      <c r="U7" s="49">
        <f t="shared" si="6"/>
        <v>0</v>
      </c>
      <c r="W7" s="177">
        <f>SUMPRODUCT('Cost Escalators'!$B$18:$M$18,'Input Data'!$AA7:$AL7)</f>
        <v>1</v>
      </c>
      <c r="X7" s="171">
        <f>SUMPRODUCT('Cost Escalators'!$B$19:$M$19,'Input Data'!$AA7:$AL7)</f>
        <v>1</v>
      </c>
      <c r="Y7" s="171">
        <f>SUMPRODUCT('Cost Escalators'!$B$20:$M$20,'Input Data'!$AA7:$AL7)</f>
        <v>1</v>
      </c>
      <c r="Z7" s="171">
        <f>SUMPRODUCT('Cost Escalators'!$B$21:$M$21,'Input Data'!$AA7:$AL7)</f>
        <v>1</v>
      </c>
      <c r="AA7" s="176">
        <f>SUMPRODUCT('Cost Escalators'!$B$22:$M$22,'Input Data'!$AA7:$AL7)</f>
        <v>1</v>
      </c>
      <c r="AC7" s="255">
        <f>IF(OR($A7='Cost Escalators'!$A$68,$A7='Cost Escalators'!$A$69,$A7='Cost Escalators'!$A$70,$A7='Cost Escalators'!$A$71),SUM($H7:$L7),0)</f>
        <v>0</v>
      </c>
    </row>
    <row r="8" spans="1:33" x14ac:dyDescent="0.2">
      <c r="A8" s="33">
        <f>'Input Data'!A8</f>
        <v>5989</v>
      </c>
      <c r="B8" s="33" t="str">
        <f>'Input Data'!B8</f>
        <v>Non HV Buildings &amp; Civil Work</v>
      </c>
      <c r="C8" s="33" t="str">
        <f>'Input Data'!C8</f>
        <v>Sydney West Warehouse Extension</v>
      </c>
      <c r="D8" s="35" t="str">
        <f>'Input Data'!D8</f>
        <v>PS Facilities</v>
      </c>
      <c r="E8" s="63" t="str">
        <f>'Input Data'!E8</f>
        <v>Input_Prog_Commit</v>
      </c>
      <c r="F8" s="66">
        <f>'Input Data'!F8</f>
        <v>0</v>
      </c>
      <c r="G8" s="52">
        <f>'Input Data'!G8</f>
        <v>2013</v>
      </c>
      <c r="H8" s="34">
        <f>'Costs ($2014) Excl Real Esc'!H8</f>
        <v>105053.41342340996</v>
      </c>
      <c r="I8" s="34">
        <f>'Costs ($2014) Excl Real Esc'!I8</f>
        <v>125229.30274663601</v>
      </c>
      <c r="J8" s="34">
        <f>'Costs ($2014) Excl Real Esc'!J8</f>
        <v>0</v>
      </c>
      <c r="K8" s="34">
        <f>'Costs ($2014) Excl Real Esc'!K8</f>
        <v>0</v>
      </c>
      <c r="L8" s="49">
        <f>'Costs ($2014) Excl Real Esc'!L8*W8</f>
        <v>0</v>
      </c>
      <c r="M8" s="34">
        <f>'Costs ($2014) Excl Real Esc'!M8*X8</f>
        <v>0</v>
      </c>
      <c r="N8" s="34">
        <f>'Costs ($2014) Excl Real Esc'!N8*Y8</f>
        <v>0</v>
      </c>
      <c r="O8" s="34">
        <f>'Costs ($2014) Excl Real Esc'!O8*Z8</f>
        <v>0</v>
      </c>
      <c r="P8" s="49">
        <f>'Costs ($2014) Excl Real Esc'!P8*AA8</f>
        <v>0</v>
      </c>
      <c r="R8" s="102">
        <f t="shared" si="3"/>
        <v>0</v>
      </c>
      <c r="S8" s="34">
        <f t="shared" si="4"/>
        <v>0</v>
      </c>
      <c r="T8" s="34">
        <f t="shared" si="5"/>
        <v>0</v>
      </c>
      <c r="U8" s="49">
        <f t="shared" si="6"/>
        <v>0</v>
      </c>
      <c r="W8" s="177">
        <f>SUMPRODUCT('Cost Escalators'!$B$18:$M$18,'Input Data'!$AA8:$AL8)</f>
        <v>1</v>
      </c>
      <c r="X8" s="171">
        <f>SUMPRODUCT('Cost Escalators'!$B$19:$M$19,'Input Data'!$AA8:$AL8)</f>
        <v>1</v>
      </c>
      <c r="Y8" s="171">
        <f>SUMPRODUCT('Cost Escalators'!$B$20:$M$20,'Input Data'!$AA8:$AL8)</f>
        <v>1</v>
      </c>
      <c r="Z8" s="171">
        <f>SUMPRODUCT('Cost Escalators'!$B$21:$M$21,'Input Data'!$AA8:$AL8)</f>
        <v>1</v>
      </c>
      <c r="AA8" s="176">
        <f>SUMPRODUCT('Cost Escalators'!$B$22:$M$22,'Input Data'!$AA8:$AL8)</f>
        <v>1</v>
      </c>
      <c r="AC8" s="255">
        <f>IF(OR($A8='Cost Escalators'!$A$68,$A8='Cost Escalators'!$A$69,$A8='Cost Escalators'!$A$70,$A8='Cost Escalators'!$A$71),SUM($H8:$L8),0)</f>
        <v>0</v>
      </c>
    </row>
    <row r="9" spans="1:33" x14ac:dyDescent="0.2">
      <c r="A9" s="33">
        <f>'Input Data'!A9</f>
        <v>7332</v>
      </c>
      <c r="B9" s="33" t="str">
        <f>'Input Data'!B9</f>
        <v>Non HV Buildings &amp; Civil Work</v>
      </c>
      <c r="C9" s="33" t="str">
        <f>'Input Data'!C9</f>
        <v>Strategic Accomodation</v>
      </c>
      <c r="D9" s="35" t="str">
        <f>'Input Data'!D9</f>
        <v>PS Facilities</v>
      </c>
      <c r="E9" s="63" t="str">
        <f>'Input Data'!E9</f>
        <v>Input_Prog_Commit</v>
      </c>
      <c r="F9" s="66">
        <f>'Input Data'!F9</f>
        <v>0</v>
      </c>
      <c r="G9" s="52">
        <f>'Input Data'!G9</f>
        <v>2013</v>
      </c>
      <c r="H9" s="34">
        <f>'Costs ($2014) Excl Real Esc'!H9</f>
        <v>0</v>
      </c>
      <c r="I9" s="34">
        <f>'Costs ($2014) Excl Real Esc'!I9</f>
        <v>495867.15201594442</v>
      </c>
      <c r="J9" s="34">
        <f>'Costs ($2014) Excl Real Esc'!J9</f>
        <v>7097031.690720886</v>
      </c>
      <c r="K9" s="34">
        <f>'Costs ($2014) Excl Real Esc'!K9</f>
        <v>0</v>
      </c>
      <c r="L9" s="49">
        <f>'Costs ($2014) Excl Real Esc'!L9*W9</f>
        <v>0</v>
      </c>
      <c r="M9" s="34">
        <f>'Costs ($2014) Excl Real Esc'!M9*X9</f>
        <v>0</v>
      </c>
      <c r="N9" s="34">
        <f>'Costs ($2014) Excl Real Esc'!N9*Y9</f>
        <v>0</v>
      </c>
      <c r="O9" s="34">
        <f>'Costs ($2014) Excl Real Esc'!O9*Z9</f>
        <v>0</v>
      </c>
      <c r="P9" s="49">
        <f>'Costs ($2014) Excl Real Esc'!P9*AA9</f>
        <v>0</v>
      </c>
      <c r="R9" s="102">
        <f t="shared" si="3"/>
        <v>0</v>
      </c>
      <c r="S9" s="34">
        <f t="shared" si="4"/>
        <v>0</v>
      </c>
      <c r="T9" s="34">
        <f t="shared" si="5"/>
        <v>0</v>
      </c>
      <c r="U9" s="49">
        <f t="shared" si="6"/>
        <v>0</v>
      </c>
      <c r="W9" s="177">
        <f>SUMPRODUCT('Cost Escalators'!$B$18:$M$18,'Input Data'!$AA9:$AL9)</f>
        <v>1</v>
      </c>
      <c r="X9" s="171">
        <f>SUMPRODUCT('Cost Escalators'!$B$19:$M$19,'Input Data'!$AA9:$AL9)</f>
        <v>1</v>
      </c>
      <c r="Y9" s="171">
        <f>SUMPRODUCT('Cost Escalators'!$B$20:$M$20,'Input Data'!$AA9:$AL9)</f>
        <v>1</v>
      </c>
      <c r="Z9" s="171">
        <f>SUMPRODUCT('Cost Escalators'!$B$21:$M$21,'Input Data'!$AA9:$AL9)</f>
        <v>1</v>
      </c>
      <c r="AA9" s="176">
        <f>SUMPRODUCT('Cost Escalators'!$B$22:$M$22,'Input Data'!$AA9:$AL9)</f>
        <v>1</v>
      </c>
      <c r="AC9" s="255">
        <f>IF(OR($A9='Cost Escalators'!$A$68,$A9='Cost Escalators'!$A$69,$A9='Cost Escalators'!$A$70,$A9='Cost Escalators'!$A$71),SUM($H9:$L9),0)</f>
        <v>0</v>
      </c>
    </row>
    <row r="10" spans="1:33" x14ac:dyDescent="0.2">
      <c r="A10" s="33">
        <f>'Input Data'!A10</f>
        <v>7332</v>
      </c>
      <c r="B10" s="33" t="str">
        <f>'Input Data'!B10</f>
        <v>Non HV Buildings &amp; Civil Work</v>
      </c>
      <c r="C10" s="33" t="str">
        <f>'Input Data'!C10</f>
        <v>Strategic Accomodation</v>
      </c>
      <c r="D10" s="35" t="str">
        <f>'Input Data'!D10</f>
        <v>PS Facilities</v>
      </c>
      <c r="E10" s="63" t="str">
        <f>'Input Data'!E10</f>
        <v>Input_Prog_Commit</v>
      </c>
      <c r="F10" s="66">
        <f>'Input Data'!F10</f>
        <v>0</v>
      </c>
      <c r="G10" s="52">
        <f>'Input Data'!G10</f>
        <v>2014</v>
      </c>
      <c r="H10" s="34">
        <f>'Costs ($2014) Excl Real Esc'!H10</f>
        <v>0</v>
      </c>
      <c r="I10" s="34">
        <f>'Costs ($2014) Excl Real Esc'!I10</f>
        <v>0</v>
      </c>
      <c r="J10" s="34">
        <f>'Costs ($2014) Excl Real Esc'!J10</f>
        <v>0</v>
      </c>
      <c r="K10" s="34">
        <f>'Costs ($2014) Excl Real Esc'!K10</f>
        <v>0</v>
      </c>
      <c r="L10" s="49">
        <f>'Costs ($2014) Excl Real Esc'!L10*W10</f>
        <v>37683457.212861702</v>
      </c>
      <c r="M10" s="34">
        <f>'Costs ($2014) Excl Real Esc'!M10*X10</f>
        <v>8612015</v>
      </c>
      <c r="N10" s="34">
        <f>'Costs ($2014) Excl Real Esc'!N10*Y10</f>
        <v>10973300</v>
      </c>
      <c r="O10" s="34">
        <f>'Costs ($2014) Excl Real Esc'!O10*Z10</f>
        <v>4832700</v>
      </c>
      <c r="P10" s="49">
        <f>'Costs ($2014) Excl Real Esc'!P10*AA10</f>
        <v>0</v>
      </c>
      <c r="R10" s="102">
        <f t="shared" si="3"/>
        <v>8612015</v>
      </c>
      <c r="S10" s="34">
        <f t="shared" si="4"/>
        <v>10973300</v>
      </c>
      <c r="T10" s="34">
        <f t="shared" si="5"/>
        <v>4832700</v>
      </c>
      <c r="U10" s="49">
        <f t="shared" si="6"/>
        <v>0</v>
      </c>
      <c r="W10" s="177">
        <f>SUMPRODUCT('Cost Escalators'!$B$18:$M$18,'Input Data'!$AA10:$AL10)</f>
        <v>1</v>
      </c>
      <c r="X10" s="171">
        <f>SUMPRODUCT('Cost Escalators'!$B$19:$M$19,'Input Data'!$AA10:$AL10)</f>
        <v>1</v>
      </c>
      <c r="Y10" s="171">
        <f>SUMPRODUCT('Cost Escalators'!$B$20:$M$20,'Input Data'!$AA10:$AL10)</f>
        <v>1</v>
      </c>
      <c r="Z10" s="171">
        <f>SUMPRODUCT('Cost Escalators'!$B$21:$M$21,'Input Data'!$AA10:$AL10)</f>
        <v>1</v>
      </c>
      <c r="AA10" s="176">
        <f>SUMPRODUCT('Cost Escalators'!$B$22:$M$22,'Input Data'!$AA10:$AL10)</f>
        <v>1</v>
      </c>
      <c r="AC10" s="255">
        <f>IF(OR($A10='Cost Escalators'!$A$68,$A10='Cost Escalators'!$A$69,$A10='Cost Escalators'!$A$70,$A10='Cost Escalators'!$A$71),SUM($H10:$L10),0)</f>
        <v>0</v>
      </c>
    </row>
    <row r="11" spans="1:33" x14ac:dyDescent="0.2">
      <c r="A11" s="33">
        <f>'Input Data'!A11</f>
        <v>7332</v>
      </c>
      <c r="B11" s="33" t="str">
        <f>'Input Data'!B11</f>
        <v>Non HV Buildings &amp; Civil Work</v>
      </c>
      <c r="C11" s="33" t="str">
        <f>'Input Data'!C11</f>
        <v>Strategic Accomodation</v>
      </c>
      <c r="D11" s="35" t="str">
        <f>'Input Data'!D11</f>
        <v>PS Facilities</v>
      </c>
      <c r="E11" s="63" t="str">
        <f>'Input Data'!E11</f>
        <v>Input_Prog_Commit</v>
      </c>
      <c r="F11" s="66">
        <f>'Input Data'!F11</f>
        <v>0</v>
      </c>
      <c r="G11" s="52">
        <f>'Input Data'!G11</f>
        <v>2013</v>
      </c>
      <c r="H11" s="34">
        <f>'Costs ($2014) Excl Real Esc'!H11</f>
        <v>0</v>
      </c>
      <c r="I11" s="34">
        <f>'Costs ($2014) Excl Real Esc'!I11</f>
        <v>0</v>
      </c>
      <c r="J11" s="34">
        <f>'Costs ($2014) Excl Real Esc'!J11</f>
        <v>0</v>
      </c>
      <c r="K11" s="34">
        <f>'Costs ($2014) Excl Real Esc'!K11</f>
        <v>15821291.537286678</v>
      </c>
      <c r="L11" s="49">
        <f>'Costs ($2014) Excl Real Esc'!L11*W11</f>
        <v>0</v>
      </c>
      <c r="M11" s="34">
        <f>'Costs ($2014) Excl Real Esc'!M11*X11</f>
        <v>0</v>
      </c>
      <c r="N11" s="34">
        <f>'Costs ($2014) Excl Real Esc'!N11*Y11</f>
        <v>0</v>
      </c>
      <c r="O11" s="34">
        <f>'Costs ($2014) Excl Real Esc'!O11*Z11</f>
        <v>0</v>
      </c>
      <c r="P11" s="49">
        <f>'Costs ($2014) Excl Real Esc'!P11*AA11</f>
        <v>0</v>
      </c>
      <c r="R11" s="102">
        <f t="shared" si="3"/>
        <v>0</v>
      </c>
      <c r="S11" s="34">
        <f t="shared" si="4"/>
        <v>0</v>
      </c>
      <c r="T11" s="34">
        <f t="shared" si="5"/>
        <v>0</v>
      </c>
      <c r="U11" s="49">
        <f t="shared" si="6"/>
        <v>0</v>
      </c>
      <c r="W11" s="177">
        <f>SUMPRODUCT('Cost Escalators'!$B$18:$M$18,'Input Data'!$AA11:$AL11)</f>
        <v>1</v>
      </c>
      <c r="X11" s="171">
        <f>SUMPRODUCT('Cost Escalators'!$B$19:$M$19,'Input Data'!$AA11:$AL11)</f>
        <v>1</v>
      </c>
      <c r="Y11" s="171">
        <f>SUMPRODUCT('Cost Escalators'!$B$20:$M$20,'Input Data'!$AA11:$AL11)</f>
        <v>1</v>
      </c>
      <c r="Z11" s="171">
        <f>SUMPRODUCT('Cost Escalators'!$B$21:$M$21,'Input Data'!$AA11:$AL11)</f>
        <v>1</v>
      </c>
      <c r="AA11" s="176">
        <f>SUMPRODUCT('Cost Escalators'!$B$22:$M$22,'Input Data'!$AA11:$AL11)</f>
        <v>1</v>
      </c>
      <c r="AC11" s="255">
        <f>IF(OR($A11='Cost Escalators'!$A$68,$A11='Cost Escalators'!$A$69,$A11='Cost Escalators'!$A$70,$A11='Cost Escalators'!$A$71),SUM($H11:$L11),0)</f>
        <v>0</v>
      </c>
    </row>
    <row r="12" spans="1:33" x14ac:dyDescent="0.2">
      <c r="A12" s="33">
        <f>'Input Data'!A12</f>
        <v>7517</v>
      </c>
      <c r="B12" s="33" t="str">
        <f>'Input Data'!B12</f>
        <v>Non HV Buildings &amp; Civil Work</v>
      </c>
      <c r="C12" s="33" t="str">
        <f>'Input Data'!C12</f>
        <v>Newcastle Mezzanine Floor</v>
      </c>
      <c r="D12" s="35" t="str">
        <f>'Input Data'!D12</f>
        <v>PS Facilities</v>
      </c>
      <c r="E12" s="63" t="str">
        <f>'Input Data'!E12</f>
        <v>Input_Prog_Commit</v>
      </c>
      <c r="F12" s="66">
        <f>'Input Data'!F12</f>
        <v>0</v>
      </c>
      <c r="G12" s="52">
        <f>'Input Data'!G12</f>
        <v>2013</v>
      </c>
      <c r="H12" s="34">
        <f>'Costs ($2014) Excl Real Esc'!H12</f>
        <v>0</v>
      </c>
      <c r="I12" s="34">
        <f>'Costs ($2014) Excl Real Esc'!I12</f>
        <v>37786.781429251932</v>
      </c>
      <c r="J12" s="34">
        <f>'Costs ($2014) Excl Real Esc'!J12</f>
        <v>0</v>
      </c>
      <c r="K12" s="34">
        <f>'Costs ($2014) Excl Real Esc'!K12</f>
        <v>0</v>
      </c>
      <c r="L12" s="49">
        <f>'Costs ($2014) Excl Real Esc'!L12*W12</f>
        <v>0</v>
      </c>
      <c r="M12" s="34">
        <f>'Costs ($2014) Excl Real Esc'!M12*X12</f>
        <v>0</v>
      </c>
      <c r="N12" s="34">
        <f>'Costs ($2014) Excl Real Esc'!N12*Y12</f>
        <v>0</v>
      </c>
      <c r="O12" s="34">
        <f>'Costs ($2014) Excl Real Esc'!O12*Z12</f>
        <v>0</v>
      </c>
      <c r="P12" s="49">
        <f>'Costs ($2014) Excl Real Esc'!P12*AA12</f>
        <v>0</v>
      </c>
      <c r="R12" s="102">
        <f t="shared" si="3"/>
        <v>0</v>
      </c>
      <c r="S12" s="34">
        <f t="shared" si="4"/>
        <v>0</v>
      </c>
      <c r="T12" s="34">
        <f t="shared" si="5"/>
        <v>0</v>
      </c>
      <c r="U12" s="49">
        <f t="shared" si="6"/>
        <v>0</v>
      </c>
      <c r="W12" s="177">
        <f>SUMPRODUCT('Cost Escalators'!$B$18:$M$18,'Input Data'!$AA12:$AL12)</f>
        <v>1</v>
      </c>
      <c r="X12" s="171">
        <f>SUMPRODUCT('Cost Escalators'!$B$19:$M$19,'Input Data'!$AA12:$AL12)</f>
        <v>1</v>
      </c>
      <c r="Y12" s="171">
        <f>SUMPRODUCT('Cost Escalators'!$B$20:$M$20,'Input Data'!$AA12:$AL12)</f>
        <v>1</v>
      </c>
      <c r="Z12" s="171">
        <f>SUMPRODUCT('Cost Escalators'!$B$21:$M$21,'Input Data'!$AA12:$AL12)</f>
        <v>1</v>
      </c>
      <c r="AA12" s="176">
        <f>SUMPRODUCT('Cost Escalators'!$B$22:$M$22,'Input Data'!$AA12:$AL12)</f>
        <v>1</v>
      </c>
      <c r="AC12" s="255">
        <f>IF(OR($A12='Cost Escalators'!$A$68,$A12='Cost Escalators'!$A$69,$A12='Cost Escalators'!$A$70,$A12='Cost Escalators'!$A$71),SUM($H12:$L12),0)</f>
        <v>0</v>
      </c>
    </row>
    <row r="13" spans="1:33" x14ac:dyDescent="0.2">
      <c r="A13" s="33">
        <f>'Input Data'!A13</f>
        <v>8050</v>
      </c>
      <c r="B13" s="33" t="str">
        <f>'Input Data'!B13</f>
        <v>Non HV Buildings &amp; Civil Work</v>
      </c>
      <c r="C13" s="33" t="str">
        <f>'Input Data'!C13</f>
        <v>Haymarket Blast Wall</v>
      </c>
      <c r="D13" s="35" t="str">
        <f>'Input Data'!D13</f>
        <v>PS Facilities</v>
      </c>
      <c r="E13" s="63" t="str">
        <f>'Input Data'!E13</f>
        <v>Input_Prog_Commit</v>
      </c>
      <c r="F13" s="66">
        <f>'Input Data'!F13</f>
        <v>0</v>
      </c>
      <c r="G13" s="52">
        <f>'Input Data'!G13</f>
        <v>2014</v>
      </c>
      <c r="H13" s="34">
        <f>'Costs ($2014) Excl Real Esc'!H13</f>
        <v>0</v>
      </c>
      <c r="I13" s="34">
        <f>'Costs ($2014) Excl Real Esc'!I13</f>
        <v>0</v>
      </c>
      <c r="J13" s="34">
        <f>'Costs ($2014) Excl Real Esc'!J13</f>
        <v>0</v>
      </c>
      <c r="K13" s="34">
        <f>'Costs ($2014) Excl Real Esc'!K13</f>
        <v>0</v>
      </c>
      <c r="L13" s="49">
        <f>'Costs ($2014) Excl Real Esc'!L13*W13</f>
        <v>54078</v>
      </c>
      <c r="M13" s="34">
        <f>'Costs ($2014) Excl Real Esc'!M13*X13</f>
        <v>0</v>
      </c>
      <c r="N13" s="34">
        <f>'Costs ($2014) Excl Real Esc'!N13*Y13</f>
        <v>0</v>
      </c>
      <c r="O13" s="34">
        <f>'Costs ($2014) Excl Real Esc'!O13*Z13</f>
        <v>0</v>
      </c>
      <c r="P13" s="49">
        <f>'Costs ($2014) Excl Real Esc'!P13*AA13</f>
        <v>0</v>
      </c>
      <c r="R13" s="102">
        <f t="shared" si="3"/>
        <v>0</v>
      </c>
      <c r="S13" s="34">
        <f t="shared" si="4"/>
        <v>0</v>
      </c>
      <c r="T13" s="34">
        <f t="shared" si="5"/>
        <v>0</v>
      </c>
      <c r="U13" s="49">
        <f t="shared" si="6"/>
        <v>0</v>
      </c>
      <c r="W13" s="177">
        <f>SUMPRODUCT('Cost Escalators'!$B$18:$M$18,'Input Data'!$AA13:$AL13)</f>
        <v>1</v>
      </c>
      <c r="X13" s="171">
        <f>SUMPRODUCT('Cost Escalators'!$B$19:$M$19,'Input Data'!$AA13:$AL13)</f>
        <v>1</v>
      </c>
      <c r="Y13" s="171">
        <f>SUMPRODUCT('Cost Escalators'!$B$20:$M$20,'Input Data'!$AA13:$AL13)</f>
        <v>1</v>
      </c>
      <c r="Z13" s="171">
        <f>SUMPRODUCT('Cost Escalators'!$B$21:$M$21,'Input Data'!$AA13:$AL13)</f>
        <v>1</v>
      </c>
      <c r="AA13" s="176">
        <f>SUMPRODUCT('Cost Escalators'!$B$22:$M$22,'Input Data'!$AA13:$AL13)</f>
        <v>1</v>
      </c>
      <c r="AC13" s="255">
        <f>IF(OR($A13='Cost Escalators'!$A$68,$A13='Cost Escalators'!$A$69,$A13='Cost Escalators'!$A$70,$A13='Cost Escalators'!$A$71),SUM($H13:$L13),0)</f>
        <v>0</v>
      </c>
    </row>
    <row r="14" spans="1:33" x14ac:dyDescent="0.2">
      <c r="A14" s="33">
        <f>'Input Data'!A14</f>
        <v>6420</v>
      </c>
      <c r="B14" s="33" t="str">
        <f>'Input Data'!B14</f>
        <v>Information Technology</v>
      </c>
      <c r="C14" s="33" t="str">
        <f>'Input Data'!C14</f>
        <v>Video Conferencing &amp; Collaboration</v>
      </c>
      <c r="D14" s="35" t="str">
        <f>'Input Data'!D14</f>
        <v>PS Information Technology</v>
      </c>
      <c r="E14" s="63" t="str">
        <f>'Input Data'!E14</f>
        <v>Input_Prog_Commit</v>
      </c>
      <c r="F14" s="66">
        <f>'Input Data'!F14</f>
        <v>0</v>
      </c>
      <c r="G14" s="52">
        <f>'Input Data'!G14</f>
        <v>2013</v>
      </c>
      <c r="H14" s="34">
        <f>'Costs ($2014) Excl Real Esc'!H14</f>
        <v>535999.46424682671</v>
      </c>
      <c r="I14" s="34">
        <f>'Costs ($2014) Excl Real Esc'!I14</f>
        <v>0</v>
      </c>
      <c r="J14" s="34">
        <f>'Costs ($2014) Excl Real Esc'!J14</f>
        <v>0</v>
      </c>
      <c r="K14" s="34">
        <f>'Costs ($2014) Excl Real Esc'!K14</f>
        <v>0</v>
      </c>
      <c r="L14" s="49">
        <f>'Costs ($2014) Excl Real Esc'!L14*W14</f>
        <v>0</v>
      </c>
      <c r="M14" s="34">
        <f>'Costs ($2014) Excl Real Esc'!M14*X14</f>
        <v>0</v>
      </c>
      <c r="N14" s="34">
        <f>'Costs ($2014) Excl Real Esc'!N14*Y14</f>
        <v>0</v>
      </c>
      <c r="O14" s="34">
        <f>'Costs ($2014) Excl Real Esc'!O14*Z14</f>
        <v>0</v>
      </c>
      <c r="P14" s="49">
        <f>'Costs ($2014) Excl Real Esc'!P14*AA14</f>
        <v>0</v>
      </c>
      <c r="R14" s="102">
        <f t="shared" si="3"/>
        <v>0</v>
      </c>
      <c r="S14" s="34">
        <f t="shared" si="4"/>
        <v>0</v>
      </c>
      <c r="T14" s="34">
        <f t="shared" si="5"/>
        <v>0</v>
      </c>
      <c r="U14" s="49">
        <f t="shared" si="6"/>
        <v>0</v>
      </c>
      <c r="W14" s="177">
        <f>SUMPRODUCT('Cost Escalators'!$B$18:$M$18,'Input Data'!$AA14:$AL14)</f>
        <v>1</v>
      </c>
      <c r="X14" s="171">
        <f>SUMPRODUCT('Cost Escalators'!$B$19:$M$19,'Input Data'!$AA14:$AL14)</f>
        <v>1</v>
      </c>
      <c r="Y14" s="171">
        <f>SUMPRODUCT('Cost Escalators'!$B$20:$M$20,'Input Data'!$AA14:$AL14)</f>
        <v>1</v>
      </c>
      <c r="Z14" s="171">
        <f>SUMPRODUCT('Cost Escalators'!$B$21:$M$21,'Input Data'!$AA14:$AL14)</f>
        <v>1</v>
      </c>
      <c r="AA14" s="176">
        <f>SUMPRODUCT('Cost Escalators'!$B$22:$M$22,'Input Data'!$AA14:$AL14)</f>
        <v>1</v>
      </c>
      <c r="AC14" s="255">
        <f>IF(OR($A14='Cost Escalators'!$A$68,$A14='Cost Escalators'!$A$69,$A14='Cost Escalators'!$A$70,$A14='Cost Escalators'!$A$71),SUM($H14:$L14),0)</f>
        <v>0</v>
      </c>
    </row>
    <row r="15" spans="1:33" x14ac:dyDescent="0.2">
      <c r="A15" s="33" t="str">
        <f>'Input Data'!A15</f>
        <v>ICT Applications</v>
      </c>
      <c r="B15" s="33" t="str">
        <f>'Input Data'!B15</f>
        <v>Information Technology</v>
      </c>
      <c r="C15" s="33" t="str">
        <f>'Input Data'!C15</f>
        <v>Capital Program Delivery</v>
      </c>
      <c r="D15" s="35" t="str">
        <f>'Input Data'!D15</f>
        <v>PS Information Technology</v>
      </c>
      <c r="E15" s="63" t="str">
        <f>'Input Data'!E15</f>
        <v>Input_Prog_Commit</v>
      </c>
      <c r="F15" s="66">
        <f>'Input Data'!F15</f>
        <v>0</v>
      </c>
      <c r="G15" s="52">
        <f>'Input Data'!G15</f>
        <v>2013</v>
      </c>
      <c r="H15" s="34">
        <f>'Costs ($2014) Excl Real Esc'!H15</f>
        <v>2751280.9244127092</v>
      </c>
      <c r="I15" s="34">
        <f>'Costs ($2014) Excl Real Esc'!I15</f>
        <v>921492.15052006673</v>
      </c>
      <c r="J15" s="34">
        <f>'Costs ($2014) Excl Real Esc'!J15</f>
        <v>24215.05621598578</v>
      </c>
      <c r="K15" s="34">
        <f>'Costs ($2014) Excl Real Esc'!K15</f>
        <v>0</v>
      </c>
      <c r="L15" s="49">
        <f>'Costs ($2014) Excl Real Esc'!L15*W15</f>
        <v>0</v>
      </c>
      <c r="M15" s="34">
        <f>'Costs ($2014) Excl Real Esc'!M15*X15</f>
        <v>0</v>
      </c>
      <c r="N15" s="34">
        <f>'Costs ($2014) Excl Real Esc'!N15*Y15</f>
        <v>0</v>
      </c>
      <c r="O15" s="34">
        <f>'Costs ($2014) Excl Real Esc'!O15*Z15</f>
        <v>0</v>
      </c>
      <c r="P15" s="49">
        <f>'Costs ($2014) Excl Real Esc'!P15*AA15</f>
        <v>0</v>
      </c>
      <c r="R15" s="102">
        <f t="shared" si="3"/>
        <v>0</v>
      </c>
      <c r="S15" s="34">
        <f t="shared" si="4"/>
        <v>0</v>
      </c>
      <c r="T15" s="34">
        <f t="shared" si="5"/>
        <v>0</v>
      </c>
      <c r="U15" s="49">
        <f t="shared" si="6"/>
        <v>0</v>
      </c>
      <c r="W15" s="177">
        <f>SUMPRODUCT('Cost Escalators'!$B$18:$M$18,'Input Data'!$AA15:$AL15)</f>
        <v>1</v>
      </c>
      <c r="X15" s="171">
        <f>SUMPRODUCT('Cost Escalators'!$B$19:$M$19,'Input Data'!$AA15:$AL15)</f>
        <v>1</v>
      </c>
      <c r="Y15" s="171">
        <f>SUMPRODUCT('Cost Escalators'!$B$20:$M$20,'Input Data'!$AA15:$AL15)</f>
        <v>1</v>
      </c>
      <c r="Z15" s="171">
        <f>SUMPRODUCT('Cost Escalators'!$B$21:$M$21,'Input Data'!$AA15:$AL15)</f>
        <v>1</v>
      </c>
      <c r="AA15" s="176">
        <f>SUMPRODUCT('Cost Escalators'!$B$22:$M$22,'Input Data'!$AA15:$AL15)</f>
        <v>1</v>
      </c>
      <c r="AC15" s="255">
        <f>IF(OR($A15='Cost Escalators'!$A$68,$A15='Cost Escalators'!$A$69,$A15='Cost Escalators'!$A$70,$A15='Cost Escalators'!$A$71),SUM($H15:$L15),0)</f>
        <v>0</v>
      </c>
    </row>
    <row r="16" spans="1:33" x14ac:dyDescent="0.2">
      <c r="A16" s="33" t="str">
        <f>'Input Data'!A16</f>
        <v>ICT Applications</v>
      </c>
      <c r="B16" s="33" t="str">
        <f>'Input Data'!B16</f>
        <v>Information Technology</v>
      </c>
      <c r="C16" s="33" t="str">
        <f>'Input Data'!C16</f>
        <v xml:space="preserve">Finance &amp; Information Systems </v>
      </c>
      <c r="D16" s="35" t="str">
        <f>'Input Data'!D16</f>
        <v>PS Information Technology</v>
      </c>
      <c r="E16" s="63" t="str">
        <f>'Input Data'!E16</f>
        <v>Input_Prog_Commit</v>
      </c>
      <c r="F16" s="66">
        <f>'Input Data'!F16</f>
        <v>0</v>
      </c>
      <c r="G16" s="52">
        <f>'Input Data'!G16</f>
        <v>2013</v>
      </c>
      <c r="H16" s="34">
        <f>'Costs ($2014) Excl Real Esc'!H16</f>
        <v>2756032.454923748</v>
      </c>
      <c r="I16" s="34">
        <f>'Costs ($2014) Excl Real Esc'!I16</f>
        <v>9699521.7623030692</v>
      </c>
      <c r="J16" s="34">
        <f>'Costs ($2014) Excl Real Esc'!J16</f>
        <v>12561855.348859267</v>
      </c>
      <c r="K16" s="34">
        <f>'Costs ($2014) Excl Real Esc'!K16</f>
        <v>20205852.772787478</v>
      </c>
      <c r="L16" s="49">
        <f>'Costs ($2014) Excl Real Esc'!L16*W16</f>
        <v>0</v>
      </c>
      <c r="M16" s="34">
        <f>'Costs ($2014) Excl Real Esc'!M16*X16</f>
        <v>0</v>
      </c>
      <c r="N16" s="34">
        <f>'Costs ($2014) Excl Real Esc'!N16*Y16</f>
        <v>0</v>
      </c>
      <c r="O16" s="34">
        <f>'Costs ($2014) Excl Real Esc'!O16*Z16</f>
        <v>0</v>
      </c>
      <c r="P16" s="49">
        <f>'Costs ($2014) Excl Real Esc'!P16*AA16</f>
        <v>0</v>
      </c>
      <c r="R16" s="102">
        <f t="shared" si="3"/>
        <v>0</v>
      </c>
      <c r="S16" s="34">
        <f t="shared" si="4"/>
        <v>0</v>
      </c>
      <c r="T16" s="34">
        <f t="shared" si="5"/>
        <v>0</v>
      </c>
      <c r="U16" s="49">
        <f t="shared" si="6"/>
        <v>0</v>
      </c>
      <c r="W16" s="177">
        <f>SUMPRODUCT('Cost Escalators'!$B$18:$M$18,'Input Data'!$AA16:$AL16)</f>
        <v>1</v>
      </c>
      <c r="X16" s="171">
        <f>SUMPRODUCT('Cost Escalators'!$B$19:$M$19,'Input Data'!$AA16:$AL16)</f>
        <v>1</v>
      </c>
      <c r="Y16" s="171">
        <f>SUMPRODUCT('Cost Escalators'!$B$20:$M$20,'Input Data'!$AA16:$AL16)</f>
        <v>1</v>
      </c>
      <c r="Z16" s="171">
        <f>SUMPRODUCT('Cost Escalators'!$B$21:$M$21,'Input Data'!$AA16:$AL16)</f>
        <v>1</v>
      </c>
      <c r="AA16" s="176">
        <f>SUMPRODUCT('Cost Escalators'!$B$22:$M$22,'Input Data'!$AA16:$AL16)</f>
        <v>1</v>
      </c>
      <c r="AC16" s="255">
        <f>IF(OR($A16='Cost Escalators'!$A$68,$A16='Cost Escalators'!$A$69,$A16='Cost Escalators'!$A$70,$A16='Cost Escalators'!$A$71),SUM($H16:$L16),0)</f>
        <v>0</v>
      </c>
    </row>
    <row r="17" spans="1:29" x14ac:dyDescent="0.2">
      <c r="A17" s="33" t="str">
        <f>'Input Data'!A17</f>
        <v>ICT Applications</v>
      </c>
      <c r="B17" s="33" t="str">
        <f>'Input Data'!B17</f>
        <v>Information Technology</v>
      </c>
      <c r="C17" s="33" t="str">
        <f>'Input Data'!C17</f>
        <v>Network Planning &amp; Performance</v>
      </c>
      <c r="D17" s="35" t="str">
        <f>'Input Data'!D17</f>
        <v>PS Information Technology</v>
      </c>
      <c r="E17" s="63" t="str">
        <f>'Input Data'!E17</f>
        <v>Input_Prog_Commit</v>
      </c>
      <c r="F17" s="66">
        <f>'Input Data'!F17</f>
        <v>0</v>
      </c>
      <c r="G17" s="52">
        <f>'Input Data'!G17</f>
        <v>2013</v>
      </c>
      <c r="H17" s="34">
        <f>'Costs ($2014) Excl Real Esc'!H17</f>
        <v>796284.20403902244</v>
      </c>
      <c r="I17" s="34">
        <f>'Costs ($2014) Excl Real Esc'!I17</f>
        <v>397105.02625915466</v>
      </c>
      <c r="J17" s="34">
        <f>'Costs ($2014) Excl Real Esc'!J17</f>
        <v>11889.168047010684</v>
      </c>
      <c r="K17" s="34">
        <f>'Costs ($2014) Excl Real Esc'!K17</f>
        <v>0</v>
      </c>
      <c r="L17" s="49">
        <f>'Costs ($2014) Excl Real Esc'!L17*W17</f>
        <v>0</v>
      </c>
      <c r="M17" s="34">
        <f>'Costs ($2014) Excl Real Esc'!M17*X17</f>
        <v>0</v>
      </c>
      <c r="N17" s="34">
        <f>'Costs ($2014) Excl Real Esc'!N17*Y17</f>
        <v>0</v>
      </c>
      <c r="O17" s="34">
        <f>'Costs ($2014) Excl Real Esc'!O17*Z17</f>
        <v>0</v>
      </c>
      <c r="P17" s="49">
        <f>'Costs ($2014) Excl Real Esc'!P17*AA17</f>
        <v>0</v>
      </c>
      <c r="R17" s="102">
        <f t="shared" si="3"/>
        <v>0</v>
      </c>
      <c r="S17" s="34">
        <f t="shared" si="4"/>
        <v>0</v>
      </c>
      <c r="T17" s="34">
        <f t="shared" si="5"/>
        <v>0</v>
      </c>
      <c r="U17" s="49">
        <f t="shared" si="6"/>
        <v>0</v>
      </c>
      <c r="W17" s="177">
        <f>SUMPRODUCT('Cost Escalators'!$B$18:$M$18,'Input Data'!$AA17:$AL17)</f>
        <v>1</v>
      </c>
      <c r="X17" s="171">
        <f>SUMPRODUCT('Cost Escalators'!$B$19:$M$19,'Input Data'!$AA17:$AL17)</f>
        <v>1</v>
      </c>
      <c r="Y17" s="171">
        <f>SUMPRODUCT('Cost Escalators'!$B$20:$M$20,'Input Data'!$AA17:$AL17)</f>
        <v>1</v>
      </c>
      <c r="Z17" s="171">
        <f>SUMPRODUCT('Cost Escalators'!$B$21:$M$21,'Input Data'!$AA17:$AL17)</f>
        <v>1</v>
      </c>
      <c r="AA17" s="176">
        <f>SUMPRODUCT('Cost Escalators'!$B$22:$M$22,'Input Data'!$AA17:$AL17)</f>
        <v>1</v>
      </c>
      <c r="AC17" s="255">
        <f>IF(OR($A17='Cost Escalators'!$A$68,$A17='Cost Escalators'!$A$69,$A17='Cost Escalators'!$A$70,$A17='Cost Escalators'!$A$71),SUM($H17:$L17),0)</f>
        <v>0</v>
      </c>
    </row>
    <row r="18" spans="1:29" x14ac:dyDescent="0.2">
      <c r="A18" s="33" t="str">
        <f>'Input Data'!A18</f>
        <v>ICT Applications</v>
      </c>
      <c r="B18" s="33" t="str">
        <f>'Input Data'!B18</f>
        <v>Information Technology</v>
      </c>
      <c r="C18" s="33" t="str">
        <f>'Input Data'!C18</f>
        <v xml:space="preserve">Network Services &amp; Operations </v>
      </c>
      <c r="D18" s="35" t="str">
        <f>'Input Data'!D18</f>
        <v>PS Information Technology</v>
      </c>
      <c r="E18" s="63" t="str">
        <f>'Input Data'!E18</f>
        <v>Input_Prog_Commit</v>
      </c>
      <c r="F18" s="66">
        <f>'Input Data'!F18</f>
        <v>0</v>
      </c>
      <c r="G18" s="52">
        <f>'Input Data'!G18</f>
        <v>2013</v>
      </c>
      <c r="H18" s="34">
        <f>'Costs ($2014) Excl Real Esc'!H18</f>
        <v>100989.76111540868</v>
      </c>
      <c r="I18" s="34">
        <f>'Costs ($2014) Excl Real Esc'!I18</f>
        <v>275091.97423632734</v>
      </c>
      <c r="J18" s="34">
        <f>'Costs ($2014) Excl Real Esc'!J18</f>
        <v>74437.040804373566</v>
      </c>
      <c r="K18" s="34">
        <f>'Costs ($2014) Excl Real Esc'!K18</f>
        <v>0</v>
      </c>
      <c r="L18" s="49">
        <f>'Costs ($2014) Excl Real Esc'!L18*W18</f>
        <v>0</v>
      </c>
      <c r="M18" s="34">
        <f>'Costs ($2014) Excl Real Esc'!M18*X18</f>
        <v>0</v>
      </c>
      <c r="N18" s="34">
        <f>'Costs ($2014) Excl Real Esc'!N18*Y18</f>
        <v>0</v>
      </c>
      <c r="O18" s="34">
        <f>'Costs ($2014) Excl Real Esc'!O18*Z18</f>
        <v>0</v>
      </c>
      <c r="P18" s="49">
        <f>'Costs ($2014) Excl Real Esc'!P18*AA18</f>
        <v>0</v>
      </c>
      <c r="R18" s="102">
        <f t="shared" si="3"/>
        <v>0</v>
      </c>
      <c r="S18" s="34">
        <f t="shared" si="4"/>
        <v>0</v>
      </c>
      <c r="T18" s="34">
        <f t="shared" si="5"/>
        <v>0</v>
      </c>
      <c r="U18" s="49">
        <f t="shared" si="6"/>
        <v>0</v>
      </c>
      <c r="W18" s="177">
        <f>SUMPRODUCT('Cost Escalators'!$B$18:$M$18,'Input Data'!$AA18:$AL18)</f>
        <v>1</v>
      </c>
      <c r="X18" s="171">
        <f>SUMPRODUCT('Cost Escalators'!$B$19:$M$19,'Input Data'!$AA18:$AL18)</f>
        <v>1</v>
      </c>
      <c r="Y18" s="171">
        <f>SUMPRODUCT('Cost Escalators'!$B$20:$M$20,'Input Data'!$AA18:$AL18)</f>
        <v>1</v>
      </c>
      <c r="Z18" s="171">
        <f>SUMPRODUCT('Cost Escalators'!$B$21:$M$21,'Input Data'!$AA18:$AL18)</f>
        <v>1</v>
      </c>
      <c r="AA18" s="176">
        <f>SUMPRODUCT('Cost Escalators'!$B$22:$M$22,'Input Data'!$AA18:$AL18)</f>
        <v>1</v>
      </c>
      <c r="AC18" s="255">
        <f>IF(OR($A18='Cost Escalators'!$A$68,$A18='Cost Escalators'!$A$69,$A18='Cost Escalators'!$A$70,$A18='Cost Escalators'!$A$71),SUM($H18:$L18),0)</f>
        <v>0</v>
      </c>
    </row>
    <row r="19" spans="1:29" x14ac:dyDescent="0.2">
      <c r="A19" s="33" t="str">
        <f>'Input Data'!A19</f>
        <v>ICT Applications</v>
      </c>
      <c r="B19" s="33" t="str">
        <f>'Input Data'!B19</f>
        <v>Information Technology</v>
      </c>
      <c r="C19" s="33" t="str">
        <f>'Input Data'!C19</f>
        <v xml:space="preserve">People, Strategy &amp; Corporate Services </v>
      </c>
      <c r="D19" s="35" t="str">
        <f>'Input Data'!D19</f>
        <v>PS Information Technology</v>
      </c>
      <c r="E19" s="63" t="str">
        <f>'Input Data'!E19</f>
        <v>Input_Prog_Commit</v>
      </c>
      <c r="F19" s="66">
        <f>'Input Data'!F19</f>
        <v>0</v>
      </c>
      <c r="G19" s="52">
        <f>'Input Data'!G19</f>
        <v>2013</v>
      </c>
      <c r="H19" s="34">
        <f>'Costs ($2014) Excl Real Esc'!H19</f>
        <v>75374.186976005876</v>
      </c>
      <c r="I19" s="34">
        <f>'Costs ($2014) Excl Real Esc'!I19</f>
        <v>82476.571454523248</v>
      </c>
      <c r="J19" s="34">
        <f>'Costs ($2014) Excl Real Esc'!J19</f>
        <v>3569.4737339608855</v>
      </c>
      <c r="K19" s="34">
        <f>'Costs ($2014) Excl Real Esc'!K19</f>
        <v>0</v>
      </c>
      <c r="L19" s="49">
        <f>'Costs ($2014) Excl Real Esc'!L19*W19</f>
        <v>0</v>
      </c>
      <c r="M19" s="34">
        <f>'Costs ($2014) Excl Real Esc'!M19*X19</f>
        <v>0</v>
      </c>
      <c r="N19" s="34">
        <f>'Costs ($2014) Excl Real Esc'!N19*Y19</f>
        <v>0</v>
      </c>
      <c r="O19" s="34">
        <f>'Costs ($2014) Excl Real Esc'!O19*Z19</f>
        <v>0</v>
      </c>
      <c r="P19" s="49">
        <f>'Costs ($2014) Excl Real Esc'!P19*AA19</f>
        <v>0</v>
      </c>
      <c r="R19" s="102">
        <f t="shared" si="3"/>
        <v>0</v>
      </c>
      <c r="S19" s="34">
        <f t="shared" si="4"/>
        <v>0</v>
      </c>
      <c r="T19" s="34">
        <f t="shared" si="5"/>
        <v>0</v>
      </c>
      <c r="U19" s="49">
        <f t="shared" si="6"/>
        <v>0</v>
      </c>
      <c r="W19" s="177">
        <f>SUMPRODUCT('Cost Escalators'!$B$18:$M$18,'Input Data'!$AA19:$AL19)</f>
        <v>1</v>
      </c>
      <c r="X19" s="171">
        <f>SUMPRODUCT('Cost Escalators'!$B$19:$M$19,'Input Data'!$AA19:$AL19)</f>
        <v>1</v>
      </c>
      <c r="Y19" s="171">
        <f>SUMPRODUCT('Cost Escalators'!$B$20:$M$20,'Input Data'!$AA19:$AL19)</f>
        <v>1</v>
      </c>
      <c r="Z19" s="171">
        <f>SUMPRODUCT('Cost Escalators'!$B$21:$M$21,'Input Data'!$AA19:$AL19)</f>
        <v>1</v>
      </c>
      <c r="AA19" s="176">
        <f>SUMPRODUCT('Cost Escalators'!$B$22:$M$22,'Input Data'!$AA19:$AL19)</f>
        <v>1</v>
      </c>
      <c r="AC19" s="255">
        <f>IF(OR($A19='Cost Escalators'!$A$68,$A19='Cost Escalators'!$A$69,$A19='Cost Escalators'!$A$70,$A19='Cost Escalators'!$A$71),SUM($H19:$L19),0)</f>
        <v>0</v>
      </c>
    </row>
    <row r="20" spans="1:29" x14ac:dyDescent="0.2">
      <c r="A20" s="33" t="str">
        <f>'Input Data'!A20</f>
        <v>ICT Applications</v>
      </c>
      <c r="B20" s="33" t="str">
        <f>'Input Data'!B20</f>
        <v>Information Technology</v>
      </c>
      <c r="C20" s="33">
        <f>'Input Data'!C20</f>
        <v>0</v>
      </c>
      <c r="D20" s="35" t="str">
        <f>'Input Data'!D20</f>
        <v>PS Information Technology</v>
      </c>
      <c r="E20" s="63" t="str">
        <f>'Input Data'!E20</f>
        <v>Input_Prog_Commit</v>
      </c>
      <c r="F20" s="66">
        <f>'Input Data'!F20</f>
        <v>0</v>
      </c>
      <c r="G20" s="52">
        <f>'Input Data'!G20</f>
        <v>2013</v>
      </c>
      <c r="H20" s="34">
        <f>'Costs ($2014) Excl Real Esc'!H20</f>
        <v>0</v>
      </c>
      <c r="I20" s="34">
        <f>'Costs ($2014) Excl Real Esc'!I20</f>
        <v>0</v>
      </c>
      <c r="J20" s="34">
        <f>'Costs ($2014) Excl Real Esc'!J20</f>
        <v>0</v>
      </c>
      <c r="K20" s="34">
        <f>'Costs ($2014) Excl Real Esc'!K20</f>
        <v>0</v>
      </c>
      <c r="L20" s="49">
        <f>'Costs ($2014) Excl Real Esc'!L20*W20</f>
        <v>12678878.90625</v>
      </c>
      <c r="M20" s="34">
        <f>'Costs ($2014) Excl Real Esc'!M20*X20</f>
        <v>0</v>
      </c>
      <c r="N20" s="34">
        <f>'Costs ($2014) Excl Real Esc'!N20*Y20</f>
        <v>0</v>
      </c>
      <c r="O20" s="34">
        <f>'Costs ($2014) Excl Real Esc'!O20*Z20</f>
        <v>0</v>
      </c>
      <c r="P20" s="49">
        <f>'Costs ($2014) Excl Real Esc'!P20*AA20</f>
        <v>0</v>
      </c>
      <c r="R20" s="102">
        <f t="shared" si="3"/>
        <v>0</v>
      </c>
      <c r="S20" s="34">
        <f t="shared" si="4"/>
        <v>0</v>
      </c>
      <c r="T20" s="34">
        <f t="shared" si="5"/>
        <v>0</v>
      </c>
      <c r="U20" s="49">
        <f t="shared" si="6"/>
        <v>0</v>
      </c>
      <c r="W20" s="177">
        <f>SUMPRODUCT('Cost Escalators'!$B$18:$M$18,'Input Data'!$AA20:$AL20)</f>
        <v>1</v>
      </c>
      <c r="X20" s="171">
        <f>SUMPRODUCT('Cost Escalators'!$B$19:$M$19,'Input Data'!$AA20:$AL20)</f>
        <v>1</v>
      </c>
      <c r="Y20" s="171">
        <f>SUMPRODUCT('Cost Escalators'!$B$20:$M$20,'Input Data'!$AA20:$AL20)</f>
        <v>1</v>
      </c>
      <c r="Z20" s="171">
        <f>SUMPRODUCT('Cost Escalators'!$B$21:$M$21,'Input Data'!$AA20:$AL20)</f>
        <v>1</v>
      </c>
      <c r="AA20" s="176">
        <f>SUMPRODUCT('Cost Escalators'!$B$22:$M$22,'Input Data'!$AA20:$AL20)</f>
        <v>1</v>
      </c>
      <c r="AC20" s="255">
        <f>IF(OR($A20='Cost Escalators'!$A$68,$A20='Cost Escalators'!$A$69,$A20='Cost Escalators'!$A$70,$A20='Cost Escalators'!$A$71),SUM($H20:$L20),0)</f>
        <v>0</v>
      </c>
    </row>
    <row r="21" spans="1:29" x14ac:dyDescent="0.2">
      <c r="A21" s="33" t="str">
        <f>'Input Data'!A21</f>
        <v>ICT Corporate Data Network</v>
      </c>
      <c r="B21" s="33" t="str">
        <f>'Input Data'!B21</f>
        <v>Information Technology</v>
      </c>
      <c r="C21" s="33" t="str">
        <f>'Input Data'!C21</f>
        <v xml:space="preserve">Finance &amp; Information Systems </v>
      </c>
      <c r="D21" s="35" t="str">
        <f>'Input Data'!D21</f>
        <v>PS Information Technology</v>
      </c>
      <c r="E21" s="63" t="str">
        <f>'Input Data'!E21</f>
        <v>Input_Prog_Commit</v>
      </c>
      <c r="F21" s="66">
        <f>'Input Data'!F21</f>
        <v>0</v>
      </c>
      <c r="G21" s="52">
        <f>'Input Data'!G21</f>
        <v>2013</v>
      </c>
      <c r="H21" s="34">
        <f>'Costs ($2014) Excl Real Esc'!H21</f>
        <v>2295633.9997776868</v>
      </c>
      <c r="I21" s="34">
        <f>'Costs ($2014) Excl Real Esc'!I21</f>
        <v>1062437.553419672</v>
      </c>
      <c r="J21" s="34">
        <f>'Costs ($2014) Excl Real Esc'!J21</f>
        <v>1090310.5287867875</v>
      </c>
      <c r="K21" s="34">
        <f>'Costs ($2014) Excl Real Esc'!K21</f>
        <v>808265.40881742269</v>
      </c>
      <c r="L21" s="49">
        <f>'Costs ($2014) Excl Real Esc'!L21*W21</f>
        <v>0</v>
      </c>
      <c r="M21" s="34">
        <f>'Costs ($2014) Excl Real Esc'!M21*X21</f>
        <v>0</v>
      </c>
      <c r="N21" s="34">
        <f>'Costs ($2014) Excl Real Esc'!N21*Y21</f>
        <v>0</v>
      </c>
      <c r="O21" s="34">
        <f>'Costs ($2014) Excl Real Esc'!O21*Z21</f>
        <v>0</v>
      </c>
      <c r="P21" s="49">
        <f>'Costs ($2014) Excl Real Esc'!P21*AA21</f>
        <v>0</v>
      </c>
      <c r="R21" s="102">
        <f t="shared" si="3"/>
        <v>0</v>
      </c>
      <c r="S21" s="34">
        <f t="shared" si="4"/>
        <v>0</v>
      </c>
      <c r="T21" s="34">
        <f t="shared" si="5"/>
        <v>0</v>
      </c>
      <c r="U21" s="49">
        <f t="shared" si="6"/>
        <v>0</v>
      </c>
      <c r="W21" s="177">
        <f>SUMPRODUCT('Cost Escalators'!$B$18:$M$18,'Input Data'!$AA21:$AL21)</f>
        <v>1</v>
      </c>
      <c r="X21" s="171">
        <f>SUMPRODUCT('Cost Escalators'!$B$19:$M$19,'Input Data'!$AA21:$AL21)</f>
        <v>1</v>
      </c>
      <c r="Y21" s="171">
        <f>SUMPRODUCT('Cost Escalators'!$B$20:$M$20,'Input Data'!$AA21:$AL21)</f>
        <v>1</v>
      </c>
      <c r="Z21" s="171">
        <f>SUMPRODUCT('Cost Escalators'!$B$21:$M$21,'Input Data'!$AA21:$AL21)</f>
        <v>1</v>
      </c>
      <c r="AA21" s="176">
        <f>SUMPRODUCT('Cost Escalators'!$B$22:$M$22,'Input Data'!$AA21:$AL21)</f>
        <v>1</v>
      </c>
      <c r="AC21" s="255">
        <f>IF(OR($A21='Cost Escalators'!$A$68,$A21='Cost Escalators'!$A$69,$A21='Cost Escalators'!$A$70,$A21='Cost Escalators'!$A$71),SUM($H21:$L21),0)</f>
        <v>0</v>
      </c>
    </row>
    <row r="22" spans="1:29" x14ac:dyDescent="0.2">
      <c r="A22" s="33" t="str">
        <f>'Input Data'!A22</f>
        <v>ICT Corporate Data Network</v>
      </c>
      <c r="B22" s="33" t="str">
        <f>'Input Data'!B22</f>
        <v>Information Technology</v>
      </c>
      <c r="C22" s="33">
        <f>'Input Data'!C22</f>
        <v>0</v>
      </c>
      <c r="D22" s="35" t="str">
        <f>'Input Data'!D22</f>
        <v>PS Information Technology</v>
      </c>
      <c r="E22" s="63" t="str">
        <f>'Input Data'!E22</f>
        <v>Input_Prog_Commit</v>
      </c>
      <c r="F22" s="66">
        <f>'Input Data'!F22</f>
        <v>0</v>
      </c>
      <c r="G22" s="52">
        <f>'Input Data'!G22</f>
        <v>2013</v>
      </c>
      <c r="H22" s="34">
        <f>'Costs ($2014) Excl Real Esc'!H22</f>
        <v>0</v>
      </c>
      <c r="I22" s="34">
        <f>'Costs ($2014) Excl Real Esc'!I22</f>
        <v>0</v>
      </c>
      <c r="J22" s="34">
        <f>'Costs ($2014) Excl Real Esc'!J22</f>
        <v>0</v>
      </c>
      <c r="K22" s="34">
        <f>'Costs ($2014) Excl Real Esc'!K22</f>
        <v>0</v>
      </c>
      <c r="L22" s="49">
        <f>'Costs ($2014) Excl Real Esc'!L22*W22</f>
        <v>1832148.4375</v>
      </c>
      <c r="M22" s="34">
        <f>'Costs ($2014) Excl Real Esc'!M22*X22</f>
        <v>0</v>
      </c>
      <c r="N22" s="34">
        <f>'Costs ($2014) Excl Real Esc'!N22*Y22</f>
        <v>0</v>
      </c>
      <c r="O22" s="34">
        <f>'Costs ($2014) Excl Real Esc'!O22*Z22</f>
        <v>0</v>
      </c>
      <c r="P22" s="49">
        <f>'Costs ($2014) Excl Real Esc'!P22*AA22</f>
        <v>0</v>
      </c>
      <c r="R22" s="102">
        <f t="shared" si="3"/>
        <v>0</v>
      </c>
      <c r="S22" s="34">
        <f t="shared" si="4"/>
        <v>0</v>
      </c>
      <c r="T22" s="34">
        <f t="shared" si="5"/>
        <v>0</v>
      </c>
      <c r="U22" s="49">
        <f t="shared" si="6"/>
        <v>0</v>
      </c>
      <c r="W22" s="177">
        <f>SUMPRODUCT('Cost Escalators'!$B$18:$M$18,'Input Data'!$AA22:$AL22)</f>
        <v>1</v>
      </c>
      <c r="X22" s="171">
        <f>SUMPRODUCT('Cost Escalators'!$B$19:$M$19,'Input Data'!$AA22:$AL22)</f>
        <v>1</v>
      </c>
      <c r="Y22" s="171">
        <f>SUMPRODUCT('Cost Escalators'!$B$20:$M$20,'Input Data'!$AA22:$AL22)</f>
        <v>1</v>
      </c>
      <c r="Z22" s="171">
        <f>SUMPRODUCT('Cost Escalators'!$B$21:$M$21,'Input Data'!$AA22:$AL22)</f>
        <v>1</v>
      </c>
      <c r="AA22" s="176">
        <f>SUMPRODUCT('Cost Escalators'!$B$22:$M$22,'Input Data'!$AA22:$AL22)</f>
        <v>1</v>
      </c>
      <c r="AC22" s="255">
        <f>IF(OR($A22='Cost Escalators'!$A$68,$A22='Cost Escalators'!$A$69,$A22='Cost Escalators'!$A$70,$A22='Cost Escalators'!$A$71),SUM($H22:$L22),0)</f>
        <v>0</v>
      </c>
    </row>
    <row r="23" spans="1:29" x14ac:dyDescent="0.2">
      <c r="A23" s="33" t="str">
        <f>'Input Data'!A23</f>
        <v>ICT Infrastructure</v>
      </c>
      <c r="B23" s="33" t="str">
        <f>'Input Data'!B23</f>
        <v>Information Technology</v>
      </c>
      <c r="C23" s="33" t="str">
        <f>'Input Data'!C23</f>
        <v xml:space="preserve">Finance &amp; Information Systems </v>
      </c>
      <c r="D23" s="35" t="str">
        <f>'Input Data'!D23</f>
        <v>PS Information Technology</v>
      </c>
      <c r="E23" s="63" t="str">
        <f>'Input Data'!E23</f>
        <v>Input_Prog_Commit</v>
      </c>
      <c r="F23" s="66">
        <f>'Input Data'!F23</f>
        <v>0</v>
      </c>
      <c r="G23" s="52">
        <f>'Input Data'!G23</f>
        <v>2013</v>
      </c>
      <c r="H23" s="34">
        <f>'Costs ($2014) Excl Real Esc'!H23</f>
        <v>5360875.4638936901</v>
      </c>
      <c r="I23" s="34">
        <f>'Costs ($2014) Excl Real Esc'!I23</f>
        <v>3361760.0438686712</v>
      </c>
      <c r="J23" s="34">
        <f>'Costs ($2014) Excl Real Esc'!J23</f>
        <v>6399671.337520753</v>
      </c>
      <c r="K23" s="34">
        <f>'Costs ($2014) Excl Real Esc'!K23</f>
        <v>4204814.5948074739</v>
      </c>
      <c r="L23" s="49">
        <f>'Costs ($2014) Excl Real Esc'!L23*W23</f>
        <v>0</v>
      </c>
      <c r="M23" s="34">
        <f>'Costs ($2014) Excl Real Esc'!M23*X23</f>
        <v>0</v>
      </c>
      <c r="N23" s="34">
        <f>'Costs ($2014) Excl Real Esc'!N23*Y23</f>
        <v>0</v>
      </c>
      <c r="O23" s="34">
        <f>'Costs ($2014) Excl Real Esc'!O23*Z23</f>
        <v>0</v>
      </c>
      <c r="P23" s="49">
        <f>'Costs ($2014) Excl Real Esc'!P23*AA23</f>
        <v>0</v>
      </c>
      <c r="R23" s="102">
        <f t="shared" si="3"/>
        <v>0</v>
      </c>
      <c r="S23" s="34">
        <f t="shared" si="4"/>
        <v>0</v>
      </c>
      <c r="T23" s="34">
        <f t="shared" si="5"/>
        <v>0</v>
      </c>
      <c r="U23" s="49">
        <f t="shared" si="6"/>
        <v>0</v>
      </c>
      <c r="W23" s="177">
        <f>SUMPRODUCT('Cost Escalators'!$B$18:$M$18,'Input Data'!$AA23:$AL23)</f>
        <v>1</v>
      </c>
      <c r="X23" s="171">
        <f>SUMPRODUCT('Cost Escalators'!$B$19:$M$19,'Input Data'!$AA23:$AL23)</f>
        <v>1</v>
      </c>
      <c r="Y23" s="171">
        <f>SUMPRODUCT('Cost Escalators'!$B$20:$M$20,'Input Data'!$AA23:$AL23)</f>
        <v>1</v>
      </c>
      <c r="Z23" s="171">
        <f>SUMPRODUCT('Cost Escalators'!$B$21:$M$21,'Input Data'!$AA23:$AL23)</f>
        <v>1</v>
      </c>
      <c r="AA23" s="176">
        <f>SUMPRODUCT('Cost Escalators'!$B$22:$M$22,'Input Data'!$AA23:$AL23)</f>
        <v>1</v>
      </c>
      <c r="AC23" s="255">
        <f>IF(OR($A23='Cost Escalators'!$A$68,$A23='Cost Escalators'!$A$69,$A23='Cost Escalators'!$A$70,$A23='Cost Escalators'!$A$71),SUM($H23:$L23),0)</f>
        <v>0</v>
      </c>
    </row>
    <row r="24" spans="1:29" x14ac:dyDescent="0.2">
      <c r="A24" s="33" t="str">
        <f>'Input Data'!A24</f>
        <v>ICT Infrastructure</v>
      </c>
      <c r="B24" s="33" t="str">
        <f>'Input Data'!B24</f>
        <v>Information Technology</v>
      </c>
      <c r="C24" s="33" t="str">
        <f>'Input Data'!C24</f>
        <v xml:space="preserve">Network Services &amp; Operations </v>
      </c>
      <c r="D24" s="35" t="str">
        <f>'Input Data'!D24</f>
        <v>PS Information Technology</v>
      </c>
      <c r="E24" s="63" t="str">
        <f>'Input Data'!E24</f>
        <v>Input_Prog_Commit</v>
      </c>
      <c r="F24" s="66">
        <f>'Input Data'!F24</f>
        <v>0</v>
      </c>
      <c r="G24" s="52">
        <f>'Input Data'!G24</f>
        <v>2013</v>
      </c>
      <c r="H24" s="34">
        <f>'Costs ($2014) Excl Real Esc'!H24</f>
        <v>332861.6708163243</v>
      </c>
      <c r="I24" s="34">
        <f>'Costs ($2014) Excl Real Esc'!I24</f>
        <v>81607.245599261922</v>
      </c>
      <c r="J24" s="34">
        <f>'Costs ($2014) Excl Real Esc'!J24</f>
        <v>0</v>
      </c>
      <c r="K24" s="34">
        <f>'Costs ($2014) Excl Real Esc'!K24</f>
        <v>0</v>
      </c>
      <c r="L24" s="49">
        <f>'Costs ($2014) Excl Real Esc'!L24*W24</f>
        <v>0</v>
      </c>
      <c r="M24" s="34">
        <f>'Costs ($2014) Excl Real Esc'!M24*X24</f>
        <v>0</v>
      </c>
      <c r="N24" s="34">
        <f>'Costs ($2014) Excl Real Esc'!N24*Y24</f>
        <v>0</v>
      </c>
      <c r="O24" s="34">
        <f>'Costs ($2014) Excl Real Esc'!O24*Z24</f>
        <v>0</v>
      </c>
      <c r="P24" s="49">
        <f>'Costs ($2014) Excl Real Esc'!P24*AA24</f>
        <v>0</v>
      </c>
      <c r="R24" s="102">
        <f t="shared" si="3"/>
        <v>0</v>
      </c>
      <c r="S24" s="34">
        <f t="shared" si="4"/>
        <v>0</v>
      </c>
      <c r="T24" s="34">
        <f t="shared" si="5"/>
        <v>0</v>
      </c>
      <c r="U24" s="49">
        <f t="shared" si="6"/>
        <v>0</v>
      </c>
      <c r="W24" s="177">
        <f>SUMPRODUCT('Cost Escalators'!$B$18:$M$18,'Input Data'!$AA24:$AL24)</f>
        <v>1</v>
      </c>
      <c r="X24" s="171">
        <f>SUMPRODUCT('Cost Escalators'!$B$19:$M$19,'Input Data'!$AA24:$AL24)</f>
        <v>1</v>
      </c>
      <c r="Y24" s="171">
        <f>SUMPRODUCT('Cost Escalators'!$B$20:$M$20,'Input Data'!$AA24:$AL24)</f>
        <v>1</v>
      </c>
      <c r="Z24" s="171">
        <f>SUMPRODUCT('Cost Escalators'!$B$21:$M$21,'Input Data'!$AA24:$AL24)</f>
        <v>1</v>
      </c>
      <c r="AA24" s="176">
        <f>SUMPRODUCT('Cost Escalators'!$B$22:$M$22,'Input Data'!$AA24:$AL24)</f>
        <v>1</v>
      </c>
      <c r="AC24" s="255">
        <f>IF(OR($A24='Cost Escalators'!$A$68,$A24='Cost Escalators'!$A$69,$A24='Cost Escalators'!$A$70,$A24='Cost Escalators'!$A$71),SUM($H24:$L24),0)</f>
        <v>0</v>
      </c>
    </row>
    <row r="25" spans="1:29" x14ac:dyDescent="0.2">
      <c r="A25" s="33" t="str">
        <f>'Input Data'!A25</f>
        <v>ICT Infrastructure</v>
      </c>
      <c r="B25" s="33" t="str">
        <f>'Input Data'!B25</f>
        <v>Information Technology</v>
      </c>
      <c r="C25" s="33">
        <f>'Input Data'!C25</f>
        <v>0</v>
      </c>
      <c r="D25" s="35" t="str">
        <f>'Input Data'!D25</f>
        <v>PS Information Technology</v>
      </c>
      <c r="E25" s="63" t="str">
        <f>'Input Data'!E25</f>
        <v>Input_Prog_Commit</v>
      </c>
      <c r="F25" s="66">
        <f>'Input Data'!F25</f>
        <v>0</v>
      </c>
      <c r="G25" s="52">
        <f>'Input Data'!G25</f>
        <v>2013</v>
      </c>
      <c r="H25" s="34">
        <f>'Costs ($2014) Excl Real Esc'!H25</f>
        <v>0</v>
      </c>
      <c r="I25" s="34">
        <f>'Costs ($2014) Excl Real Esc'!I25</f>
        <v>0</v>
      </c>
      <c r="J25" s="34">
        <f>'Costs ($2014) Excl Real Esc'!J25</f>
        <v>0</v>
      </c>
      <c r="K25" s="34">
        <f>'Costs ($2014) Excl Real Esc'!K25</f>
        <v>0</v>
      </c>
      <c r="L25" s="49">
        <f>'Costs ($2014) Excl Real Esc'!L25*W25</f>
        <v>6406343.75</v>
      </c>
      <c r="M25" s="34">
        <f>'Costs ($2014) Excl Real Esc'!M25*X25</f>
        <v>0</v>
      </c>
      <c r="N25" s="34">
        <f>'Costs ($2014) Excl Real Esc'!N25*Y25</f>
        <v>0</v>
      </c>
      <c r="O25" s="34">
        <f>'Costs ($2014) Excl Real Esc'!O25*Z25</f>
        <v>0</v>
      </c>
      <c r="P25" s="49">
        <f>'Costs ($2014) Excl Real Esc'!P25*AA25</f>
        <v>0</v>
      </c>
      <c r="R25" s="102">
        <f t="shared" si="3"/>
        <v>0</v>
      </c>
      <c r="S25" s="34">
        <f t="shared" si="4"/>
        <v>0</v>
      </c>
      <c r="T25" s="34">
        <f t="shared" si="5"/>
        <v>0</v>
      </c>
      <c r="U25" s="49">
        <f t="shared" si="6"/>
        <v>0</v>
      </c>
      <c r="W25" s="177">
        <f>SUMPRODUCT('Cost Escalators'!$B$18:$M$18,'Input Data'!$AA25:$AL25)</f>
        <v>1</v>
      </c>
      <c r="X25" s="171">
        <f>SUMPRODUCT('Cost Escalators'!$B$19:$M$19,'Input Data'!$AA25:$AL25)</f>
        <v>1</v>
      </c>
      <c r="Y25" s="171">
        <f>SUMPRODUCT('Cost Escalators'!$B$20:$M$20,'Input Data'!$AA25:$AL25)</f>
        <v>1</v>
      </c>
      <c r="Z25" s="171">
        <f>SUMPRODUCT('Cost Escalators'!$B$21:$M$21,'Input Data'!$AA25:$AL25)</f>
        <v>1</v>
      </c>
      <c r="AA25" s="176">
        <f>SUMPRODUCT('Cost Escalators'!$B$22:$M$22,'Input Data'!$AA25:$AL25)</f>
        <v>1</v>
      </c>
      <c r="AC25" s="255">
        <f>IF(OR($A25='Cost Escalators'!$A$68,$A25='Cost Escalators'!$A$69,$A25='Cost Escalators'!$A$70,$A25='Cost Escalators'!$A$71),SUM($H25:$L25),0)</f>
        <v>0</v>
      </c>
    </row>
    <row r="26" spans="1:29" x14ac:dyDescent="0.2">
      <c r="A26" s="33">
        <f>'Input Data'!A26</f>
        <v>0</v>
      </c>
      <c r="B26" s="33" t="str">
        <f>'Input Data'!B26</f>
        <v>Information Technology</v>
      </c>
      <c r="C26" s="33" t="str">
        <f>'Input Data'!C26</f>
        <v xml:space="preserve">Finance &amp; Information Systems </v>
      </c>
      <c r="D26" s="35" t="str">
        <f>'Input Data'!D26</f>
        <v>PS Information Technology</v>
      </c>
      <c r="E26" s="63" t="str">
        <f>'Input Data'!E26</f>
        <v>Input_Prog_Commit</v>
      </c>
      <c r="F26" s="66">
        <f>'Input Data'!F26</f>
        <v>0</v>
      </c>
      <c r="G26" s="52">
        <f>'Input Data'!G26</f>
        <v>2013</v>
      </c>
      <c r="H26" s="34">
        <f>'Costs ($2014) Excl Real Esc'!H26</f>
        <v>433374.67020297801</v>
      </c>
      <c r="I26" s="34">
        <f>'Costs ($2014) Excl Real Esc'!I26</f>
        <v>-56615.216750491752</v>
      </c>
      <c r="J26" s="34">
        <f>'Costs ($2014) Excl Real Esc'!J26</f>
        <v>0</v>
      </c>
      <c r="K26" s="34">
        <f>'Costs ($2014) Excl Real Esc'!K26</f>
        <v>0</v>
      </c>
      <c r="L26" s="49">
        <f>'Costs ($2014) Excl Real Esc'!L26*W26</f>
        <v>0</v>
      </c>
      <c r="M26" s="34">
        <f>'Costs ($2014) Excl Real Esc'!M26*X26</f>
        <v>0</v>
      </c>
      <c r="N26" s="34">
        <f>'Costs ($2014) Excl Real Esc'!N26*Y26</f>
        <v>0</v>
      </c>
      <c r="O26" s="34">
        <f>'Costs ($2014) Excl Real Esc'!O26*Z26</f>
        <v>0</v>
      </c>
      <c r="P26" s="49">
        <f>'Costs ($2014) Excl Real Esc'!P26*AA26</f>
        <v>0</v>
      </c>
      <c r="R26" s="102">
        <f t="shared" si="3"/>
        <v>0</v>
      </c>
      <c r="S26" s="34">
        <f t="shared" si="4"/>
        <v>0</v>
      </c>
      <c r="T26" s="34">
        <f t="shared" si="5"/>
        <v>0</v>
      </c>
      <c r="U26" s="49">
        <f t="shared" si="6"/>
        <v>0</v>
      </c>
      <c r="W26" s="177">
        <f>SUMPRODUCT('Cost Escalators'!$B$18:$M$18,'Input Data'!$AA26:$AL26)</f>
        <v>1</v>
      </c>
      <c r="X26" s="171">
        <f>SUMPRODUCT('Cost Escalators'!$B$19:$M$19,'Input Data'!$AA26:$AL26)</f>
        <v>1</v>
      </c>
      <c r="Y26" s="171">
        <f>SUMPRODUCT('Cost Escalators'!$B$20:$M$20,'Input Data'!$AA26:$AL26)</f>
        <v>1</v>
      </c>
      <c r="Z26" s="171">
        <f>SUMPRODUCT('Cost Escalators'!$B$21:$M$21,'Input Data'!$AA26:$AL26)</f>
        <v>1</v>
      </c>
      <c r="AA26" s="176">
        <f>SUMPRODUCT('Cost Escalators'!$B$22:$M$22,'Input Data'!$AA26:$AL26)</f>
        <v>1</v>
      </c>
      <c r="AC26" s="255">
        <f>IF(OR($A26='Cost Escalators'!$A$68,$A26='Cost Escalators'!$A$69,$A26='Cost Escalators'!$A$70,$A26='Cost Escalators'!$A$71),SUM($H26:$L26),0)</f>
        <v>0</v>
      </c>
    </row>
    <row r="27" spans="1:29" x14ac:dyDescent="0.2">
      <c r="A27" s="33">
        <f>'Input Data'!A27</f>
        <v>5739</v>
      </c>
      <c r="B27" s="33" t="str">
        <f>'Input Data'!B27</f>
        <v>Motor Vehicles &amp; Mobile Plant</v>
      </c>
      <c r="C27" s="33" t="str">
        <f>'Input Data'!C27</f>
        <v>TG Mobile Plant</v>
      </c>
      <c r="D27" s="35" t="str">
        <f>'Input Data'!D27</f>
        <v>PS Motor Vehicles</v>
      </c>
      <c r="E27" s="63" t="str">
        <f>'Input Data'!E27</f>
        <v>Input_Prog_Commit</v>
      </c>
      <c r="F27" s="66">
        <f>'Input Data'!F27</f>
        <v>0</v>
      </c>
      <c r="G27" s="52">
        <f>'Input Data'!G27</f>
        <v>2013</v>
      </c>
      <c r="H27" s="34">
        <f>'Costs ($2014) Excl Real Esc'!H27</f>
        <v>0</v>
      </c>
      <c r="I27" s="34">
        <f>'Costs ($2014) Excl Real Esc'!I27</f>
        <v>0</v>
      </c>
      <c r="J27" s="34">
        <f>'Costs ($2014) Excl Real Esc'!J27</f>
        <v>0</v>
      </c>
      <c r="K27" s="34">
        <f>'Costs ($2014) Excl Real Esc'!K27</f>
        <v>0</v>
      </c>
      <c r="L27" s="49">
        <f>'Costs ($2014) Excl Real Esc'!L27*W27</f>
        <v>3933867.3900585938</v>
      </c>
      <c r="M27" s="34">
        <f>'Costs ($2014) Excl Real Esc'!M27*X27</f>
        <v>3004840.77734375</v>
      </c>
      <c r="N27" s="34">
        <f>'Costs ($2014) Excl Real Esc'!N27*Y27</f>
        <v>1814135.7421875</v>
      </c>
      <c r="O27" s="34">
        <f>'Costs ($2014) Excl Real Esc'!O27*Z27</f>
        <v>1691743.080078125</v>
      </c>
      <c r="P27" s="49">
        <f>'Costs ($2014) Excl Real Esc'!P27*AA27</f>
        <v>2241067.5</v>
      </c>
      <c r="R27" s="102">
        <f t="shared" si="3"/>
        <v>3004840.77734375</v>
      </c>
      <c r="S27" s="34">
        <f t="shared" si="4"/>
        <v>1814135.7421875</v>
      </c>
      <c r="T27" s="34">
        <f t="shared" si="5"/>
        <v>1691743.080078125</v>
      </c>
      <c r="U27" s="49">
        <f t="shared" si="6"/>
        <v>2241067.5</v>
      </c>
      <c r="W27" s="177">
        <f>SUMPRODUCT('Cost Escalators'!$B$18:$M$18,'Input Data'!$AA27:$AL27)</f>
        <v>1</v>
      </c>
      <c r="X27" s="171">
        <f>SUMPRODUCT('Cost Escalators'!$B$19:$M$19,'Input Data'!$AA27:$AL27)</f>
        <v>1</v>
      </c>
      <c r="Y27" s="171">
        <f>SUMPRODUCT('Cost Escalators'!$B$20:$M$20,'Input Data'!$AA27:$AL27)</f>
        <v>1</v>
      </c>
      <c r="Z27" s="171">
        <f>SUMPRODUCT('Cost Escalators'!$B$21:$M$21,'Input Data'!$AA27:$AL27)</f>
        <v>1</v>
      </c>
      <c r="AA27" s="176">
        <f>SUMPRODUCT('Cost Escalators'!$B$22:$M$22,'Input Data'!$AA27:$AL27)</f>
        <v>1</v>
      </c>
      <c r="AC27" s="255">
        <f>IF(OR($A27='Cost Escalators'!$A$68,$A27='Cost Escalators'!$A$69,$A27='Cost Escalators'!$A$70,$A27='Cost Escalators'!$A$71),SUM($H27:$L27),0)</f>
        <v>0</v>
      </c>
    </row>
    <row r="28" spans="1:29" x14ac:dyDescent="0.2">
      <c r="A28" s="33">
        <f>'Input Data'!A28</f>
        <v>5777</v>
      </c>
      <c r="B28" s="33" t="str">
        <f>'Input Data'!B28</f>
        <v>Motor Vehicles &amp; Mobile Plant</v>
      </c>
      <c r="C28" s="33" t="str">
        <f>'Input Data'!C28</f>
        <v>TG Business Vehicles</v>
      </c>
      <c r="D28" s="35" t="str">
        <f>'Input Data'!D28</f>
        <v>PS Motor Vehicles</v>
      </c>
      <c r="E28" s="63" t="str">
        <f>'Input Data'!E28</f>
        <v>Input_Prog_Commit</v>
      </c>
      <c r="F28" s="66">
        <f>'Input Data'!F28</f>
        <v>0</v>
      </c>
      <c r="G28" s="52">
        <f>'Input Data'!G28</f>
        <v>2013</v>
      </c>
      <c r="H28" s="34">
        <f>'Costs ($2014) Excl Real Esc'!H28</f>
        <v>0</v>
      </c>
      <c r="I28" s="34">
        <f>'Costs ($2014) Excl Real Esc'!I28</f>
        <v>0</v>
      </c>
      <c r="J28" s="34">
        <f>'Costs ($2014) Excl Real Esc'!J28</f>
        <v>0</v>
      </c>
      <c r="K28" s="34">
        <f>'Costs ($2014) Excl Real Esc'!K28</f>
        <v>0</v>
      </c>
      <c r="L28" s="49">
        <f>'Costs ($2014) Excl Real Esc'!L28*W28</f>
        <v>9607279.2613867186</v>
      </c>
      <c r="M28" s="34">
        <f>'Costs ($2014) Excl Real Esc'!M28*X28</f>
        <v>5975616.9025585931</v>
      </c>
      <c r="N28" s="34">
        <f>'Costs ($2014) Excl Real Esc'!N28*Y28</f>
        <v>5926537.01171875</v>
      </c>
      <c r="O28" s="34">
        <f>'Costs ($2014) Excl Real Esc'!O28*Z28</f>
        <v>7578927.2317611827</v>
      </c>
      <c r="P28" s="49">
        <f>'Costs ($2014) Excl Real Esc'!P28*AA28</f>
        <v>8365785.2312023677</v>
      </c>
      <c r="R28" s="102">
        <f t="shared" si="3"/>
        <v>5975616.9025585931</v>
      </c>
      <c r="S28" s="34">
        <f t="shared" si="4"/>
        <v>5926537.01171875</v>
      </c>
      <c r="T28" s="34">
        <f t="shared" si="5"/>
        <v>7578927.2317611827</v>
      </c>
      <c r="U28" s="49">
        <f t="shared" si="6"/>
        <v>8365785.2312023677</v>
      </c>
      <c r="W28" s="177">
        <f>SUMPRODUCT('Cost Escalators'!$B$18:$M$18,'Input Data'!$AA28:$AL28)</f>
        <v>1</v>
      </c>
      <c r="X28" s="171">
        <f>SUMPRODUCT('Cost Escalators'!$B$19:$M$19,'Input Data'!$AA28:$AL28)</f>
        <v>1</v>
      </c>
      <c r="Y28" s="171">
        <f>SUMPRODUCT('Cost Escalators'!$B$20:$M$20,'Input Data'!$AA28:$AL28)</f>
        <v>1</v>
      </c>
      <c r="Z28" s="171">
        <f>SUMPRODUCT('Cost Escalators'!$B$21:$M$21,'Input Data'!$AA28:$AL28)</f>
        <v>1</v>
      </c>
      <c r="AA28" s="176">
        <f>SUMPRODUCT('Cost Escalators'!$B$22:$M$22,'Input Data'!$AA28:$AL28)</f>
        <v>1</v>
      </c>
      <c r="AC28" s="255">
        <f>IF(OR($A28='Cost Escalators'!$A$68,$A28='Cost Escalators'!$A$69,$A28='Cost Escalators'!$A$70,$A28='Cost Escalators'!$A$71),SUM($H28:$L28),0)</f>
        <v>0</v>
      </c>
    </row>
    <row r="29" spans="1:29" x14ac:dyDescent="0.2">
      <c r="A29" s="33">
        <f>'Input Data'!A29</f>
        <v>0</v>
      </c>
      <c r="B29" s="33" t="str">
        <f>'Input Data'!B29</f>
        <v>Motor Vehicles &amp; Mobile Plant</v>
      </c>
      <c r="C29" s="33" t="str">
        <f>'Input Data'!C29</f>
        <v>Capital Program Delivery</v>
      </c>
      <c r="D29" s="35" t="str">
        <f>'Input Data'!D29</f>
        <v>PS Motor Vehicles</v>
      </c>
      <c r="E29" s="63" t="str">
        <f>'Input Data'!E29</f>
        <v>Input_Prog_Commit</v>
      </c>
      <c r="F29" s="66">
        <f>'Input Data'!F29</f>
        <v>0</v>
      </c>
      <c r="G29" s="52">
        <f>'Input Data'!G29</f>
        <v>2013</v>
      </c>
      <c r="H29" s="34">
        <f>'Costs ($2014) Excl Real Esc'!H29</f>
        <v>-461.40514809608004</v>
      </c>
      <c r="I29" s="34">
        <f>'Costs ($2014) Excl Real Esc'!I29</f>
        <v>77697.578074471297</v>
      </c>
      <c r="J29" s="34">
        <f>'Costs ($2014) Excl Real Esc'!J29</f>
        <v>88689.552825338993</v>
      </c>
      <c r="K29" s="34">
        <f>'Costs ($2014) Excl Real Esc'!K29</f>
        <v>154015.3843856756</v>
      </c>
      <c r="L29" s="49">
        <f>'Costs ($2014) Excl Real Esc'!L29*W29</f>
        <v>0</v>
      </c>
      <c r="M29" s="34">
        <f>'Costs ($2014) Excl Real Esc'!M29*X29</f>
        <v>0</v>
      </c>
      <c r="N29" s="34">
        <f>'Costs ($2014) Excl Real Esc'!N29*Y29</f>
        <v>0</v>
      </c>
      <c r="O29" s="34">
        <f>'Costs ($2014) Excl Real Esc'!O29*Z29</f>
        <v>0</v>
      </c>
      <c r="P29" s="49">
        <f>'Costs ($2014) Excl Real Esc'!P29*AA29</f>
        <v>0</v>
      </c>
      <c r="R29" s="102">
        <f t="shared" si="3"/>
        <v>0</v>
      </c>
      <c r="S29" s="34">
        <f t="shared" si="4"/>
        <v>0</v>
      </c>
      <c r="T29" s="34">
        <f t="shared" si="5"/>
        <v>0</v>
      </c>
      <c r="U29" s="49">
        <f t="shared" si="6"/>
        <v>0</v>
      </c>
      <c r="W29" s="177">
        <f>SUMPRODUCT('Cost Escalators'!$B$18:$M$18,'Input Data'!$AA29:$AL29)</f>
        <v>1</v>
      </c>
      <c r="X29" s="171">
        <f>SUMPRODUCT('Cost Escalators'!$B$19:$M$19,'Input Data'!$AA29:$AL29)</f>
        <v>1</v>
      </c>
      <c r="Y29" s="171">
        <f>SUMPRODUCT('Cost Escalators'!$B$20:$M$20,'Input Data'!$AA29:$AL29)</f>
        <v>1</v>
      </c>
      <c r="Z29" s="171">
        <f>SUMPRODUCT('Cost Escalators'!$B$21:$M$21,'Input Data'!$AA29:$AL29)</f>
        <v>1</v>
      </c>
      <c r="AA29" s="176">
        <f>SUMPRODUCT('Cost Escalators'!$B$22:$M$22,'Input Data'!$AA29:$AL29)</f>
        <v>1</v>
      </c>
      <c r="AC29" s="255">
        <f>IF(OR($A29='Cost Escalators'!$A$68,$A29='Cost Escalators'!$A$69,$A29='Cost Escalators'!$A$70,$A29='Cost Escalators'!$A$71),SUM($H29:$L29),0)</f>
        <v>0</v>
      </c>
    </row>
    <row r="30" spans="1:29" x14ac:dyDescent="0.2">
      <c r="A30" s="33">
        <f>'Input Data'!A30</f>
        <v>0</v>
      </c>
      <c r="B30" s="33" t="str">
        <f>'Input Data'!B30</f>
        <v>Motor Vehicles &amp; Mobile Plant</v>
      </c>
      <c r="C30" s="33" t="str">
        <f>'Input Data'!C30</f>
        <v xml:space="preserve">Finance &amp; Information Systems </v>
      </c>
      <c r="D30" s="35" t="str">
        <f>'Input Data'!D30</f>
        <v>PS Motor Vehicles</v>
      </c>
      <c r="E30" s="63" t="str">
        <f>'Input Data'!E30</f>
        <v>Input_Prog_Commit</v>
      </c>
      <c r="F30" s="66">
        <f>'Input Data'!F30</f>
        <v>0</v>
      </c>
      <c r="G30" s="52">
        <f>'Input Data'!G30</f>
        <v>2013</v>
      </c>
      <c r="H30" s="34">
        <f>'Costs ($2014) Excl Real Esc'!H30</f>
        <v>2168.1200200264002</v>
      </c>
      <c r="I30" s="34">
        <f>'Costs ($2014) Excl Real Esc'!I30</f>
        <v>61074.630030879824</v>
      </c>
      <c r="J30" s="34">
        <f>'Costs ($2014) Excl Real Esc'!J30</f>
        <v>13501.35000836604</v>
      </c>
      <c r="K30" s="34">
        <f>'Costs ($2014) Excl Real Esc'!K30</f>
        <v>0</v>
      </c>
      <c r="L30" s="49">
        <f>'Costs ($2014) Excl Real Esc'!L30*W30</f>
        <v>0</v>
      </c>
      <c r="M30" s="34">
        <f>'Costs ($2014) Excl Real Esc'!M30*X30</f>
        <v>0</v>
      </c>
      <c r="N30" s="34">
        <f>'Costs ($2014) Excl Real Esc'!N30*Y30</f>
        <v>0</v>
      </c>
      <c r="O30" s="34">
        <f>'Costs ($2014) Excl Real Esc'!O30*Z30</f>
        <v>0</v>
      </c>
      <c r="P30" s="49">
        <f>'Costs ($2014) Excl Real Esc'!P30*AA30</f>
        <v>0</v>
      </c>
      <c r="R30" s="102">
        <f t="shared" si="3"/>
        <v>0</v>
      </c>
      <c r="S30" s="34">
        <f t="shared" si="4"/>
        <v>0</v>
      </c>
      <c r="T30" s="34">
        <f t="shared" si="5"/>
        <v>0</v>
      </c>
      <c r="U30" s="49">
        <f t="shared" si="6"/>
        <v>0</v>
      </c>
      <c r="W30" s="177">
        <f>SUMPRODUCT('Cost Escalators'!$B$18:$M$18,'Input Data'!$AA30:$AL30)</f>
        <v>1</v>
      </c>
      <c r="X30" s="171">
        <f>SUMPRODUCT('Cost Escalators'!$B$19:$M$19,'Input Data'!$AA30:$AL30)</f>
        <v>1</v>
      </c>
      <c r="Y30" s="171">
        <f>SUMPRODUCT('Cost Escalators'!$B$20:$M$20,'Input Data'!$AA30:$AL30)</f>
        <v>1</v>
      </c>
      <c r="Z30" s="171">
        <f>SUMPRODUCT('Cost Escalators'!$B$21:$M$21,'Input Data'!$AA30:$AL30)</f>
        <v>1</v>
      </c>
      <c r="AA30" s="176">
        <f>SUMPRODUCT('Cost Escalators'!$B$22:$M$22,'Input Data'!$AA30:$AL30)</f>
        <v>1</v>
      </c>
      <c r="AC30" s="255">
        <f>IF(OR($A30='Cost Escalators'!$A$68,$A30='Cost Escalators'!$A$69,$A30='Cost Escalators'!$A$70,$A30='Cost Escalators'!$A$71),SUM($H30:$L30),0)</f>
        <v>0</v>
      </c>
    </row>
    <row r="31" spans="1:29" x14ac:dyDescent="0.2">
      <c r="A31" s="33">
        <f>'Input Data'!A31</f>
        <v>0</v>
      </c>
      <c r="B31" s="33" t="str">
        <f>'Input Data'!B31</f>
        <v>Motor Vehicles &amp; Mobile Plant</v>
      </c>
      <c r="C31" s="33" t="str">
        <f>'Input Data'!C31</f>
        <v>Network Planning &amp; Performance</v>
      </c>
      <c r="D31" s="35" t="str">
        <f>'Input Data'!D31</f>
        <v>PS Motor Vehicles</v>
      </c>
      <c r="E31" s="63" t="str">
        <f>'Input Data'!E31</f>
        <v>Input_Prog_Commit</v>
      </c>
      <c r="F31" s="66">
        <f>'Input Data'!F31</f>
        <v>0</v>
      </c>
      <c r="G31" s="52">
        <f>'Input Data'!G31</f>
        <v>2013</v>
      </c>
      <c r="H31" s="34">
        <f>'Costs ($2014) Excl Real Esc'!H31</f>
        <v>0</v>
      </c>
      <c r="I31" s="34">
        <f>'Costs ($2014) Excl Real Esc'!I31</f>
        <v>19300.315227033359</v>
      </c>
      <c r="J31" s="34">
        <f>'Costs ($2014) Excl Real Esc'!J31</f>
        <v>0</v>
      </c>
      <c r="K31" s="34">
        <f>'Costs ($2014) Excl Real Esc'!K31</f>
        <v>0</v>
      </c>
      <c r="L31" s="49">
        <f>'Costs ($2014) Excl Real Esc'!L31*W31</f>
        <v>0</v>
      </c>
      <c r="M31" s="34">
        <f>'Costs ($2014) Excl Real Esc'!M31*X31</f>
        <v>0</v>
      </c>
      <c r="N31" s="34">
        <f>'Costs ($2014) Excl Real Esc'!N31*Y31</f>
        <v>0</v>
      </c>
      <c r="O31" s="34">
        <f>'Costs ($2014) Excl Real Esc'!O31*Z31</f>
        <v>0</v>
      </c>
      <c r="P31" s="49">
        <f>'Costs ($2014) Excl Real Esc'!P31*AA31</f>
        <v>0</v>
      </c>
      <c r="R31" s="102">
        <f t="shared" si="3"/>
        <v>0</v>
      </c>
      <c r="S31" s="34">
        <f t="shared" si="4"/>
        <v>0</v>
      </c>
      <c r="T31" s="34">
        <f t="shared" si="5"/>
        <v>0</v>
      </c>
      <c r="U31" s="49">
        <f t="shared" si="6"/>
        <v>0</v>
      </c>
      <c r="W31" s="177">
        <f>SUMPRODUCT('Cost Escalators'!$B$18:$M$18,'Input Data'!$AA31:$AL31)</f>
        <v>1</v>
      </c>
      <c r="X31" s="171">
        <f>SUMPRODUCT('Cost Escalators'!$B$19:$M$19,'Input Data'!$AA31:$AL31)</f>
        <v>1</v>
      </c>
      <c r="Y31" s="171">
        <f>SUMPRODUCT('Cost Escalators'!$B$20:$M$20,'Input Data'!$AA31:$AL31)</f>
        <v>1</v>
      </c>
      <c r="Z31" s="171">
        <f>SUMPRODUCT('Cost Escalators'!$B$21:$M$21,'Input Data'!$AA31:$AL31)</f>
        <v>1</v>
      </c>
      <c r="AA31" s="176">
        <f>SUMPRODUCT('Cost Escalators'!$B$22:$M$22,'Input Data'!$AA31:$AL31)</f>
        <v>1</v>
      </c>
      <c r="AC31" s="255">
        <f>IF(OR($A31='Cost Escalators'!$A$68,$A31='Cost Escalators'!$A$69,$A31='Cost Escalators'!$A$70,$A31='Cost Escalators'!$A$71),SUM($H31:$L31),0)</f>
        <v>0</v>
      </c>
    </row>
    <row r="32" spans="1:29" x14ac:dyDescent="0.2">
      <c r="A32" s="33">
        <f>'Input Data'!A32</f>
        <v>0</v>
      </c>
      <c r="B32" s="33" t="str">
        <f>'Input Data'!B32</f>
        <v>Motor Vehicles &amp; Mobile Plant</v>
      </c>
      <c r="C32" s="33" t="str">
        <f>'Input Data'!C32</f>
        <v xml:space="preserve">Network Services &amp; Operations </v>
      </c>
      <c r="D32" s="35" t="str">
        <f>'Input Data'!D32</f>
        <v>PS Motor Vehicles</v>
      </c>
      <c r="E32" s="63" t="str">
        <f>'Input Data'!E32</f>
        <v>Input_Prog_Commit</v>
      </c>
      <c r="F32" s="66">
        <f>'Input Data'!F32</f>
        <v>0</v>
      </c>
      <c r="G32" s="52">
        <f>'Input Data'!G32</f>
        <v>2013</v>
      </c>
      <c r="H32" s="34">
        <f>'Costs ($2014) Excl Real Esc'!H32</f>
        <v>1163236.0459963433</v>
      </c>
      <c r="I32" s="34">
        <f>'Costs ($2014) Excl Real Esc'!I32</f>
        <v>2521138.2841808624</v>
      </c>
      <c r="J32" s="34">
        <f>'Costs ($2014) Excl Real Esc'!J32</f>
        <v>3512969.089805942</v>
      </c>
      <c r="K32" s="34">
        <f>'Costs ($2014) Excl Real Esc'!K32</f>
        <v>1539948.7071837946</v>
      </c>
      <c r="L32" s="49">
        <f>'Costs ($2014) Excl Real Esc'!L32*W32</f>
        <v>0</v>
      </c>
      <c r="M32" s="34">
        <f>'Costs ($2014) Excl Real Esc'!M32*X32</f>
        <v>0</v>
      </c>
      <c r="N32" s="34">
        <f>'Costs ($2014) Excl Real Esc'!N32*Y32</f>
        <v>0</v>
      </c>
      <c r="O32" s="34">
        <f>'Costs ($2014) Excl Real Esc'!O32*Z32</f>
        <v>0</v>
      </c>
      <c r="P32" s="49">
        <f>'Costs ($2014) Excl Real Esc'!P32*AA32</f>
        <v>0</v>
      </c>
      <c r="R32" s="102">
        <f t="shared" si="3"/>
        <v>0</v>
      </c>
      <c r="S32" s="34">
        <f t="shared" si="4"/>
        <v>0</v>
      </c>
      <c r="T32" s="34">
        <f t="shared" si="5"/>
        <v>0</v>
      </c>
      <c r="U32" s="49">
        <f t="shared" si="6"/>
        <v>0</v>
      </c>
      <c r="W32" s="177">
        <f>SUMPRODUCT('Cost Escalators'!$B$18:$M$18,'Input Data'!$AA32:$AL32)</f>
        <v>1</v>
      </c>
      <c r="X32" s="171">
        <f>SUMPRODUCT('Cost Escalators'!$B$19:$M$19,'Input Data'!$AA32:$AL32)</f>
        <v>1</v>
      </c>
      <c r="Y32" s="171">
        <f>SUMPRODUCT('Cost Escalators'!$B$20:$M$20,'Input Data'!$AA32:$AL32)</f>
        <v>1</v>
      </c>
      <c r="Z32" s="171">
        <f>SUMPRODUCT('Cost Escalators'!$B$21:$M$21,'Input Data'!$AA32:$AL32)</f>
        <v>1</v>
      </c>
      <c r="AA32" s="176">
        <f>SUMPRODUCT('Cost Escalators'!$B$22:$M$22,'Input Data'!$AA32:$AL32)</f>
        <v>1</v>
      </c>
      <c r="AC32" s="255">
        <f>IF(OR($A32='Cost Escalators'!$A$68,$A32='Cost Escalators'!$A$69,$A32='Cost Escalators'!$A$70,$A32='Cost Escalators'!$A$71),SUM($H32:$L32),0)</f>
        <v>0</v>
      </c>
    </row>
    <row r="33" spans="1:29" x14ac:dyDescent="0.2">
      <c r="A33" s="33">
        <f>'Input Data'!A33</f>
        <v>0</v>
      </c>
      <c r="B33" s="33" t="str">
        <f>'Input Data'!B33</f>
        <v>Motor Vehicles &amp; Mobile Plant</v>
      </c>
      <c r="C33" s="33" t="str">
        <f>'Input Data'!C33</f>
        <v xml:space="preserve">People, Strategy &amp; Corporate Services </v>
      </c>
      <c r="D33" s="35" t="str">
        <f>'Input Data'!D33</f>
        <v>PS Motor Vehicles</v>
      </c>
      <c r="E33" s="63" t="str">
        <f>'Input Data'!E33</f>
        <v>Input_Prog_Commit</v>
      </c>
      <c r="F33" s="66">
        <f>'Input Data'!F33</f>
        <v>0</v>
      </c>
      <c r="G33" s="52">
        <f>'Input Data'!G33</f>
        <v>2013</v>
      </c>
      <c r="H33" s="34">
        <f>'Costs ($2014) Excl Real Esc'!H33</f>
        <v>20385.85520923185</v>
      </c>
      <c r="I33" s="34">
        <f>'Costs ($2014) Excl Real Esc'!I33</f>
        <v>74027.827141052097</v>
      </c>
      <c r="J33" s="34">
        <f>'Costs ($2014) Excl Real Esc'!J33</f>
        <v>207040.36559563634</v>
      </c>
      <c r="K33" s="34">
        <f>'Costs ($2014) Excl Real Esc'!K33</f>
        <v>0</v>
      </c>
      <c r="L33" s="49">
        <f>'Costs ($2014) Excl Real Esc'!L33*W33</f>
        <v>0</v>
      </c>
      <c r="M33" s="34">
        <f>'Costs ($2014) Excl Real Esc'!M33*X33</f>
        <v>0</v>
      </c>
      <c r="N33" s="34">
        <f>'Costs ($2014) Excl Real Esc'!N33*Y33</f>
        <v>0</v>
      </c>
      <c r="O33" s="34">
        <f>'Costs ($2014) Excl Real Esc'!O33*Z33</f>
        <v>0</v>
      </c>
      <c r="P33" s="49">
        <f>'Costs ($2014) Excl Real Esc'!P33*AA33</f>
        <v>0</v>
      </c>
      <c r="R33" s="102">
        <f t="shared" si="3"/>
        <v>0</v>
      </c>
      <c r="S33" s="34">
        <f t="shared" si="4"/>
        <v>0</v>
      </c>
      <c r="T33" s="34">
        <f t="shared" si="5"/>
        <v>0</v>
      </c>
      <c r="U33" s="49">
        <f t="shared" si="6"/>
        <v>0</v>
      </c>
      <c r="W33" s="177">
        <f>SUMPRODUCT('Cost Escalators'!$B$18:$M$18,'Input Data'!$AA33:$AL33)</f>
        <v>1</v>
      </c>
      <c r="X33" s="171">
        <f>SUMPRODUCT('Cost Escalators'!$B$19:$M$19,'Input Data'!$AA33:$AL33)</f>
        <v>1</v>
      </c>
      <c r="Y33" s="171">
        <f>SUMPRODUCT('Cost Escalators'!$B$20:$M$20,'Input Data'!$AA33:$AL33)</f>
        <v>1</v>
      </c>
      <c r="Z33" s="171">
        <f>SUMPRODUCT('Cost Escalators'!$B$21:$M$21,'Input Data'!$AA33:$AL33)</f>
        <v>1</v>
      </c>
      <c r="AA33" s="176">
        <f>SUMPRODUCT('Cost Escalators'!$B$22:$M$22,'Input Data'!$AA33:$AL33)</f>
        <v>1</v>
      </c>
      <c r="AC33" s="255">
        <f>IF(OR($A33='Cost Escalators'!$A$68,$A33='Cost Escalators'!$A$69,$A33='Cost Escalators'!$A$70,$A33='Cost Escalators'!$A$71),SUM($H33:$L33),0)</f>
        <v>0</v>
      </c>
    </row>
    <row r="34" spans="1:29" x14ac:dyDescent="0.2">
      <c r="A34" s="33">
        <f>'Input Data'!A34</f>
        <v>0</v>
      </c>
      <c r="B34" s="33" t="str">
        <f>'Input Data'!B34</f>
        <v>Motor Vehicles &amp; Mobile Plant</v>
      </c>
      <c r="C34" s="33" t="str">
        <f>'Input Data'!C34</f>
        <v xml:space="preserve">People, Strategy &amp; Corporate Services </v>
      </c>
      <c r="D34" s="35" t="str">
        <f>'Input Data'!D34</f>
        <v>PS Motor Vehicles</v>
      </c>
      <c r="E34" s="63" t="str">
        <f>'Input Data'!E34</f>
        <v>Input_Prog_Commit</v>
      </c>
      <c r="F34" s="66">
        <f>'Input Data'!F34</f>
        <v>0</v>
      </c>
      <c r="G34" s="52">
        <f>'Input Data'!G34</f>
        <v>2013</v>
      </c>
      <c r="H34" s="34">
        <f>'Costs ($2014) Excl Real Esc'!H34</f>
        <v>12434050.011888035</v>
      </c>
      <c r="I34" s="34">
        <f>'Costs ($2014) Excl Real Esc'!I34</f>
        <v>7888970.1075448012</v>
      </c>
      <c r="J34" s="34">
        <f>'Costs ($2014) Excl Real Esc'!J34</f>
        <v>10005081.845069902</v>
      </c>
      <c r="K34" s="34">
        <f>'Costs ($2014) Excl Real Esc'!K34</f>
        <v>8552898.6740991138</v>
      </c>
      <c r="L34" s="49">
        <f>'Costs ($2014) Excl Real Esc'!L34*W34</f>
        <v>0</v>
      </c>
      <c r="M34" s="34">
        <f>'Costs ($2014) Excl Real Esc'!M34*X34</f>
        <v>0</v>
      </c>
      <c r="N34" s="34">
        <f>'Costs ($2014) Excl Real Esc'!N34*Y34</f>
        <v>0</v>
      </c>
      <c r="O34" s="34">
        <f>'Costs ($2014) Excl Real Esc'!O34*Z34</f>
        <v>0</v>
      </c>
      <c r="P34" s="49">
        <f>'Costs ($2014) Excl Real Esc'!P34*AA34</f>
        <v>0</v>
      </c>
      <c r="R34" s="102">
        <f t="shared" si="3"/>
        <v>0</v>
      </c>
      <c r="S34" s="34">
        <f t="shared" si="4"/>
        <v>0</v>
      </c>
      <c r="T34" s="34">
        <f t="shared" si="5"/>
        <v>0</v>
      </c>
      <c r="U34" s="49">
        <f t="shared" si="6"/>
        <v>0</v>
      </c>
      <c r="W34" s="177">
        <f>SUMPRODUCT('Cost Escalators'!$B$18:$M$18,'Input Data'!$AA34:$AL34)</f>
        <v>1</v>
      </c>
      <c r="X34" s="171">
        <f>SUMPRODUCT('Cost Escalators'!$B$19:$M$19,'Input Data'!$AA34:$AL34)</f>
        <v>1</v>
      </c>
      <c r="Y34" s="171">
        <f>SUMPRODUCT('Cost Escalators'!$B$20:$M$20,'Input Data'!$AA34:$AL34)</f>
        <v>1</v>
      </c>
      <c r="Z34" s="171">
        <f>SUMPRODUCT('Cost Escalators'!$B$21:$M$21,'Input Data'!$AA34:$AL34)</f>
        <v>1</v>
      </c>
      <c r="AA34" s="176">
        <f>SUMPRODUCT('Cost Escalators'!$B$22:$M$22,'Input Data'!$AA34:$AL34)</f>
        <v>1</v>
      </c>
      <c r="AC34" s="255">
        <f>IF(OR($A34='Cost Escalators'!$A$68,$A34='Cost Escalators'!$A$69,$A34='Cost Escalators'!$A$70,$A34='Cost Escalators'!$A$71),SUM($H34:$L34),0)</f>
        <v>0</v>
      </c>
    </row>
    <row r="35" spans="1:29" x14ac:dyDescent="0.2">
      <c r="A35" s="33">
        <f>'Input Data'!A35</f>
        <v>6424</v>
      </c>
      <c r="B35" s="33" t="str">
        <f>'Input Data'!B35</f>
        <v>Cables</v>
      </c>
      <c r="C35" s="33" t="str">
        <f>'Input Data'!C35</f>
        <v>42 Tunnel (Sydney Park) Water Treatment Plant</v>
      </c>
      <c r="D35" s="35" t="str">
        <f>'Input Data'!D35</f>
        <v>PS Network Asset Replacement</v>
      </c>
      <c r="E35" s="63" t="str">
        <f>'Input Data'!E35</f>
        <v>Input_Prog_Commit</v>
      </c>
      <c r="F35" s="66">
        <f>'Input Data'!F35</f>
        <v>0</v>
      </c>
      <c r="G35" s="52">
        <f>'Input Data'!G35</f>
        <v>2013</v>
      </c>
      <c r="H35" s="34">
        <f>'Costs ($2014) Excl Real Esc'!H35</f>
        <v>117864.12160066154</v>
      </c>
      <c r="I35" s="34">
        <f>'Costs ($2014) Excl Real Esc'!I35</f>
        <v>-155605.37116935087</v>
      </c>
      <c r="J35" s="34">
        <f>'Costs ($2014) Excl Real Esc'!J35</f>
        <v>0</v>
      </c>
      <c r="K35" s="34">
        <f>'Costs ($2014) Excl Real Esc'!K35</f>
        <v>0</v>
      </c>
      <c r="L35" s="49">
        <f>'Costs ($2014) Excl Real Esc'!L35*W35</f>
        <v>0</v>
      </c>
      <c r="M35" s="34">
        <f>'Costs ($2014) Excl Real Esc'!M35*X35</f>
        <v>0</v>
      </c>
      <c r="N35" s="34">
        <f>'Costs ($2014) Excl Real Esc'!N35*Y35</f>
        <v>0</v>
      </c>
      <c r="O35" s="34">
        <f>'Costs ($2014) Excl Real Esc'!O35*Z35</f>
        <v>0</v>
      </c>
      <c r="P35" s="49">
        <f>'Costs ($2014) Excl Real Esc'!P35*AA35</f>
        <v>0</v>
      </c>
      <c r="R35" s="102">
        <f t="shared" si="3"/>
        <v>0</v>
      </c>
      <c r="S35" s="34">
        <f t="shared" si="4"/>
        <v>0</v>
      </c>
      <c r="T35" s="34">
        <f t="shared" si="5"/>
        <v>0</v>
      </c>
      <c r="U35" s="49">
        <f t="shared" si="6"/>
        <v>0</v>
      </c>
      <c r="W35" s="177">
        <f>SUMPRODUCT('Cost Escalators'!$B$18:$M$18,'Input Data'!$AA35:$AL35)</f>
        <v>1</v>
      </c>
      <c r="X35" s="171">
        <f>SUMPRODUCT('Cost Escalators'!$B$19:$M$19,'Input Data'!$AA35:$AL35)</f>
        <v>1</v>
      </c>
      <c r="Y35" s="171">
        <f>SUMPRODUCT('Cost Escalators'!$B$20:$M$20,'Input Data'!$AA35:$AL35)</f>
        <v>1</v>
      </c>
      <c r="Z35" s="171">
        <f>SUMPRODUCT('Cost Escalators'!$B$21:$M$21,'Input Data'!$AA35:$AL35)</f>
        <v>1</v>
      </c>
      <c r="AA35" s="176">
        <f>SUMPRODUCT('Cost Escalators'!$B$22:$M$22,'Input Data'!$AA35:$AL35)</f>
        <v>1</v>
      </c>
      <c r="AC35" s="255">
        <f>IF(OR($A35='Cost Escalators'!$A$68,$A35='Cost Escalators'!$A$69,$A35='Cost Escalators'!$A$70,$A35='Cost Escalators'!$A$71),SUM($H35:$L35),0)</f>
        <v>0</v>
      </c>
    </row>
    <row r="36" spans="1:29" x14ac:dyDescent="0.2">
      <c r="A36" s="33">
        <f>'Input Data'!A36</f>
        <v>0</v>
      </c>
      <c r="B36" s="33" t="str">
        <f>'Input Data'!B36</f>
        <v>Cables</v>
      </c>
      <c r="C36" s="33" t="str">
        <f>'Input Data'!C36</f>
        <v>Network Asset Replacement</v>
      </c>
      <c r="D36" s="35" t="str">
        <f>'Input Data'!D36</f>
        <v>PS Network Asset Replacement</v>
      </c>
      <c r="E36" s="63" t="str">
        <f>'Input Data'!E36</f>
        <v>Input_Prog_Commit</v>
      </c>
      <c r="F36" s="66">
        <f>'Input Data'!F36</f>
        <v>0</v>
      </c>
      <c r="G36" s="52">
        <f>'Input Data'!G36</f>
        <v>2013</v>
      </c>
      <c r="H36" s="34">
        <f>'Costs ($2014) Excl Real Esc'!H36</f>
        <v>117159.63392611303</v>
      </c>
      <c r="I36" s="34">
        <f>'Costs ($2014) Excl Real Esc'!I36</f>
        <v>52343.751388806217</v>
      </c>
      <c r="J36" s="34">
        <f>'Costs ($2014) Excl Real Esc'!J36</f>
        <v>32823.320349331865</v>
      </c>
      <c r="K36" s="34">
        <f>'Costs ($2014) Excl Real Esc'!K36</f>
        <v>23598.367420105595</v>
      </c>
      <c r="L36" s="49">
        <f>'Costs ($2014) Excl Real Esc'!L36*W36</f>
        <v>0</v>
      </c>
      <c r="M36" s="34">
        <f>'Costs ($2014) Excl Real Esc'!M36*X36</f>
        <v>0</v>
      </c>
      <c r="N36" s="34">
        <f>'Costs ($2014) Excl Real Esc'!N36*Y36</f>
        <v>0</v>
      </c>
      <c r="O36" s="34">
        <f>'Costs ($2014) Excl Real Esc'!O36*Z36</f>
        <v>0</v>
      </c>
      <c r="P36" s="49">
        <f>'Costs ($2014) Excl Real Esc'!P36*AA36</f>
        <v>0</v>
      </c>
      <c r="R36" s="102">
        <f t="shared" si="3"/>
        <v>0</v>
      </c>
      <c r="S36" s="34">
        <f t="shared" si="4"/>
        <v>0</v>
      </c>
      <c r="T36" s="34">
        <f t="shared" si="5"/>
        <v>0</v>
      </c>
      <c r="U36" s="49">
        <f t="shared" si="6"/>
        <v>0</v>
      </c>
      <c r="W36" s="177">
        <f>SUMPRODUCT('Cost Escalators'!$B$18:$M$18,'Input Data'!$AA36:$AL36)</f>
        <v>1</v>
      </c>
      <c r="X36" s="171">
        <f>SUMPRODUCT('Cost Escalators'!$B$19:$M$19,'Input Data'!$AA36:$AL36)</f>
        <v>1</v>
      </c>
      <c r="Y36" s="171">
        <f>SUMPRODUCT('Cost Escalators'!$B$20:$M$20,'Input Data'!$AA36:$AL36)</f>
        <v>1</v>
      </c>
      <c r="Z36" s="171">
        <f>SUMPRODUCT('Cost Escalators'!$B$21:$M$21,'Input Data'!$AA36:$AL36)</f>
        <v>1</v>
      </c>
      <c r="AA36" s="176">
        <f>SUMPRODUCT('Cost Escalators'!$B$22:$M$22,'Input Data'!$AA36:$AL36)</f>
        <v>1</v>
      </c>
      <c r="AC36" s="255">
        <f>IF(OR($A36='Cost Escalators'!$A$68,$A36='Cost Escalators'!$A$69,$A36='Cost Escalators'!$A$70,$A36='Cost Escalators'!$A$71),SUM($H36:$L36),0)</f>
        <v>0</v>
      </c>
    </row>
    <row r="37" spans="1:29" x14ac:dyDescent="0.2">
      <c r="A37" s="33">
        <f>'Input Data'!A37</f>
        <v>4967</v>
      </c>
      <c r="B37" s="33" t="str">
        <f>'Input Data'!B37</f>
        <v>Communications</v>
      </c>
      <c r="C37" s="33" t="str">
        <f>'Input Data'!C37</f>
        <v>Installation of PLC Voice Equipment</v>
      </c>
      <c r="D37" s="35" t="str">
        <f>'Input Data'!D37</f>
        <v>PS Network Asset Replacement</v>
      </c>
      <c r="E37" s="63" t="str">
        <f>'Input Data'!E37</f>
        <v>Input_Prog_Commit</v>
      </c>
      <c r="F37" s="66">
        <f>'Input Data'!F37</f>
        <v>0</v>
      </c>
      <c r="G37" s="52">
        <f>'Input Data'!G37</f>
        <v>2014</v>
      </c>
      <c r="H37" s="34">
        <f>'Costs ($2014) Excl Real Esc'!H37</f>
        <v>0</v>
      </c>
      <c r="I37" s="34">
        <f>'Costs ($2014) Excl Real Esc'!I37</f>
        <v>0</v>
      </c>
      <c r="J37" s="34">
        <f>'Costs ($2014) Excl Real Esc'!J37</f>
        <v>0</v>
      </c>
      <c r="K37" s="34">
        <f>'Costs ($2014) Excl Real Esc'!K37</f>
        <v>0</v>
      </c>
      <c r="L37" s="49">
        <f>'Costs ($2014) Excl Real Esc'!L37*W37</f>
        <v>294643.71999999997</v>
      </c>
      <c r="M37" s="34">
        <f>'Costs ($2014) Excl Real Esc'!M37*X37</f>
        <v>616030.33816148434</v>
      </c>
      <c r="N37" s="34">
        <f>'Costs ($2014) Excl Real Esc'!N37*Y37</f>
        <v>410686.89210765576</v>
      </c>
      <c r="O37" s="34">
        <f>'Costs ($2014) Excl Real Esc'!O37*Z37</f>
        <v>359351.03059419896</v>
      </c>
      <c r="P37" s="49">
        <f>'Costs ($2014) Excl Real Esc'!P37*AA37</f>
        <v>0</v>
      </c>
      <c r="R37" s="102">
        <f t="shared" si="3"/>
        <v>616030.33816148434</v>
      </c>
      <c r="S37" s="34">
        <f t="shared" si="4"/>
        <v>410686.89210765576</v>
      </c>
      <c r="T37" s="34">
        <f t="shared" si="5"/>
        <v>359351.03059419896</v>
      </c>
      <c r="U37" s="49">
        <f t="shared" si="6"/>
        <v>0</v>
      </c>
      <c r="W37" s="177">
        <f>SUMPRODUCT('Cost Escalators'!$B$18:$M$18,'Input Data'!$AA37:$AL37)</f>
        <v>1</v>
      </c>
      <c r="X37" s="171">
        <f>SUMPRODUCT('Cost Escalators'!$B$19:$M$19,'Input Data'!$AA37:$AL37)</f>
        <v>1</v>
      </c>
      <c r="Y37" s="171">
        <f>SUMPRODUCT('Cost Escalators'!$B$20:$M$20,'Input Data'!$AA37:$AL37)</f>
        <v>1</v>
      </c>
      <c r="Z37" s="171">
        <f>SUMPRODUCT('Cost Escalators'!$B$21:$M$21,'Input Data'!$AA37:$AL37)</f>
        <v>1</v>
      </c>
      <c r="AA37" s="176">
        <f>SUMPRODUCT('Cost Escalators'!$B$22:$M$22,'Input Data'!$AA37:$AL37)</f>
        <v>1</v>
      </c>
      <c r="AC37" s="255">
        <f>IF(OR($A37='Cost Escalators'!$A$68,$A37='Cost Escalators'!$A$69,$A37='Cost Escalators'!$A$70,$A37='Cost Escalators'!$A$71),SUM($H37:$L37),0)</f>
        <v>0</v>
      </c>
    </row>
    <row r="38" spans="1:29" x14ac:dyDescent="0.2">
      <c r="A38" s="33">
        <f>'Input Data'!A38</f>
        <v>4968</v>
      </c>
      <c r="B38" s="33" t="str">
        <f>'Input Data'!B38</f>
        <v>Communications</v>
      </c>
      <c r="C38" s="33" t="str">
        <f>'Input Data'!C38</f>
        <v>Installation of PLC Intertrips</v>
      </c>
      <c r="D38" s="35" t="str">
        <f>'Input Data'!D38</f>
        <v>PS Network Asset Replacement</v>
      </c>
      <c r="E38" s="63" t="str">
        <f>'Input Data'!E38</f>
        <v>Input_Prog_Commit</v>
      </c>
      <c r="F38" s="66">
        <f>'Input Data'!F38</f>
        <v>0</v>
      </c>
      <c r="G38" s="52">
        <f>'Input Data'!G38</f>
        <v>2014</v>
      </c>
      <c r="H38" s="34">
        <f>'Costs ($2014) Excl Real Esc'!H38</f>
        <v>0</v>
      </c>
      <c r="I38" s="34">
        <f>'Costs ($2014) Excl Real Esc'!I38</f>
        <v>0</v>
      </c>
      <c r="J38" s="34">
        <f>'Costs ($2014) Excl Real Esc'!J38</f>
        <v>0</v>
      </c>
      <c r="K38" s="34">
        <f>'Costs ($2014) Excl Real Esc'!K38</f>
        <v>0</v>
      </c>
      <c r="L38" s="49">
        <f>'Costs ($2014) Excl Real Esc'!L38*W38</f>
        <v>231724.2</v>
      </c>
      <c r="M38" s="34">
        <f>'Costs ($2014) Excl Real Esc'!M38*X38</f>
        <v>214601.94837010087</v>
      </c>
      <c r="N38" s="34">
        <f>'Costs ($2014) Excl Real Esc'!N38*Y38</f>
        <v>321902.92255515169</v>
      </c>
      <c r="O38" s="34">
        <f>'Costs ($2014) Excl Real Esc'!O38*Z38</f>
        <v>107300.97418505079</v>
      </c>
      <c r="P38" s="49">
        <f>'Costs ($2014) Excl Real Esc'!P38*AA38</f>
        <v>160951.46127757619</v>
      </c>
      <c r="R38" s="102">
        <f t="shared" si="3"/>
        <v>214601.94837010087</v>
      </c>
      <c r="S38" s="34">
        <f t="shared" si="4"/>
        <v>321902.92255515169</v>
      </c>
      <c r="T38" s="34">
        <f t="shared" si="5"/>
        <v>107300.97418505079</v>
      </c>
      <c r="U38" s="49">
        <f t="shared" si="6"/>
        <v>160951.46127757619</v>
      </c>
      <c r="W38" s="177">
        <f>SUMPRODUCT('Cost Escalators'!$B$18:$M$18,'Input Data'!$AA38:$AL38)</f>
        <v>1</v>
      </c>
      <c r="X38" s="171">
        <f>SUMPRODUCT('Cost Escalators'!$B$19:$M$19,'Input Data'!$AA38:$AL38)</f>
        <v>1</v>
      </c>
      <c r="Y38" s="171">
        <f>SUMPRODUCT('Cost Escalators'!$B$20:$M$20,'Input Data'!$AA38:$AL38)</f>
        <v>1</v>
      </c>
      <c r="Z38" s="171">
        <f>SUMPRODUCT('Cost Escalators'!$B$21:$M$21,'Input Data'!$AA38:$AL38)</f>
        <v>1</v>
      </c>
      <c r="AA38" s="176">
        <f>SUMPRODUCT('Cost Escalators'!$B$22:$M$22,'Input Data'!$AA38:$AL38)</f>
        <v>1</v>
      </c>
      <c r="AC38" s="255">
        <f>IF(OR($A38='Cost Escalators'!$A$68,$A38='Cost Escalators'!$A$69,$A38='Cost Escalators'!$A$70,$A38='Cost Escalators'!$A$71),SUM($H38:$L38),0)</f>
        <v>0</v>
      </c>
    </row>
    <row r="39" spans="1:29" x14ac:dyDescent="0.2">
      <c r="A39" s="33">
        <f>'Input Data'!A39</f>
        <v>4969</v>
      </c>
      <c r="B39" s="33" t="str">
        <f>'Input Data'!B39</f>
        <v>Communications</v>
      </c>
      <c r="C39" s="33" t="str">
        <f>'Input Data'!C39</f>
        <v>Installation of VF Intertrips</v>
      </c>
      <c r="D39" s="35" t="str">
        <f>'Input Data'!D39</f>
        <v>PS Network Asset Replacement</v>
      </c>
      <c r="E39" s="63" t="str">
        <f>'Input Data'!E39</f>
        <v>Input_Prog_Commit</v>
      </c>
      <c r="F39" s="66">
        <f>'Input Data'!F39</f>
        <v>0</v>
      </c>
      <c r="G39" s="52">
        <f>'Input Data'!G39</f>
        <v>2014</v>
      </c>
      <c r="H39" s="34">
        <f>'Costs ($2014) Excl Real Esc'!H39</f>
        <v>0</v>
      </c>
      <c r="I39" s="34">
        <f>'Costs ($2014) Excl Real Esc'!I39</f>
        <v>0</v>
      </c>
      <c r="J39" s="34">
        <f>'Costs ($2014) Excl Real Esc'!J39</f>
        <v>0</v>
      </c>
      <c r="K39" s="34">
        <f>'Costs ($2014) Excl Real Esc'!K39</f>
        <v>0</v>
      </c>
      <c r="L39" s="49">
        <f>'Costs ($2014) Excl Real Esc'!L39*W39</f>
        <v>214381.8</v>
      </c>
      <c r="M39" s="34">
        <f>'Costs ($2014) Excl Real Esc'!M39*X39</f>
        <v>49609.465994357495</v>
      </c>
      <c r="N39" s="34">
        <f>'Costs ($2014) Excl Real Esc'!N39*Y39</f>
        <v>198437.86397742998</v>
      </c>
      <c r="O39" s="34">
        <f>'Costs ($2014) Excl Real Esc'!O39*Z39</f>
        <v>173633.13098025159</v>
      </c>
      <c r="P39" s="49">
        <f>'Costs ($2014) Excl Real Esc'!P39*AA39</f>
        <v>148828.3979830725</v>
      </c>
      <c r="R39" s="102">
        <f t="shared" si="3"/>
        <v>49609.465994357495</v>
      </c>
      <c r="S39" s="34">
        <f t="shared" si="4"/>
        <v>198437.86397742998</v>
      </c>
      <c r="T39" s="34">
        <f t="shared" si="5"/>
        <v>173633.13098025159</v>
      </c>
      <c r="U39" s="49">
        <f t="shared" si="6"/>
        <v>148828.3979830725</v>
      </c>
      <c r="W39" s="177">
        <f>SUMPRODUCT('Cost Escalators'!$B$18:$M$18,'Input Data'!$AA39:$AL39)</f>
        <v>1</v>
      </c>
      <c r="X39" s="171">
        <f>SUMPRODUCT('Cost Escalators'!$B$19:$M$19,'Input Data'!$AA39:$AL39)</f>
        <v>1</v>
      </c>
      <c r="Y39" s="171">
        <f>SUMPRODUCT('Cost Escalators'!$B$20:$M$20,'Input Data'!$AA39:$AL39)</f>
        <v>1</v>
      </c>
      <c r="Z39" s="171">
        <f>SUMPRODUCT('Cost Escalators'!$B$21:$M$21,'Input Data'!$AA39:$AL39)</f>
        <v>1</v>
      </c>
      <c r="AA39" s="176">
        <f>SUMPRODUCT('Cost Escalators'!$B$22:$M$22,'Input Data'!$AA39:$AL39)</f>
        <v>1</v>
      </c>
      <c r="AC39" s="255">
        <f>IF(OR($A39='Cost Escalators'!$A$68,$A39='Cost Escalators'!$A$69,$A39='Cost Escalators'!$A$70,$A39='Cost Escalators'!$A$71),SUM($H39:$L39),0)</f>
        <v>0</v>
      </c>
    </row>
    <row r="40" spans="1:29" x14ac:dyDescent="0.2">
      <c r="A40" s="33">
        <f>'Input Data'!A40</f>
        <v>7425</v>
      </c>
      <c r="B40" s="33" t="str">
        <f>'Input Data'!B40</f>
        <v>Communications</v>
      </c>
      <c r="C40" s="33" t="str">
        <f>'Input Data'!C40</f>
        <v>SSZ Upgrade Work</v>
      </c>
      <c r="D40" s="35" t="str">
        <f>'Input Data'!D40</f>
        <v>PS Network Asset Replacement</v>
      </c>
      <c r="E40" s="63" t="str">
        <f>'Input Data'!E40</f>
        <v>Input_Prog_Commit</v>
      </c>
      <c r="F40" s="66">
        <f>'Input Data'!F40</f>
        <v>0</v>
      </c>
      <c r="G40" s="52">
        <f>'Input Data'!G40</f>
        <v>2014</v>
      </c>
      <c r="H40" s="34">
        <f>'Costs ($2014) Excl Real Esc'!H40</f>
        <v>0</v>
      </c>
      <c r="I40" s="34">
        <f>'Costs ($2014) Excl Real Esc'!I40</f>
        <v>0</v>
      </c>
      <c r="J40" s="34">
        <f>'Costs ($2014) Excl Real Esc'!J40</f>
        <v>0</v>
      </c>
      <c r="K40" s="34">
        <f>'Costs ($2014) Excl Real Esc'!K40</f>
        <v>0</v>
      </c>
      <c r="L40" s="49">
        <f>'Costs ($2014) Excl Real Esc'!L40*W40</f>
        <v>150921.54999999999</v>
      </c>
      <c r="M40" s="34">
        <f>'Costs ($2014) Excl Real Esc'!M40*X40</f>
        <v>64383.739296390209</v>
      </c>
      <c r="N40" s="34">
        <f>'Costs ($2014) Excl Real Esc'!N40*Y40</f>
        <v>32191.869648195105</v>
      </c>
      <c r="O40" s="34">
        <f>'Costs ($2014) Excl Real Esc'!O40*Z40</f>
        <v>72431.706708438694</v>
      </c>
      <c r="P40" s="49">
        <f>'Costs ($2014) Excl Real Esc'!P40*AA40</f>
        <v>24143.90223614635</v>
      </c>
      <c r="R40" s="102">
        <f t="shared" si="3"/>
        <v>64383.739296390209</v>
      </c>
      <c r="S40" s="34">
        <f t="shared" si="4"/>
        <v>32191.869648195105</v>
      </c>
      <c r="T40" s="34">
        <f t="shared" si="5"/>
        <v>72431.706708438694</v>
      </c>
      <c r="U40" s="49">
        <f t="shared" si="6"/>
        <v>24143.90223614635</v>
      </c>
      <c r="W40" s="177">
        <f>SUMPRODUCT('Cost Escalators'!$B$18:$M$18,'Input Data'!$AA40:$AL40)</f>
        <v>1</v>
      </c>
      <c r="X40" s="171">
        <f>SUMPRODUCT('Cost Escalators'!$B$19:$M$19,'Input Data'!$AA40:$AL40)</f>
        <v>1</v>
      </c>
      <c r="Y40" s="171">
        <f>SUMPRODUCT('Cost Escalators'!$B$20:$M$20,'Input Data'!$AA40:$AL40)</f>
        <v>1</v>
      </c>
      <c r="Z40" s="171">
        <f>SUMPRODUCT('Cost Escalators'!$B$21:$M$21,'Input Data'!$AA40:$AL40)</f>
        <v>1</v>
      </c>
      <c r="AA40" s="176">
        <f>SUMPRODUCT('Cost Escalators'!$B$22:$M$22,'Input Data'!$AA40:$AL40)</f>
        <v>1</v>
      </c>
      <c r="AC40" s="255">
        <f>IF(OR($A40='Cost Escalators'!$A$68,$A40='Cost Escalators'!$A$69,$A40='Cost Escalators'!$A$70,$A40='Cost Escalators'!$A$71),SUM($H40:$L40),0)</f>
        <v>0</v>
      </c>
    </row>
    <row r="41" spans="1:29" x14ac:dyDescent="0.2">
      <c r="A41" s="33">
        <f>'Input Data'!A41</f>
        <v>0</v>
      </c>
      <c r="B41" s="33" t="str">
        <f>'Input Data'!B41</f>
        <v>Communications</v>
      </c>
      <c r="C41" s="33" t="str">
        <f>'Input Data'!C41</f>
        <v>Network Asset Replacement</v>
      </c>
      <c r="D41" s="35" t="str">
        <f>'Input Data'!D41</f>
        <v>PS Network Asset Replacement</v>
      </c>
      <c r="E41" s="63" t="str">
        <f>'Input Data'!E41</f>
        <v>Input_Prog_Commit</v>
      </c>
      <c r="F41" s="66">
        <f>'Input Data'!F41</f>
        <v>0</v>
      </c>
      <c r="G41" s="52">
        <f>'Input Data'!G41</f>
        <v>2013</v>
      </c>
      <c r="H41" s="34">
        <f>'Costs ($2014) Excl Real Esc'!H41</f>
        <v>1354698.0180100123</v>
      </c>
      <c r="I41" s="34">
        <f>'Costs ($2014) Excl Real Esc'!I41</f>
        <v>1462555.1066688334</v>
      </c>
      <c r="J41" s="34">
        <f>'Costs ($2014) Excl Real Esc'!J41</f>
        <v>0</v>
      </c>
      <c r="K41" s="34">
        <f>'Costs ($2014) Excl Real Esc'!K41</f>
        <v>0</v>
      </c>
      <c r="L41" s="49">
        <f>'Costs ($2014) Excl Real Esc'!L41*W41</f>
        <v>0</v>
      </c>
      <c r="M41" s="34">
        <f>'Costs ($2014) Excl Real Esc'!M41*X41</f>
        <v>0</v>
      </c>
      <c r="N41" s="34">
        <f>'Costs ($2014) Excl Real Esc'!N41*Y41</f>
        <v>0</v>
      </c>
      <c r="O41" s="34">
        <f>'Costs ($2014) Excl Real Esc'!O41*Z41</f>
        <v>0</v>
      </c>
      <c r="P41" s="49">
        <f>'Costs ($2014) Excl Real Esc'!P41*AA41</f>
        <v>0</v>
      </c>
      <c r="R41" s="102">
        <f t="shared" si="3"/>
        <v>0</v>
      </c>
      <c r="S41" s="34">
        <f t="shared" si="4"/>
        <v>0</v>
      </c>
      <c r="T41" s="34">
        <f t="shared" si="5"/>
        <v>0</v>
      </c>
      <c r="U41" s="49">
        <f t="shared" si="6"/>
        <v>0</v>
      </c>
      <c r="W41" s="177">
        <f>SUMPRODUCT('Cost Escalators'!$B$18:$M$18,'Input Data'!$AA41:$AL41)</f>
        <v>1</v>
      </c>
      <c r="X41" s="171">
        <f>SUMPRODUCT('Cost Escalators'!$B$19:$M$19,'Input Data'!$AA41:$AL41)</f>
        <v>1</v>
      </c>
      <c r="Y41" s="171">
        <f>SUMPRODUCT('Cost Escalators'!$B$20:$M$20,'Input Data'!$AA41:$AL41)</f>
        <v>1</v>
      </c>
      <c r="Z41" s="171">
        <f>SUMPRODUCT('Cost Escalators'!$B$21:$M$21,'Input Data'!$AA41:$AL41)</f>
        <v>1</v>
      </c>
      <c r="AA41" s="176">
        <f>SUMPRODUCT('Cost Escalators'!$B$22:$M$22,'Input Data'!$AA41:$AL41)</f>
        <v>1</v>
      </c>
      <c r="AC41" s="255">
        <f>IF(OR($A41='Cost Escalators'!$A$68,$A41='Cost Escalators'!$A$69,$A41='Cost Escalators'!$A$70,$A41='Cost Escalators'!$A$71),SUM($H41:$L41),0)</f>
        <v>0</v>
      </c>
    </row>
    <row r="42" spans="1:29" x14ac:dyDescent="0.2">
      <c r="A42" s="33">
        <f>'Input Data'!A42</f>
        <v>0</v>
      </c>
      <c r="B42" s="33" t="str">
        <f>'Input Data'!B42</f>
        <v>Communications</v>
      </c>
      <c r="C42" s="33" t="str">
        <f>'Input Data'!C42</f>
        <v>Network Asset Replacement</v>
      </c>
      <c r="D42" s="35" t="str">
        <f>'Input Data'!D42</f>
        <v>PS Network Asset Replacement</v>
      </c>
      <c r="E42" s="63" t="str">
        <f>'Input Data'!E42</f>
        <v>Input_Prog_Commit</v>
      </c>
      <c r="F42" s="66">
        <f>'Input Data'!F42</f>
        <v>0</v>
      </c>
      <c r="G42" s="52">
        <f>'Input Data'!G42</f>
        <v>2013</v>
      </c>
      <c r="H42" s="34">
        <f>'Costs ($2014) Excl Real Esc'!H42</f>
        <v>0</v>
      </c>
      <c r="I42" s="34">
        <f>'Costs ($2014) Excl Real Esc'!I42</f>
        <v>0</v>
      </c>
      <c r="J42" s="34">
        <f>'Costs ($2014) Excl Real Esc'!J42</f>
        <v>373094.52275544847</v>
      </c>
      <c r="K42" s="34">
        <f>'Costs ($2014) Excl Real Esc'!K42</f>
        <v>3282824.4574216977</v>
      </c>
      <c r="L42" s="49">
        <f>'Costs ($2014) Excl Real Esc'!L42*W42</f>
        <v>0</v>
      </c>
      <c r="M42" s="34">
        <f>'Costs ($2014) Excl Real Esc'!M42*X42</f>
        <v>0</v>
      </c>
      <c r="N42" s="34">
        <f>'Costs ($2014) Excl Real Esc'!N42*Y42</f>
        <v>0</v>
      </c>
      <c r="O42" s="34">
        <f>'Costs ($2014) Excl Real Esc'!O42*Z42</f>
        <v>0</v>
      </c>
      <c r="P42" s="49">
        <f>'Costs ($2014) Excl Real Esc'!P42*AA42</f>
        <v>0</v>
      </c>
      <c r="R42" s="102">
        <f t="shared" si="3"/>
        <v>0</v>
      </c>
      <c r="S42" s="34">
        <f t="shared" si="4"/>
        <v>0</v>
      </c>
      <c r="T42" s="34">
        <f t="shared" si="5"/>
        <v>0</v>
      </c>
      <c r="U42" s="49">
        <f t="shared" si="6"/>
        <v>0</v>
      </c>
      <c r="W42" s="177">
        <f>SUMPRODUCT('Cost Escalators'!$B$18:$M$18,'Input Data'!$AA42:$AL42)</f>
        <v>1</v>
      </c>
      <c r="X42" s="171">
        <f>SUMPRODUCT('Cost Escalators'!$B$19:$M$19,'Input Data'!$AA42:$AL42)</f>
        <v>1</v>
      </c>
      <c r="Y42" s="171">
        <f>SUMPRODUCT('Cost Escalators'!$B$20:$M$20,'Input Data'!$AA42:$AL42)</f>
        <v>1</v>
      </c>
      <c r="Z42" s="171">
        <f>SUMPRODUCT('Cost Escalators'!$B$21:$M$21,'Input Data'!$AA42:$AL42)</f>
        <v>1</v>
      </c>
      <c r="AA42" s="176">
        <f>SUMPRODUCT('Cost Escalators'!$B$22:$M$22,'Input Data'!$AA42:$AL42)</f>
        <v>1</v>
      </c>
      <c r="AC42" s="255">
        <f>IF(OR($A42='Cost Escalators'!$A$68,$A42='Cost Escalators'!$A$69,$A42='Cost Escalators'!$A$70,$A42='Cost Escalators'!$A$71),SUM($H42:$L42),0)</f>
        <v>0</v>
      </c>
    </row>
    <row r="43" spans="1:29" x14ac:dyDescent="0.2">
      <c r="A43" s="33">
        <f>'Input Data'!A43</f>
        <v>4978</v>
      </c>
      <c r="B43" s="33" t="str">
        <f>'Input Data'!B43</f>
        <v>Controls &amp; Alarms</v>
      </c>
      <c r="C43" s="33" t="str">
        <f>'Input Data'!C43</f>
        <v>Installation of RTU Equipment</v>
      </c>
      <c r="D43" s="35" t="str">
        <f>'Input Data'!D43</f>
        <v>PS Network Asset Replacement</v>
      </c>
      <c r="E43" s="63" t="str">
        <f>'Input Data'!E43</f>
        <v>Input_Prog_Commit</v>
      </c>
      <c r="F43" s="66">
        <f>'Input Data'!F43</f>
        <v>0</v>
      </c>
      <c r="G43" s="52">
        <f>'Input Data'!G43</f>
        <v>2014</v>
      </c>
      <c r="H43" s="34">
        <f>'Costs ($2014) Excl Real Esc'!H43</f>
        <v>0</v>
      </c>
      <c r="I43" s="34">
        <f>'Costs ($2014) Excl Real Esc'!I43</f>
        <v>0</v>
      </c>
      <c r="J43" s="34">
        <f>'Costs ($2014) Excl Real Esc'!J43</f>
        <v>0</v>
      </c>
      <c r="K43" s="34">
        <f>'Costs ($2014) Excl Real Esc'!K43</f>
        <v>0</v>
      </c>
      <c r="L43" s="49">
        <f>'Costs ($2014) Excl Real Esc'!L43*W43</f>
        <v>4256648.5</v>
      </c>
      <c r="M43" s="34">
        <f>'Costs ($2014) Excl Real Esc'!M43*X43</f>
        <v>1720008.3440107259</v>
      </c>
      <c r="N43" s="34">
        <f>'Costs ($2014) Excl Real Esc'!N43*Y43</f>
        <v>2408011.6816150146</v>
      </c>
      <c r="O43" s="34">
        <f>'Costs ($2014) Excl Real Esc'!O43*Z43</f>
        <v>630669.72613726545</v>
      </c>
      <c r="P43" s="49">
        <f>'Costs ($2014) Excl Real Esc'!P43*AA43</f>
        <v>802670.56053833594</v>
      </c>
      <c r="R43" s="102">
        <f t="shared" si="3"/>
        <v>1720008.3440107259</v>
      </c>
      <c r="S43" s="34">
        <f t="shared" si="4"/>
        <v>2408011.6816150146</v>
      </c>
      <c r="T43" s="34">
        <f t="shared" si="5"/>
        <v>630669.72613726545</v>
      </c>
      <c r="U43" s="49">
        <f t="shared" si="6"/>
        <v>802670.56053833594</v>
      </c>
      <c r="W43" s="177">
        <f>SUMPRODUCT('Cost Escalators'!$B$18:$M$18,'Input Data'!$AA43:$AL43)</f>
        <v>1</v>
      </c>
      <c r="X43" s="171">
        <f>SUMPRODUCT('Cost Escalators'!$B$19:$M$19,'Input Data'!$AA43:$AL43)</f>
        <v>1</v>
      </c>
      <c r="Y43" s="171">
        <f>SUMPRODUCT('Cost Escalators'!$B$20:$M$20,'Input Data'!$AA43:$AL43)</f>
        <v>1</v>
      </c>
      <c r="Z43" s="171">
        <f>SUMPRODUCT('Cost Escalators'!$B$21:$M$21,'Input Data'!$AA43:$AL43)</f>
        <v>1</v>
      </c>
      <c r="AA43" s="176">
        <f>SUMPRODUCT('Cost Escalators'!$B$22:$M$22,'Input Data'!$AA43:$AL43)</f>
        <v>1</v>
      </c>
      <c r="AC43" s="255">
        <f>IF(OR($A43='Cost Escalators'!$A$68,$A43='Cost Escalators'!$A$69,$A43='Cost Escalators'!$A$70,$A43='Cost Escalators'!$A$71),SUM($H43:$L43),0)</f>
        <v>0</v>
      </c>
    </row>
    <row r="44" spans="1:29" x14ac:dyDescent="0.2">
      <c r="A44" s="33">
        <f>'Input Data'!A44</f>
        <v>0</v>
      </c>
      <c r="B44" s="33" t="str">
        <f>'Input Data'!B44</f>
        <v>Controls &amp; Alarms</v>
      </c>
      <c r="C44" s="33" t="str">
        <f>'Input Data'!C44</f>
        <v>Network Asset Replacement</v>
      </c>
      <c r="D44" s="35" t="str">
        <f>'Input Data'!D44</f>
        <v>PS Network Asset Replacement</v>
      </c>
      <c r="E44" s="63" t="str">
        <f>'Input Data'!E44</f>
        <v>Input_Prog_Commit</v>
      </c>
      <c r="F44" s="66">
        <f>'Input Data'!F44</f>
        <v>0</v>
      </c>
      <c r="G44" s="52">
        <f>'Input Data'!G44</f>
        <v>2013</v>
      </c>
      <c r="H44" s="34">
        <f>'Costs ($2014) Excl Real Esc'!H44</f>
        <v>1844593.3640799276</v>
      </c>
      <c r="I44" s="34">
        <f>'Costs ($2014) Excl Real Esc'!I44</f>
        <v>2639624.8858890571</v>
      </c>
      <c r="J44" s="34">
        <f>'Costs ($2014) Excl Real Esc'!J44</f>
        <v>0</v>
      </c>
      <c r="K44" s="34">
        <f>'Costs ($2014) Excl Real Esc'!K44</f>
        <v>0</v>
      </c>
      <c r="L44" s="49">
        <f>'Costs ($2014) Excl Real Esc'!L44*W44</f>
        <v>0</v>
      </c>
      <c r="M44" s="34">
        <f>'Costs ($2014) Excl Real Esc'!M44*X44</f>
        <v>0</v>
      </c>
      <c r="N44" s="34">
        <f>'Costs ($2014) Excl Real Esc'!N44*Y44</f>
        <v>0</v>
      </c>
      <c r="O44" s="34">
        <f>'Costs ($2014) Excl Real Esc'!O44*Z44</f>
        <v>0</v>
      </c>
      <c r="P44" s="49">
        <f>'Costs ($2014) Excl Real Esc'!P44*AA44</f>
        <v>0</v>
      </c>
      <c r="R44" s="102">
        <f t="shared" si="3"/>
        <v>0</v>
      </c>
      <c r="S44" s="34">
        <f t="shared" si="4"/>
        <v>0</v>
      </c>
      <c r="T44" s="34">
        <f t="shared" si="5"/>
        <v>0</v>
      </c>
      <c r="U44" s="49">
        <f t="shared" si="6"/>
        <v>0</v>
      </c>
      <c r="W44" s="177">
        <f>SUMPRODUCT('Cost Escalators'!$B$18:$M$18,'Input Data'!$AA44:$AL44)</f>
        <v>1</v>
      </c>
      <c r="X44" s="171">
        <f>SUMPRODUCT('Cost Escalators'!$B$19:$M$19,'Input Data'!$AA44:$AL44)</f>
        <v>1</v>
      </c>
      <c r="Y44" s="171">
        <f>SUMPRODUCT('Cost Escalators'!$B$20:$M$20,'Input Data'!$AA44:$AL44)</f>
        <v>1</v>
      </c>
      <c r="Z44" s="171">
        <f>SUMPRODUCT('Cost Escalators'!$B$21:$M$21,'Input Data'!$AA44:$AL44)</f>
        <v>1</v>
      </c>
      <c r="AA44" s="176">
        <f>SUMPRODUCT('Cost Escalators'!$B$22:$M$22,'Input Data'!$AA44:$AL44)</f>
        <v>1</v>
      </c>
      <c r="AC44" s="255">
        <f>IF(OR($A44='Cost Escalators'!$A$68,$A44='Cost Escalators'!$A$69,$A44='Cost Escalators'!$A$70,$A44='Cost Escalators'!$A$71),SUM($H44:$L44),0)</f>
        <v>0</v>
      </c>
    </row>
    <row r="45" spans="1:29" x14ac:dyDescent="0.2">
      <c r="A45" s="33">
        <f>'Input Data'!A45</f>
        <v>0</v>
      </c>
      <c r="B45" s="33" t="str">
        <f>'Input Data'!B45</f>
        <v>Controls &amp; Alarms</v>
      </c>
      <c r="C45" s="33" t="str">
        <f>'Input Data'!C45</f>
        <v>Network Asset Replacement</v>
      </c>
      <c r="D45" s="35" t="str">
        <f>'Input Data'!D45</f>
        <v>PS Network Asset Replacement</v>
      </c>
      <c r="E45" s="63" t="str">
        <f>'Input Data'!E45</f>
        <v>Input_Prog_Commit</v>
      </c>
      <c r="F45" s="66">
        <f>'Input Data'!F45</f>
        <v>0</v>
      </c>
      <c r="G45" s="52">
        <f>'Input Data'!G45</f>
        <v>2013</v>
      </c>
      <c r="H45" s="34">
        <f>'Costs ($2014) Excl Real Esc'!H45</f>
        <v>0</v>
      </c>
      <c r="I45" s="34">
        <f>'Costs ($2014) Excl Real Esc'!I45</f>
        <v>0</v>
      </c>
      <c r="J45" s="34">
        <f>'Costs ($2014) Excl Real Esc'!J45</f>
        <v>3540662.434797748</v>
      </c>
      <c r="K45" s="34">
        <f>'Costs ($2014) Excl Real Esc'!K45</f>
        <v>2649015.3619585671</v>
      </c>
      <c r="L45" s="49">
        <f>'Costs ($2014) Excl Real Esc'!L45*W45</f>
        <v>0</v>
      </c>
      <c r="M45" s="34">
        <f>'Costs ($2014) Excl Real Esc'!M45*X45</f>
        <v>0</v>
      </c>
      <c r="N45" s="34">
        <f>'Costs ($2014) Excl Real Esc'!N45*Y45</f>
        <v>0</v>
      </c>
      <c r="O45" s="34">
        <f>'Costs ($2014) Excl Real Esc'!O45*Z45</f>
        <v>0</v>
      </c>
      <c r="P45" s="49">
        <f>'Costs ($2014) Excl Real Esc'!P45*AA45</f>
        <v>0</v>
      </c>
      <c r="R45" s="102">
        <f t="shared" si="3"/>
        <v>0</v>
      </c>
      <c r="S45" s="34">
        <f t="shared" si="4"/>
        <v>0</v>
      </c>
      <c r="T45" s="34">
        <f t="shared" si="5"/>
        <v>0</v>
      </c>
      <c r="U45" s="49">
        <f t="shared" si="6"/>
        <v>0</v>
      </c>
      <c r="W45" s="177">
        <f>SUMPRODUCT('Cost Escalators'!$B$18:$M$18,'Input Data'!$AA45:$AL45)</f>
        <v>1</v>
      </c>
      <c r="X45" s="171">
        <f>SUMPRODUCT('Cost Escalators'!$B$19:$M$19,'Input Data'!$AA45:$AL45)</f>
        <v>1</v>
      </c>
      <c r="Y45" s="171">
        <f>SUMPRODUCT('Cost Escalators'!$B$20:$M$20,'Input Data'!$AA45:$AL45)</f>
        <v>1</v>
      </c>
      <c r="Z45" s="171">
        <f>SUMPRODUCT('Cost Escalators'!$B$21:$M$21,'Input Data'!$AA45:$AL45)</f>
        <v>1</v>
      </c>
      <c r="AA45" s="176">
        <f>SUMPRODUCT('Cost Escalators'!$B$22:$M$22,'Input Data'!$AA45:$AL45)</f>
        <v>1</v>
      </c>
      <c r="AC45" s="255">
        <f>IF(OR($A45='Cost Escalators'!$A$68,$A45='Cost Escalators'!$A$69,$A45='Cost Escalators'!$A$70,$A45='Cost Escalators'!$A$71),SUM($H45:$L45),0)</f>
        <v>0</v>
      </c>
    </row>
    <row r="46" spans="1:29" x14ac:dyDescent="0.2">
      <c r="A46" s="33">
        <f>'Input Data'!A46</f>
        <v>5071</v>
      </c>
      <c r="B46" s="33" t="str">
        <f>'Input Data'!B46</f>
        <v>HV Buildings &amp; Civil Work</v>
      </c>
      <c r="C46" s="33" t="str">
        <f>'Input Data'!C46</f>
        <v>Perimeter Security Fence</v>
      </c>
      <c r="D46" s="35" t="str">
        <f>'Input Data'!D46</f>
        <v>PS Network Asset Replacement</v>
      </c>
      <c r="E46" s="63" t="str">
        <f>'Input Data'!E46</f>
        <v>Input_Prog_Commit</v>
      </c>
      <c r="F46" s="66">
        <f>'Input Data'!F46</f>
        <v>0</v>
      </c>
      <c r="G46" s="52">
        <f>'Input Data'!G46</f>
        <v>2014</v>
      </c>
      <c r="H46" s="34">
        <f>'Costs ($2014) Excl Real Esc'!H46</f>
        <v>0</v>
      </c>
      <c r="I46" s="34">
        <f>'Costs ($2014) Excl Real Esc'!I46</f>
        <v>0</v>
      </c>
      <c r="J46" s="34">
        <f>'Costs ($2014) Excl Real Esc'!J46</f>
        <v>0</v>
      </c>
      <c r="K46" s="34">
        <f>'Costs ($2014) Excl Real Esc'!K46</f>
        <v>0</v>
      </c>
      <c r="L46" s="49">
        <f>'Costs ($2014) Excl Real Esc'!L46*W46</f>
        <v>104325</v>
      </c>
      <c r="M46" s="34">
        <f>'Costs ($2014) Excl Real Esc'!M46*X46</f>
        <v>0</v>
      </c>
      <c r="N46" s="34">
        <f>'Costs ($2014) Excl Real Esc'!N46*Y46</f>
        <v>0</v>
      </c>
      <c r="O46" s="34">
        <f>'Costs ($2014) Excl Real Esc'!O46*Z46</f>
        <v>0</v>
      </c>
      <c r="P46" s="49">
        <f>'Costs ($2014) Excl Real Esc'!P46*AA46</f>
        <v>0</v>
      </c>
      <c r="R46" s="102">
        <f t="shared" si="3"/>
        <v>0</v>
      </c>
      <c r="S46" s="34">
        <f t="shared" si="4"/>
        <v>0</v>
      </c>
      <c r="T46" s="34">
        <f t="shared" si="5"/>
        <v>0</v>
      </c>
      <c r="U46" s="49">
        <f t="shared" si="6"/>
        <v>0</v>
      </c>
      <c r="W46" s="177">
        <f>SUMPRODUCT('Cost Escalators'!$B$18:$M$18,'Input Data'!$AA46:$AL46)</f>
        <v>1</v>
      </c>
      <c r="X46" s="171">
        <f>SUMPRODUCT('Cost Escalators'!$B$19:$M$19,'Input Data'!$AA46:$AL46)</f>
        <v>1</v>
      </c>
      <c r="Y46" s="171">
        <f>SUMPRODUCT('Cost Escalators'!$B$20:$M$20,'Input Data'!$AA46:$AL46)</f>
        <v>1</v>
      </c>
      <c r="Z46" s="171">
        <f>SUMPRODUCT('Cost Escalators'!$B$21:$M$21,'Input Data'!$AA46:$AL46)</f>
        <v>1</v>
      </c>
      <c r="AA46" s="176">
        <f>SUMPRODUCT('Cost Escalators'!$B$22:$M$22,'Input Data'!$AA46:$AL46)</f>
        <v>1</v>
      </c>
      <c r="AC46" s="255">
        <f>IF(OR($A46='Cost Escalators'!$A$68,$A46='Cost Escalators'!$A$69,$A46='Cost Escalators'!$A$70,$A46='Cost Escalators'!$A$71),SUM($H46:$L46),0)</f>
        <v>0</v>
      </c>
    </row>
    <row r="47" spans="1:29" x14ac:dyDescent="0.2">
      <c r="A47" s="33">
        <f>'Input Data'!A47</f>
        <v>5077</v>
      </c>
      <c r="B47" s="33" t="str">
        <f>'Input Data'!B47</f>
        <v>HV Buildings &amp; Civil Work</v>
      </c>
      <c r="C47" s="33" t="str">
        <f>'Input Data'!C47</f>
        <v>Switchyard Security Fence</v>
      </c>
      <c r="D47" s="35" t="str">
        <f>'Input Data'!D47</f>
        <v>PS Network Asset Replacement</v>
      </c>
      <c r="E47" s="63" t="str">
        <f>'Input Data'!E47</f>
        <v>Input_Prog_Commit</v>
      </c>
      <c r="F47" s="66">
        <f>'Input Data'!F47</f>
        <v>0</v>
      </c>
      <c r="G47" s="52">
        <f>'Input Data'!G47</f>
        <v>2014</v>
      </c>
      <c r="H47" s="34">
        <f>'Costs ($2014) Excl Real Esc'!H47</f>
        <v>0</v>
      </c>
      <c r="I47" s="34">
        <f>'Costs ($2014) Excl Real Esc'!I47</f>
        <v>0</v>
      </c>
      <c r="J47" s="34">
        <f>'Costs ($2014) Excl Real Esc'!J47</f>
        <v>0</v>
      </c>
      <c r="K47" s="34">
        <f>'Costs ($2014) Excl Real Esc'!K47</f>
        <v>0</v>
      </c>
      <c r="L47" s="49">
        <f>'Costs ($2014) Excl Real Esc'!L47*W47</f>
        <v>6140</v>
      </c>
      <c r="M47" s="34">
        <f>'Costs ($2014) Excl Real Esc'!M47*X47</f>
        <v>0</v>
      </c>
      <c r="N47" s="34">
        <f>'Costs ($2014) Excl Real Esc'!N47*Y47</f>
        <v>0</v>
      </c>
      <c r="O47" s="34">
        <f>'Costs ($2014) Excl Real Esc'!O47*Z47</f>
        <v>0</v>
      </c>
      <c r="P47" s="49">
        <f>'Costs ($2014) Excl Real Esc'!P47*AA47</f>
        <v>0</v>
      </c>
      <c r="R47" s="102">
        <f t="shared" si="3"/>
        <v>0</v>
      </c>
      <c r="S47" s="34">
        <f t="shared" si="4"/>
        <v>0</v>
      </c>
      <c r="T47" s="34">
        <f t="shared" si="5"/>
        <v>0</v>
      </c>
      <c r="U47" s="49">
        <f t="shared" si="6"/>
        <v>0</v>
      </c>
      <c r="W47" s="177">
        <f>SUMPRODUCT('Cost Escalators'!$B$18:$M$18,'Input Data'!$AA47:$AL47)</f>
        <v>1</v>
      </c>
      <c r="X47" s="171">
        <f>SUMPRODUCT('Cost Escalators'!$B$19:$M$19,'Input Data'!$AA47:$AL47)</f>
        <v>1</v>
      </c>
      <c r="Y47" s="171">
        <f>SUMPRODUCT('Cost Escalators'!$B$20:$M$20,'Input Data'!$AA47:$AL47)</f>
        <v>1</v>
      </c>
      <c r="Z47" s="171">
        <f>SUMPRODUCT('Cost Escalators'!$B$21:$M$21,'Input Data'!$AA47:$AL47)</f>
        <v>1</v>
      </c>
      <c r="AA47" s="176">
        <f>SUMPRODUCT('Cost Escalators'!$B$22:$M$22,'Input Data'!$AA47:$AL47)</f>
        <v>1</v>
      </c>
      <c r="AC47" s="255">
        <f>IF(OR($A47='Cost Escalators'!$A$68,$A47='Cost Escalators'!$A$69,$A47='Cost Escalators'!$A$70,$A47='Cost Escalators'!$A$71),SUM($H47:$L47),0)</f>
        <v>0</v>
      </c>
    </row>
    <row r="48" spans="1:29" x14ac:dyDescent="0.2">
      <c r="A48" s="33">
        <f>'Input Data'!A48</f>
        <v>5098</v>
      </c>
      <c r="B48" s="33" t="str">
        <f>'Input Data'!B48</f>
        <v>HV Buildings &amp; Civil Work</v>
      </c>
      <c r="C48" s="33" t="str">
        <f>'Input Data'!C48</f>
        <v>Fire Protection Systems</v>
      </c>
      <c r="D48" s="35" t="str">
        <f>'Input Data'!D48</f>
        <v>PS Network Asset Replacement</v>
      </c>
      <c r="E48" s="63" t="str">
        <f>'Input Data'!E48</f>
        <v>Input_Prog_Commit</v>
      </c>
      <c r="F48" s="66">
        <f>'Input Data'!F48</f>
        <v>0</v>
      </c>
      <c r="G48" s="52">
        <f>'Input Data'!G48</f>
        <v>2014</v>
      </c>
      <c r="H48" s="34">
        <f>'Costs ($2014) Excl Real Esc'!H48</f>
        <v>0</v>
      </c>
      <c r="I48" s="34">
        <f>'Costs ($2014) Excl Real Esc'!I48</f>
        <v>0</v>
      </c>
      <c r="J48" s="34">
        <f>'Costs ($2014) Excl Real Esc'!J48</f>
        <v>0</v>
      </c>
      <c r="K48" s="34">
        <f>'Costs ($2014) Excl Real Esc'!K48</f>
        <v>0</v>
      </c>
      <c r="L48" s="49">
        <f>'Costs ($2014) Excl Real Esc'!L48*W48</f>
        <v>10000</v>
      </c>
      <c r="M48" s="34">
        <f>'Costs ($2014) Excl Real Esc'!M48*X48</f>
        <v>0</v>
      </c>
      <c r="N48" s="34">
        <f>'Costs ($2014) Excl Real Esc'!N48*Y48</f>
        <v>185243.8</v>
      </c>
      <c r="O48" s="34">
        <f>'Costs ($2014) Excl Real Esc'!O48*Z48</f>
        <v>185243.8</v>
      </c>
      <c r="P48" s="49">
        <f>'Costs ($2014) Excl Real Esc'!P48*AA48</f>
        <v>0</v>
      </c>
      <c r="R48" s="102">
        <f t="shared" si="3"/>
        <v>0</v>
      </c>
      <c r="S48" s="34">
        <f t="shared" si="4"/>
        <v>185243.8</v>
      </c>
      <c r="T48" s="34">
        <f t="shared" si="5"/>
        <v>185243.8</v>
      </c>
      <c r="U48" s="49">
        <f t="shared" si="6"/>
        <v>0</v>
      </c>
      <c r="W48" s="177">
        <f>SUMPRODUCT('Cost Escalators'!$B$18:$M$18,'Input Data'!$AA48:$AL48)</f>
        <v>1</v>
      </c>
      <c r="X48" s="171">
        <f>SUMPRODUCT('Cost Escalators'!$B$19:$M$19,'Input Data'!$AA48:$AL48)</f>
        <v>1</v>
      </c>
      <c r="Y48" s="171">
        <f>SUMPRODUCT('Cost Escalators'!$B$20:$M$20,'Input Data'!$AA48:$AL48)</f>
        <v>1</v>
      </c>
      <c r="Z48" s="171">
        <f>SUMPRODUCT('Cost Escalators'!$B$21:$M$21,'Input Data'!$AA48:$AL48)</f>
        <v>1</v>
      </c>
      <c r="AA48" s="176">
        <f>SUMPRODUCT('Cost Escalators'!$B$22:$M$22,'Input Data'!$AA48:$AL48)</f>
        <v>1</v>
      </c>
      <c r="AC48" s="255">
        <f>IF(OR($A48='Cost Escalators'!$A$68,$A48='Cost Escalators'!$A$69,$A48='Cost Escalators'!$A$70,$A48='Cost Escalators'!$A$71),SUM($H48:$L48),0)</f>
        <v>0</v>
      </c>
    </row>
    <row r="49" spans="1:29" x14ac:dyDescent="0.2">
      <c r="A49" s="33">
        <f>'Input Data'!A49</f>
        <v>5161</v>
      </c>
      <c r="B49" s="33" t="str">
        <f>'Input Data'!B49</f>
        <v>HV Buildings &amp; Civil Work</v>
      </c>
      <c r="C49" s="33" t="str">
        <f>'Input Data'!C49</f>
        <v>Depot Building Improvements and Upgrades</v>
      </c>
      <c r="D49" s="35" t="str">
        <f>'Input Data'!D49</f>
        <v>PS Network Asset Replacement</v>
      </c>
      <c r="E49" s="63" t="str">
        <f>'Input Data'!E49</f>
        <v>Input_Prog_Commit</v>
      </c>
      <c r="F49" s="66">
        <f>'Input Data'!F49</f>
        <v>0</v>
      </c>
      <c r="G49" s="52">
        <f>'Input Data'!G49</f>
        <v>2014</v>
      </c>
      <c r="H49" s="34">
        <f>'Costs ($2014) Excl Real Esc'!H49</f>
        <v>0</v>
      </c>
      <c r="I49" s="34">
        <f>'Costs ($2014) Excl Real Esc'!I49</f>
        <v>0</v>
      </c>
      <c r="J49" s="34">
        <f>'Costs ($2014) Excl Real Esc'!J49</f>
        <v>0</v>
      </c>
      <c r="K49" s="34">
        <f>'Costs ($2014) Excl Real Esc'!K49</f>
        <v>0</v>
      </c>
      <c r="L49" s="49">
        <f>'Costs ($2014) Excl Real Esc'!L49*W49</f>
        <v>5503690.6600000001</v>
      </c>
      <c r="M49" s="34">
        <f>'Costs ($2014) Excl Real Esc'!M49*X49</f>
        <v>605500</v>
      </c>
      <c r="N49" s="34">
        <f>'Costs ($2014) Excl Real Esc'!N49*Y49</f>
        <v>0</v>
      </c>
      <c r="O49" s="34">
        <f>'Costs ($2014) Excl Real Esc'!O49*Z49</f>
        <v>140000</v>
      </c>
      <c r="P49" s="49">
        <f>'Costs ($2014) Excl Real Esc'!P49*AA49</f>
        <v>0</v>
      </c>
      <c r="R49" s="102">
        <f t="shared" si="3"/>
        <v>605500</v>
      </c>
      <c r="S49" s="34">
        <f t="shared" si="4"/>
        <v>0</v>
      </c>
      <c r="T49" s="34">
        <f t="shared" si="5"/>
        <v>140000</v>
      </c>
      <c r="U49" s="49">
        <f t="shared" si="6"/>
        <v>0</v>
      </c>
      <c r="W49" s="177">
        <f>SUMPRODUCT('Cost Escalators'!$B$18:$M$18,'Input Data'!$AA49:$AL49)</f>
        <v>1</v>
      </c>
      <c r="X49" s="171">
        <f>SUMPRODUCT('Cost Escalators'!$B$19:$M$19,'Input Data'!$AA49:$AL49)</f>
        <v>1</v>
      </c>
      <c r="Y49" s="171">
        <f>SUMPRODUCT('Cost Escalators'!$B$20:$M$20,'Input Data'!$AA49:$AL49)</f>
        <v>1</v>
      </c>
      <c r="Z49" s="171">
        <f>SUMPRODUCT('Cost Escalators'!$B$21:$M$21,'Input Data'!$AA49:$AL49)</f>
        <v>1</v>
      </c>
      <c r="AA49" s="176">
        <f>SUMPRODUCT('Cost Escalators'!$B$22:$M$22,'Input Data'!$AA49:$AL49)</f>
        <v>1</v>
      </c>
      <c r="AC49" s="255">
        <f>IF(OR($A49='Cost Escalators'!$A$68,$A49='Cost Escalators'!$A$69,$A49='Cost Escalators'!$A$70,$A49='Cost Escalators'!$A$71),SUM($H49:$L49),0)</f>
        <v>0</v>
      </c>
    </row>
    <row r="50" spans="1:29" x14ac:dyDescent="0.2">
      <c r="A50" s="33">
        <f>'Input Data'!A50</f>
        <v>5201</v>
      </c>
      <c r="B50" s="33" t="str">
        <f>'Input Data'!B50</f>
        <v>HV Buildings &amp; Civil Work</v>
      </c>
      <c r="C50" s="33" t="str">
        <f>'Input Data'!C50</f>
        <v>Substations Building and Property</v>
      </c>
      <c r="D50" s="35" t="str">
        <f>'Input Data'!D50</f>
        <v>PS Network Asset Replacement</v>
      </c>
      <c r="E50" s="63" t="str">
        <f>'Input Data'!E50</f>
        <v>Input_Prog_Commit</v>
      </c>
      <c r="F50" s="66">
        <f>'Input Data'!F50</f>
        <v>0</v>
      </c>
      <c r="G50" s="52">
        <f>'Input Data'!G50</f>
        <v>2014</v>
      </c>
      <c r="H50" s="34">
        <f>'Costs ($2014) Excl Real Esc'!H50</f>
        <v>0</v>
      </c>
      <c r="I50" s="34">
        <f>'Costs ($2014) Excl Real Esc'!I50</f>
        <v>0</v>
      </c>
      <c r="J50" s="34">
        <f>'Costs ($2014) Excl Real Esc'!J50</f>
        <v>0</v>
      </c>
      <c r="K50" s="34">
        <f>'Costs ($2014) Excl Real Esc'!K50</f>
        <v>0</v>
      </c>
      <c r="L50" s="49">
        <f>'Costs ($2014) Excl Real Esc'!L50*W50</f>
        <v>5746712.8600000003</v>
      </c>
      <c r="M50" s="34">
        <f>'Costs ($2014) Excl Real Esc'!M50*X50</f>
        <v>2767571.3753447267</v>
      </c>
      <c r="N50" s="34">
        <f>'Costs ($2014) Excl Real Esc'!N50*Y50</f>
        <v>797354.60931054596</v>
      </c>
      <c r="O50" s="34">
        <f>'Costs ($2014) Excl Real Esc'!O50*Z50</f>
        <v>633792.96366181807</v>
      </c>
      <c r="P50" s="49">
        <f>'Costs ($2014) Excl Real Esc'!P50*AA50</f>
        <v>338151.91371236381</v>
      </c>
      <c r="R50" s="102">
        <f t="shared" si="3"/>
        <v>2767571.3753447267</v>
      </c>
      <c r="S50" s="34">
        <f t="shared" si="4"/>
        <v>797354.60931054596</v>
      </c>
      <c r="T50" s="34">
        <f t="shared" si="5"/>
        <v>633792.96366181807</v>
      </c>
      <c r="U50" s="49">
        <f t="shared" si="6"/>
        <v>338151.91371236381</v>
      </c>
      <c r="W50" s="177">
        <f>SUMPRODUCT('Cost Escalators'!$B$18:$M$18,'Input Data'!$AA50:$AL50)</f>
        <v>1</v>
      </c>
      <c r="X50" s="171">
        <f>SUMPRODUCT('Cost Escalators'!$B$19:$M$19,'Input Data'!$AA50:$AL50)</f>
        <v>1</v>
      </c>
      <c r="Y50" s="171">
        <f>SUMPRODUCT('Cost Escalators'!$B$20:$M$20,'Input Data'!$AA50:$AL50)</f>
        <v>1</v>
      </c>
      <c r="Z50" s="171">
        <f>SUMPRODUCT('Cost Escalators'!$B$21:$M$21,'Input Data'!$AA50:$AL50)</f>
        <v>1</v>
      </c>
      <c r="AA50" s="176">
        <f>SUMPRODUCT('Cost Escalators'!$B$22:$M$22,'Input Data'!$AA50:$AL50)</f>
        <v>1</v>
      </c>
      <c r="AC50" s="255">
        <f>IF(OR($A50='Cost Escalators'!$A$68,$A50='Cost Escalators'!$A$69,$A50='Cost Escalators'!$A$70,$A50='Cost Escalators'!$A$71),SUM($H50:$L50),0)</f>
        <v>0</v>
      </c>
    </row>
    <row r="51" spans="1:29" x14ac:dyDescent="0.2">
      <c r="A51" s="33">
        <f>'Input Data'!A51</f>
        <v>5949</v>
      </c>
      <c r="B51" s="33" t="str">
        <f>'Input Data'!B51</f>
        <v>HV Buildings &amp; Civil Work</v>
      </c>
      <c r="C51" s="33" t="str">
        <f>'Input Data'!C51</f>
        <v>Air Conditioning in Relay Rooms</v>
      </c>
      <c r="D51" s="35" t="str">
        <f>'Input Data'!D51</f>
        <v>PS Network Asset Replacement</v>
      </c>
      <c r="E51" s="63" t="str">
        <f>'Input Data'!E51</f>
        <v>Input_Prog_Commit</v>
      </c>
      <c r="F51" s="66">
        <f>'Input Data'!F51</f>
        <v>0</v>
      </c>
      <c r="G51" s="52">
        <f>'Input Data'!G51</f>
        <v>2014</v>
      </c>
      <c r="H51" s="34">
        <f>'Costs ($2014) Excl Real Esc'!H51</f>
        <v>0</v>
      </c>
      <c r="I51" s="34">
        <f>'Costs ($2014) Excl Real Esc'!I51</f>
        <v>0</v>
      </c>
      <c r="J51" s="34">
        <f>'Costs ($2014) Excl Real Esc'!J51</f>
        <v>0</v>
      </c>
      <c r="K51" s="34">
        <f>'Costs ($2014) Excl Real Esc'!K51</f>
        <v>0</v>
      </c>
      <c r="L51" s="49">
        <f>'Costs ($2014) Excl Real Esc'!L51*W51</f>
        <v>628112.28</v>
      </c>
      <c r="M51" s="34">
        <f>'Costs ($2014) Excl Real Esc'!M51*X51</f>
        <v>486190.58599999995</v>
      </c>
      <c r="N51" s="34">
        <f>'Costs ($2014) Excl Real Esc'!N51*Y51</f>
        <v>0</v>
      </c>
      <c r="O51" s="34">
        <f>'Costs ($2014) Excl Real Esc'!O51*Z51</f>
        <v>0</v>
      </c>
      <c r="P51" s="49">
        <f>'Costs ($2014) Excl Real Esc'!P51*AA51</f>
        <v>0</v>
      </c>
      <c r="R51" s="102">
        <f t="shared" si="3"/>
        <v>486190.58599999995</v>
      </c>
      <c r="S51" s="34">
        <f t="shared" si="4"/>
        <v>0</v>
      </c>
      <c r="T51" s="34">
        <f t="shared" si="5"/>
        <v>0</v>
      </c>
      <c r="U51" s="49">
        <f t="shared" si="6"/>
        <v>0</v>
      </c>
      <c r="W51" s="177">
        <f>SUMPRODUCT('Cost Escalators'!$B$18:$M$18,'Input Data'!$AA51:$AL51)</f>
        <v>1</v>
      </c>
      <c r="X51" s="171">
        <f>SUMPRODUCT('Cost Escalators'!$B$19:$M$19,'Input Data'!$AA51:$AL51)</f>
        <v>1</v>
      </c>
      <c r="Y51" s="171">
        <f>SUMPRODUCT('Cost Escalators'!$B$20:$M$20,'Input Data'!$AA51:$AL51)</f>
        <v>1</v>
      </c>
      <c r="Z51" s="171">
        <f>SUMPRODUCT('Cost Escalators'!$B$21:$M$21,'Input Data'!$AA51:$AL51)</f>
        <v>1</v>
      </c>
      <c r="AA51" s="176">
        <f>SUMPRODUCT('Cost Escalators'!$B$22:$M$22,'Input Data'!$AA51:$AL51)</f>
        <v>1</v>
      </c>
      <c r="AC51" s="255">
        <f>IF(OR($A51='Cost Escalators'!$A$68,$A51='Cost Escalators'!$A$69,$A51='Cost Escalators'!$A$70,$A51='Cost Escalators'!$A$71),SUM($H51:$L51),0)</f>
        <v>0</v>
      </c>
    </row>
    <row r="52" spans="1:29" x14ac:dyDescent="0.2">
      <c r="A52" s="33">
        <f>'Input Data'!A52</f>
        <v>6337</v>
      </c>
      <c r="B52" s="33" t="str">
        <f>'Input Data'!B52</f>
        <v>HV Buildings &amp; Civil Work</v>
      </c>
      <c r="C52" s="33" t="str">
        <f>'Input Data'!C52</f>
        <v>Security Fence Replace D-Pales</v>
      </c>
      <c r="D52" s="35" t="str">
        <f>'Input Data'!D52</f>
        <v>PS Network Asset Replacement</v>
      </c>
      <c r="E52" s="63" t="str">
        <f>'Input Data'!E52</f>
        <v>Input_Prog_Commit</v>
      </c>
      <c r="F52" s="66">
        <f>'Input Data'!F52</f>
        <v>0</v>
      </c>
      <c r="G52" s="52">
        <f>'Input Data'!G52</f>
        <v>2014</v>
      </c>
      <c r="H52" s="34">
        <f>'Costs ($2014) Excl Real Esc'!H52</f>
        <v>0</v>
      </c>
      <c r="I52" s="34">
        <f>'Costs ($2014) Excl Real Esc'!I52</f>
        <v>0</v>
      </c>
      <c r="J52" s="34">
        <f>'Costs ($2014) Excl Real Esc'!J52</f>
        <v>0</v>
      </c>
      <c r="K52" s="34">
        <f>'Costs ($2014) Excl Real Esc'!K52</f>
        <v>0</v>
      </c>
      <c r="L52" s="49">
        <f>'Costs ($2014) Excl Real Esc'!L52*W52</f>
        <v>54145</v>
      </c>
      <c r="M52" s="34">
        <f>'Costs ($2014) Excl Real Esc'!M52*X52</f>
        <v>0</v>
      </c>
      <c r="N52" s="34">
        <f>'Costs ($2014) Excl Real Esc'!N52*Y52</f>
        <v>0</v>
      </c>
      <c r="O52" s="34">
        <f>'Costs ($2014) Excl Real Esc'!O52*Z52</f>
        <v>0</v>
      </c>
      <c r="P52" s="49">
        <f>'Costs ($2014) Excl Real Esc'!P52*AA52</f>
        <v>0</v>
      </c>
      <c r="R52" s="102">
        <f t="shared" si="3"/>
        <v>0</v>
      </c>
      <c r="S52" s="34">
        <f t="shared" si="4"/>
        <v>0</v>
      </c>
      <c r="T52" s="34">
        <f t="shared" si="5"/>
        <v>0</v>
      </c>
      <c r="U52" s="49">
        <f t="shared" si="6"/>
        <v>0</v>
      </c>
      <c r="W52" s="177">
        <f>SUMPRODUCT('Cost Escalators'!$B$18:$M$18,'Input Data'!$AA52:$AL52)</f>
        <v>1</v>
      </c>
      <c r="X52" s="171">
        <f>SUMPRODUCT('Cost Escalators'!$B$19:$M$19,'Input Data'!$AA52:$AL52)</f>
        <v>1</v>
      </c>
      <c r="Y52" s="171">
        <f>SUMPRODUCT('Cost Escalators'!$B$20:$M$20,'Input Data'!$AA52:$AL52)</f>
        <v>1</v>
      </c>
      <c r="Z52" s="171">
        <f>SUMPRODUCT('Cost Escalators'!$B$21:$M$21,'Input Data'!$AA52:$AL52)</f>
        <v>1</v>
      </c>
      <c r="AA52" s="176">
        <f>SUMPRODUCT('Cost Escalators'!$B$22:$M$22,'Input Data'!$AA52:$AL52)</f>
        <v>1</v>
      </c>
      <c r="AC52" s="255">
        <f>IF(OR($A52='Cost Escalators'!$A$68,$A52='Cost Escalators'!$A$69,$A52='Cost Escalators'!$A$70,$A52='Cost Escalators'!$A$71),SUM($H52:$L52),0)</f>
        <v>0</v>
      </c>
    </row>
    <row r="53" spans="1:29" x14ac:dyDescent="0.2">
      <c r="A53" s="33">
        <f>'Input Data'!A53</f>
        <v>0</v>
      </c>
      <c r="B53" s="33" t="str">
        <f>'Input Data'!B53</f>
        <v>HV Buildings &amp; Civil Work</v>
      </c>
      <c r="C53" s="33" t="str">
        <f>'Input Data'!C53</f>
        <v>Network Asset Replacement</v>
      </c>
      <c r="D53" s="35" t="str">
        <f>'Input Data'!D53</f>
        <v>PS Network Asset Replacement</v>
      </c>
      <c r="E53" s="63" t="str">
        <f>'Input Data'!E53</f>
        <v>Input_Prog_Commit</v>
      </c>
      <c r="F53" s="66">
        <f>'Input Data'!F53</f>
        <v>0</v>
      </c>
      <c r="G53" s="52">
        <f>'Input Data'!G53</f>
        <v>2013</v>
      </c>
      <c r="H53" s="34">
        <f>'Costs ($2014) Excl Real Esc'!H53</f>
        <v>1789164.4882991365</v>
      </c>
      <c r="I53" s="34">
        <f>'Costs ($2014) Excl Real Esc'!I53</f>
        <v>1243690.1421086709</v>
      </c>
      <c r="J53" s="34">
        <f>'Costs ($2014) Excl Real Esc'!J53</f>
        <v>4896134.5789632453</v>
      </c>
      <c r="K53" s="34">
        <f>'Costs ($2014) Excl Real Esc'!K53</f>
        <v>4958289.4832642674</v>
      </c>
      <c r="L53" s="49">
        <f>'Costs ($2014) Excl Real Esc'!L53*W53</f>
        <v>0</v>
      </c>
      <c r="M53" s="34">
        <f>'Costs ($2014) Excl Real Esc'!M53*X53</f>
        <v>0</v>
      </c>
      <c r="N53" s="34">
        <f>'Costs ($2014) Excl Real Esc'!N53*Y53</f>
        <v>0</v>
      </c>
      <c r="O53" s="34">
        <f>'Costs ($2014) Excl Real Esc'!O53*Z53</f>
        <v>0</v>
      </c>
      <c r="P53" s="49">
        <f>'Costs ($2014) Excl Real Esc'!P53*AA53</f>
        <v>0</v>
      </c>
      <c r="R53" s="102">
        <f t="shared" si="3"/>
        <v>0</v>
      </c>
      <c r="S53" s="34">
        <f t="shared" si="4"/>
        <v>0</v>
      </c>
      <c r="T53" s="34">
        <f t="shared" si="5"/>
        <v>0</v>
      </c>
      <c r="U53" s="49">
        <f t="shared" si="6"/>
        <v>0</v>
      </c>
      <c r="W53" s="177">
        <f>SUMPRODUCT('Cost Escalators'!$B$18:$M$18,'Input Data'!$AA53:$AL53)</f>
        <v>1</v>
      </c>
      <c r="X53" s="171">
        <f>SUMPRODUCT('Cost Escalators'!$B$19:$M$19,'Input Data'!$AA53:$AL53)</f>
        <v>1</v>
      </c>
      <c r="Y53" s="171">
        <f>SUMPRODUCT('Cost Escalators'!$B$20:$M$20,'Input Data'!$AA53:$AL53)</f>
        <v>1</v>
      </c>
      <c r="Z53" s="171">
        <f>SUMPRODUCT('Cost Escalators'!$B$21:$M$21,'Input Data'!$AA53:$AL53)</f>
        <v>1</v>
      </c>
      <c r="AA53" s="176">
        <f>SUMPRODUCT('Cost Escalators'!$B$22:$M$22,'Input Data'!$AA53:$AL53)</f>
        <v>1</v>
      </c>
      <c r="AC53" s="255">
        <f>IF(OR($A53='Cost Escalators'!$A$68,$A53='Cost Escalators'!$A$69,$A53='Cost Escalators'!$A$70,$A53='Cost Escalators'!$A$71),SUM($H53:$L53),0)</f>
        <v>0</v>
      </c>
    </row>
    <row r="54" spans="1:29" x14ac:dyDescent="0.2">
      <c r="A54" s="33">
        <f>'Input Data'!A54</f>
        <v>5651</v>
      </c>
      <c r="B54" s="33" t="str">
        <f>'Input Data'!B54</f>
        <v>IT</v>
      </c>
      <c r="C54" s="33" t="str">
        <f>'Input Data'!C54</f>
        <v>SCADA Upgrade</v>
      </c>
      <c r="D54" s="35" t="str">
        <f>'Input Data'!D54</f>
        <v>PS Network Asset Replacement</v>
      </c>
      <c r="E54" s="63" t="str">
        <f>'Input Data'!E54</f>
        <v>Input_Prog_Commit</v>
      </c>
      <c r="F54" s="66">
        <f>'Input Data'!F54</f>
        <v>0</v>
      </c>
      <c r="G54" s="52">
        <f>'Input Data'!G54</f>
        <v>2014</v>
      </c>
      <c r="H54" s="34">
        <f>'Costs ($2014) Excl Real Esc'!H54</f>
        <v>0</v>
      </c>
      <c r="I54" s="34">
        <f>'Costs ($2014) Excl Real Esc'!I54</f>
        <v>0</v>
      </c>
      <c r="J54" s="34">
        <f>'Costs ($2014) Excl Real Esc'!J54</f>
        <v>0</v>
      </c>
      <c r="K54" s="34">
        <f>'Costs ($2014) Excl Real Esc'!K54</f>
        <v>0</v>
      </c>
      <c r="L54" s="49">
        <f>'Costs ($2014) Excl Real Esc'!L54*W54</f>
        <v>3390986.2400000002</v>
      </c>
      <c r="M54" s="34">
        <f>'Costs ($2014) Excl Real Esc'!M54*X54</f>
        <v>1414000</v>
      </c>
      <c r="N54" s="34">
        <f>'Costs ($2014) Excl Real Esc'!N54*Y54</f>
        <v>0</v>
      </c>
      <c r="O54" s="34">
        <f>'Costs ($2014) Excl Real Esc'!O54*Z54</f>
        <v>0</v>
      </c>
      <c r="P54" s="49">
        <f>'Costs ($2014) Excl Real Esc'!P54*AA54</f>
        <v>0</v>
      </c>
      <c r="R54" s="102">
        <f t="shared" si="3"/>
        <v>1414000</v>
      </c>
      <c r="S54" s="34">
        <f t="shared" si="4"/>
        <v>0</v>
      </c>
      <c r="T54" s="34">
        <f t="shared" si="5"/>
        <v>0</v>
      </c>
      <c r="U54" s="49">
        <f t="shared" si="6"/>
        <v>0</v>
      </c>
      <c r="W54" s="177">
        <f>SUMPRODUCT('Cost Escalators'!$B$18:$M$18,'Input Data'!$AA54:$AL54)</f>
        <v>1</v>
      </c>
      <c r="X54" s="171">
        <f>SUMPRODUCT('Cost Escalators'!$B$19:$M$19,'Input Data'!$AA54:$AL54)</f>
        <v>1</v>
      </c>
      <c r="Y54" s="171">
        <f>SUMPRODUCT('Cost Escalators'!$B$20:$M$20,'Input Data'!$AA54:$AL54)</f>
        <v>1</v>
      </c>
      <c r="Z54" s="171">
        <f>SUMPRODUCT('Cost Escalators'!$B$21:$M$21,'Input Data'!$AA54:$AL54)</f>
        <v>1</v>
      </c>
      <c r="AA54" s="176">
        <f>SUMPRODUCT('Cost Escalators'!$B$22:$M$22,'Input Data'!$AA54:$AL54)</f>
        <v>1</v>
      </c>
      <c r="AC54" s="255">
        <f>IF(OR($A54='Cost Escalators'!$A$68,$A54='Cost Escalators'!$A$69,$A54='Cost Escalators'!$A$70,$A54='Cost Escalators'!$A$71),SUM($H54:$L54),0)</f>
        <v>0</v>
      </c>
    </row>
    <row r="55" spans="1:29" x14ac:dyDescent="0.2">
      <c r="A55" s="33">
        <f>'Input Data'!A55</f>
        <v>8238</v>
      </c>
      <c r="B55" s="33" t="str">
        <f>'Input Data'!B55</f>
        <v>IT</v>
      </c>
      <c r="C55" s="33" t="str">
        <f>'Input Data'!C55</f>
        <v>SCADA Facilities Augmentation</v>
      </c>
      <c r="D55" s="35" t="str">
        <f>'Input Data'!D55</f>
        <v>PS Network Asset Replacement</v>
      </c>
      <c r="E55" s="63" t="str">
        <f>'Input Data'!E55</f>
        <v>Input_Prog_Commit</v>
      </c>
      <c r="F55" s="66">
        <f>'Input Data'!F55</f>
        <v>0</v>
      </c>
      <c r="G55" s="52">
        <f>'Input Data'!G55</f>
        <v>2014</v>
      </c>
      <c r="H55" s="34">
        <f>'Costs ($2014) Excl Real Esc'!H55</f>
        <v>0</v>
      </c>
      <c r="I55" s="34">
        <f>'Costs ($2014) Excl Real Esc'!I55</f>
        <v>0</v>
      </c>
      <c r="J55" s="34">
        <f>'Costs ($2014) Excl Real Esc'!J55</f>
        <v>0</v>
      </c>
      <c r="K55" s="34">
        <f>'Costs ($2014) Excl Real Esc'!K55</f>
        <v>0</v>
      </c>
      <c r="L55" s="49">
        <f>'Costs ($2014) Excl Real Esc'!L55*W55</f>
        <v>776869.15</v>
      </c>
      <c r="M55" s="34">
        <f>'Costs ($2014) Excl Real Esc'!M55*X55</f>
        <v>350000</v>
      </c>
      <c r="N55" s="34">
        <f>'Costs ($2014) Excl Real Esc'!N55*Y55</f>
        <v>0</v>
      </c>
      <c r="O55" s="34">
        <f>'Costs ($2014) Excl Real Esc'!O55*Z55</f>
        <v>0</v>
      </c>
      <c r="P55" s="49">
        <f>'Costs ($2014) Excl Real Esc'!P55*AA55</f>
        <v>0</v>
      </c>
      <c r="R55" s="102">
        <f t="shared" si="3"/>
        <v>350000</v>
      </c>
      <c r="S55" s="34">
        <f t="shared" si="4"/>
        <v>0</v>
      </c>
      <c r="T55" s="34">
        <f t="shared" si="5"/>
        <v>0</v>
      </c>
      <c r="U55" s="49">
        <f t="shared" si="6"/>
        <v>0</v>
      </c>
      <c r="W55" s="177">
        <f>SUMPRODUCT('Cost Escalators'!$B$18:$M$18,'Input Data'!$AA55:$AL55)</f>
        <v>1</v>
      </c>
      <c r="X55" s="171">
        <f>SUMPRODUCT('Cost Escalators'!$B$19:$M$19,'Input Data'!$AA55:$AL55)</f>
        <v>1</v>
      </c>
      <c r="Y55" s="171">
        <f>SUMPRODUCT('Cost Escalators'!$B$20:$M$20,'Input Data'!$AA55:$AL55)</f>
        <v>1</v>
      </c>
      <c r="Z55" s="171">
        <f>SUMPRODUCT('Cost Escalators'!$B$21:$M$21,'Input Data'!$AA55:$AL55)</f>
        <v>1</v>
      </c>
      <c r="AA55" s="176">
        <f>SUMPRODUCT('Cost Escalators'!$B$22:$M$22,'Input Data'!$AA55:$AL55)</f>
        <v>1</v>
      </c>
      <c r="AC55" s="255">
        <f>IF(OR($A55='Cost Escalators'!$A$68,$A55='Cost Escalators'!$A$69,$A55='Cost Escalators'!$A$70,$A55='Cost Escalators'!$A$71),SUM($H55:$L55),0)</f>
        <v>0</v>
      </c>
    </row>
    <row r="56" spans="1:29" x14ac:dyDescent="0.2">
      <c r="A56" s="33">
        <f>'Input Data'!A56</f>
        <v>5923</v>
      </c>
      <c r="B56" s="33" t="str">
        <f>'Input Data'!B56</f>
        <v>Metering</v>
      </c>
      <c r="C56" s="33" t="str">
        <f>'Input Data'!C56</f>
        <v>Replacement of Siements 7EC Meters</v>
      </c>
      <c r="D56" s="35" t="str">
        <f>'Input Data'!D56</f>
        <v>PS Network Asset Replacement</v>
      </c>
      <c r="E56" s="63" t="str">
        <f>'Input Data'!E56</f>
        <v>Input_Prog_Commit</v>
      </c>
      <c r="F56" s="66">
        <f>'Input Data'!F56</f>
        <v>0</v>
      </c>
      <c r="G56" s="52">
        <f>'Input Data'!G56</f>
        <v>2014</v>
      </c>
      <c r="H56" s="34">
        <f>'Costs ($2014) Excl Real Esc'!H56</f>
        <v>0</v>
      </c>
      <c r="I56" s="34">
        <f>'Costs ($2014) Excl Real Esc'!I56</f>
        <v>0</v>
      </c>
      <c r="J56" s="34">
        <f>'Costs ($2014) Excl Real Esc'!J56</f>
        <v>0</v>
      </c>
      <c r="K56" s="34">
        <f>'Costs ($2014) Excl Real Esc'!K56</f>
        <v>0</v>
      </c>
      <c r="L56" s="49">
        <f>'Costs ($2014) Excl Real Esc'!L56*W56</f>
        <v>301214.46000000002</v>
      </c>
      <c r="M56" s="34">
        <f>'Costs ($2014) Excl Real Esc'!M56*X56</f>
        <v>0</v>
      </c>
      <c r="N56" s="34">
        <f>'Costs ($2014) Excl Real Esc'!N56*Y56</f>
        <v>0</v>
      </c>
      <c r="O56" s="34">
        <f>'Costs ($2014) Excl Real Esc'!O56*Z56</f>
        <v>225716.08728789398</v>
      </c>
      <c r="P56" s="49">
        <f>'Costs ($2014) Excl Real Esc'!P56*AA56</f>
        <v>0</v>
      </c>
      <c r="R56" s="102">
        <f t="shared" si="3"/>
        <v>0</v>
      </c>
      <c r="S56" s="34">
        <f t="shared" si="4"/>
        <v>0</v>
      </c>
      <c r="T56" s="34">
        <f t="shared" si="5"/>
        <v>225716.08728789398</v>
      </c>
      <c r="U56" s="49">
        <f t="shared" si="6"/>
        <v>0</v>
      </c>
      <c r="W56" s="177">
        <f>SUMPRODUCT('Cost Escalators'!$B$18:$M$18,'Input Data'!$AA56:$AL56)</f>
        <v>1</v>
      </c>
      <c r="X56" s="171">
        <f>SUMPRODUCT('Cost Escalators'!$B$19:$M$19,'Input Data'!$AA56:$AL56)</f>
        <v>1</v>
      </c>
      <c r="Y56" s="171">
        <f>SUMPRODUCT('Cost Escalators'!$B$20:$M$20,'Input Data'!$AA56:$AL56)</f>
        <v>1</v>
      </c>
      <c r="Z56" s="171">
        <f>SUMPRODUCT('Cost Escalators'!$B$21:$M$21,'Input Data'!$AA56:$AL56)</f>
        <v>1</v>
      </c>
      <c r="AA56" s="176">
        <f>SUMPRODUCT('Cost Escalators'!$B$22:$M$22,'Input Data'!$AA56:$AL56)</f>
        <v>1</v>
      </c>
      <c r="AC56" s="255">
        <f>IF(OR($A56='Cost Escalators'!$A$68,$A56='Cost Escalators'!$A$69,$A56='Cost Escalators'!$A$70,$A56='Cost Escalators'!$A$71),SUM($H56:$L56),0)</f>
        <v>0</v>
      </c>
    </row>
    <row r="57" spans="1:29" x14ac:dyDescent="0.2">
      <c r="A57" s="33">
        <f>'Input Data'!A57</f>
        <v>5925</v>
      </c>
      <c r="B57" s="33" t="str">
        <f>'Input Data'!B57</f>
        <v>Metering</v>
      </c>
      <c r="C57" s="33" t="str">
        <f>'Input Data'!C57</f>
        <v>Replacement of Email A1R-AL Meters</v>
      </c>
      <c r="D57" s="35" t="str">
        <f>'Input Data'!D57</f>
        <v>PS Network Asset Replacement</v>
      </c>
      <c r="E57" s="63" t="str">
        <f>'Input Data'!E57</f>
        <v>Input_Prog_Commit</v>
      </c>
      <c r="F57" s="66">
        <f>'Input Data'!F57</f>
        <v>0</v>
      </c>
      <c r="G57" s="52">
        <f>'Input Data'!G57</f>
        <v>2014</v>
      </c>
      <c r="H57" s="34">
        <f>'Costs ($2014) Excl Real Esc'!H57</f>
        <v>0</v>
      </c>
      <c r="I57" s="34">
        <f>'Costs ($2014) Excl Real Esc'!I57</f>
        <v>0</v>
      </c>
      <c r="J57" s="34">
        <f>'Costs ($2014) Excl Real Esc'!J57</f>
        <v>0</v>
      </c>
      <c r="K57" s="34">
        <f>'Costs ($2014) Excl Real Esc'!K57</f>
        <v>0</v>
      </c>
      <c r="L57" s="49">
        <f>'Costs ($2014) Excl Real Esc'!L57*W57</f>
        <v>339838</v>
      </c>
      <c r="M57" s="34">
        <f>'Costs ($2014) Excl Real Esc'!M57*X57</f>
        <v>0</v>
      </c>
      <c r="N57" s="34">
        <f>'Costs ($2014) Excl Real Esc'!N57*Y57</f>
        <v>0</v>
      </c>
      <c r="O57" s="34">
        <f>'Costs ($2014) Excl Real Esc'!O57*Z57</f>
        <v>0</v>
      </c>
      <c r="P57" s="49">
        <f>'Costs ($2014) Excl Real Esc'!P57*AA57</f>
        <v>0</v>
      </c>
      <c r="R57" s="102">
        <f t="shared" si="3"/>
        <v>0</v>
      </c>
      <c r="S57" s="34">
        <f t="shared" si="4"/>
        <v>0</v>
      </c>
      <c r="T57" s="34">
        <f t="shared" si="5"/>
        <v>0</v>
      </c>
      <c r="U57" s="49">
        <f t="shared" si="6"/>
        <v>0</v>
      </c>
      <c r="W57" s="177">
        <f>SUMPRODUCT('Cost Escalators'!$B$18:$M$18,'Input Data'!$AA57:$AL57)</f>
        <v>1</v>
      </c>
      <c r="X57" s="171">
        <f>SUMPRODUCT('Cost Escalators'!$B$19:$M$19,'Input Data'!$AA57:$AL57)</f>
        <v>1</v>
      </c>
      <c r="Y57" s="171">
        <f>SUMPRODUCT('Cost Escalators'!$B$20:$M$20,'Input Data'!$AA57:$AL57)</f>
        <v>1</v>
      </c>
      <c r="Z57" s="171">
        <f>SUMPRODUCT('Cost Escalators'!$B$21:$M$21,'Input Data'!$AA57:$AL57)</f>
        <v>1</v>
      </c>
      <c r="AA57" s="176">
        <f>SUMPRODUCT('Cost Escalators'!$B$22:$M$22,'Input Data'!$AA57:$AL57)</f>
        <v>1</v>
      </c>
      <c r="AC57" s="255">
        <f>IF(OR($A57='Cost Escalators'!$A$68,$A57='Cost Escalators'!$A$69,$A57='Cost Escalators'!$A$70,$A57='Cost Escalators'!$A$71),SUM($H57:$L57),0)</f>
        <v>0</v>
      </c>
    </row>
    <row r="58" spans="1:29" x14ac:dyDescent="0.2">
      <c r="A58" s="33">
        <f>'Input Data'!A58</f>
        <v>5926</v>
      </c>
      <c r="B58" s="33" t="str">
        <f>'Input Data'!B58</f>
        <v>Metering</v>
      </c>
      <c r="C58" s="33" t="str">
        <f>'Input Data'!C58</f>
        <v>Replacement of CEWE CEP/CEQ Meters</v>
      </c>
      <c r="D58" s="35" t="str">
        <f>'Input Data'!D58</f>
        <v>PS Network Asset Replacement</v>
      </c>
      <c r="E58" s="63" t="str">
        <f>'Input Data'!E58</f>
        <v>Input_Prog_Commit</v>
      </c>
      <c r="F58" s="66">
        <f>'Input Data'!F58</f>
        <v>0</v>
      </c>
      <c r="G58" s="52">
        <f>'Input Data'!G58</f>
        <v>2014</v>
      </c>
      <c r="H58" s="34">
        <f>'Costs ($2014) Excl Real Esc'!H58</f>
        <v>0</v>
      </c>
      <c r="I58" s="34">
        <f>'Costs ($2014) Excl Real Esc'!I58</f>
        <v>0</v>
      </c>
      <c r="J58" s="34">
        <f>'Costs ($2014) Excl Real Esc'!J58</f>
        <v>0</v>
      </c>
      <c r="K58" s="34">
        <f>'Costs ($2014) Excl Real Esc'!K58</f>
        <v>0</v>
      </c>
      <c r="L58" s="49">
        <f>'Costs ($2014) Excl Real Esc'!L58*W58</f>
        <v>525100.06000000006</v>
      </c>
      <c r="M58" s="34">
        <f>'Costs ($2014) Excl Real Esc'!M58*X58</f>
        <v>309705.31776394695</v>
      </c>
      <c r="N58" s="34">
        <f>'Costs ($2014) Excl Real Esc'!N58*Y58</f>
        <v>0</v>
      </c>
      <c r="O58" s="34">
        <f>'Costs ($2014) Excl Real Esc'!O58*Z58</f>
        <v>0</v>
      </c>
      <c r="P58" s="49">
        <f>'Costs ($2014) Excl Real Esc'!P58*AA58</f>
        <v>0</v>
      </c>
      <c r="R58" s="102">
        <f t="shared" si="3"/>
        <v>309705.31776394695</v>
      </c>
      <c r="S58" s="34">
        <f t="shared" si="4"/>
        <v>0</v>
      </c>
      <c r="T58" s="34">
        <f t="shared" si="5"/>
        <v>0</v>
      </c>
      <c r="U58" s="49">
        <f t="shared" si="6"/>
        <v>0</v>
      </c>
      <c r="W58" s="177">
        <f>SUMPRODUCT('Cost Escalators'!$B$18:$M$18,'Input Data'!$AA58:$AL58)</f>
        <v>1</v>
      </c>
      <c r="X58" s="171">
        <f>SUMPRODUCT('Cost Escalators'!$B$19:$M$19,'Input Data'!$AA58:$AL58)</f>
        <v>1</v>
      </c>
      <c r="Y58" s="171">
        <f>SUMPRODUCT('Cost Escalators'!$B$20:$M$20,'Input Data'!$AA58:$AL58)</f>
        <v>1</v>
      </c>
      <c r="Z58" s="171">
        <f>SUMPRODUCT('Cost Escalators'!$B$21:$M$21,'Input Data'!$AA58:$AL58)</f>
        <v>1</v>
      </c>
      <c r="AA58" s="176">
        <f>SUMPRODUCT('Cost Escalators'!$B$22:$M$22,'Input Data'!$AA58:$AL58)</f>
        <v>1</v>
      </c>
      <c r="AC58" s="255">
        <f>IF(OR($A58='Cost Escalators'!$A$68,$A58='Cost Escalators'!$A$69,$A58='Cost Escalators'!$A$70,$A58='Cost Escalators'!$A$71),SUM($H58:$L58),0)</f>
        <v>0</v>
      </c>
    </row>
    <row r="59" spans="1:29" x14ac:dyDescent="0.2">
      <c r="A59" s="33">
        <f>'Input Data'!A59</f>
        <v>5927</v>
      </c>
      <c r="B59" s="33" t="str">
        <f>'Input Data'!B59</f>
        <v>Metering</v>
      </c>
      <c r="C59" s="33" t="str">
        <f>'Input Data'!C59</f>
        <v>Replacement of Ferrari Disc Pulsing Meters</v>
      </c>
      <c r="D59" s="35" t="str">
        <f>'Input Data'!D59</f>
        <v>PS Network Asset Replacement</v>
      </c>
      <c r="E59" s="63" t="str">
        <f>'Input Data'!E59</f>
        <v>Input_Prog_Commit</v>
      </c>
      <c r="F59" s="66">
        <f>'Input Data'!F59</f>
        <v>0</v>
      </c>
      <c r="G59" s="52">
        <f>'Input Data'!G59</f>
        <v>2014</v>
      </c>
      <c r="H59" s="34">
        <f>'Costs ($2014) Excl Real Esc'!H59</f>
        <v>0</v>
      </c>
      <c r="I59" s="34">
        <f>'Costs ($2014) Excl Real Esc'!I59</f>
        <v>0</v>
      </c>
      <c r="J59" s="34">
        <f>'Costs ($2014) Excl Real Esc'!J59</f>
        <v>0</v>
      </c>
      <c r="K59" s="34">
        <f>'Costs ($2014) Excl Real Esc'!K59</f>
        <v>0</v>
      </c>
      <c r="L59" s="49">
        <f>'Costs ($2014) Excl Real Esc'!L59*W59</f>
        <v>91317.93</v>
      </c>
      <c r="M59" s="34">
        <f>'Costs ($2014) Excl Real Esc'!M59*X59</f>
        <v>213232.13298431027</v>
      </c>
      <c r="N59" s="34">
        <f>'Costs ($2014) Excl Real Esc'!N59*Y59</f>
        <v>142154.75532287327</v>
      </c>
      <c r="O59" s="34">
        <f>'Costs ($2014) Excl Real Esc'!O59*Z59</f>
        <v>244822.07861161538</v>
      </c>
      <c r="P59" s="49">
        <f>'Costs ($2014) Excl Real Esc'!P59*AA59</f>
        <v>157949.72813652619</v>
      </c>
      <c r="R59" s="102">
        <f t="shared" si="3"/>
        <v>213232.13298431027</v>
      </c>
      <c r="S59" s="34">
        <f t="shared" si="4"/>
        <v>142154.75532287327</v>
      </c>
      <c r="T59" s="34">
        <f t="shared" si="5"/>
        <v>244822.07861161538</v>
      </c>
      <c r="U59" s="49">
        <f t="shared" si="6"/>
        <v>157949.72813652619</v>
      </c>
      <c r="W59" s="177">
        <f>SUMPRODUCT('Cost Escalators'!$B$18:$M$18,'Input Data'!$AA59:$AL59)</f>
        <v>1</v>
      </c>
      <c r="X59" s="171">
        <f>SUMPRODUCT('Cost Escalators'!$B$19:$M$19,'Input Data'!$AA59:$AL59)</f>
        <v>1</v>
      </c>
      <c r="Y59" s="171">
        <f>SUMPRODUCT('Cost Escalators'!$B$20:$M$20,'Input Data'!$AA59:$AL59)</f>
        <v>1</v>
      </c>
      <c r="Z59" s="171">
        <f>SUMPRODUCT('Cost Escalators'!$B$21:$M$21,'Input Data'!$AA59:$AL59)</f>
        <v>1</v>
      </c>
      <c r="AA59" s="176">
        <f>SUMPRODUCT('Cost Escalators'!$B$22:$M$22,'Input Data'!$AA59:$AL59)</f>
        <v>1</v>
      </c>
      <c r="AC59" s="255">
        <f>IF(OR($A59='Cost Escalators'!$A$68,$A59='Cost Escalators'!$A$69,$A59='Cost Escalators'!$A$70,$A59='Cost Escalators'!$A$71),SUM($H59:$L59),0)</f>
        <v>0</v>
      </c>
    </row>
    <row r="60" spans="1:29" x14ac:dyDescent="0.2">
      <c r="A60" s="33">
        <f>'Input Data'!A60</f>
        <v>6296</v>
      </c>
      <c r="B60" s="33" t="str">
        <f>'Input Data'!B60</f>
        <v>Metering</v>
      </c>
      <c r="C60" s="33" t="str">
        <f>'Input Data'!C60</f>
        <v>Upgrade Site Metering Schemes</v>
      </c>
      <c r="D60" s="35" t="str">
        <f>'Input Data'!D60</f>
        <v>PS Network Asset Replacement</v>
      </c>
      <c r="E60" s="63" t="str">
        <f>'Input Data'!E60</f>
        <v>Input_Prog_Commit</v>
      </c>
      <c r="F60" s="66">
        <f>'Input Data'!F60</f>
        <v>0</v>
      </c>
      <c r="G60" s="52">
        <f>'Input Data'!G60</f>
        <v>2014</v>
      </c>
      <c r="H60" s="34">
        <f>'Costs ($2014) Excl Real Esc'!H60</f>
        <v>0</v>
      </c>
      <c r="I60" s="34">
        <f>'Costs ($2014) Excl Real Esc'!I60</f>
        <v>0</v>
      </c>
      <c r="J60" s="34">
        <f>'Costs ($2014) Excl Real Esc'!J60</f>
        <v>0</v>
      </c>
      <c r="K60" s="34">
        <f>'Costs ($2014) Excl Real Esc'!K60</f>
        <v>0</v>
      </c>
      <c r="L60" s="49">
        <f>'Costs ($2014) Excl Real Esc'!L60*W60</f>
        <v>213620.2</v>
      </c>
      <c r="M60" s="34">
        <f>'Costs ($2014) Excl Real Esc'!M60*X60</f>
        <v>338574.13093184098</v>
      </c>
      <c r="N60" s="34">
        <f>'Costs ($2014) Excl Real Esc'!N60*Y60</f>
        <v>451432.17457578797</v>
      </c>
      <c r="O60" s="34">
        <f>'Costs ($2014) Excl Real Esc'!O60*Z60</f>
        <v>42014.846999999994</v>
      </c>
      <c r="P60" s="49">
        <f>'Costs ($2014) Excl Real Esc'!P60*AA60</f>
        <v>565984.76645973499</v>
      </c>
      <c r="R60" s="102">
        <f t="shared" si="3"/>
        <v>338574.13093184098</v>
      </c>
      <c r="S60" s="34">
        <f t="shared" si="4"/>
        <v>451432.17457578797</v>
      </c>
      <c r="T60" s="34">
        <f t="shared" si="5"/>
        <v>42014.846999999994</v>
      </c>
      <c r="U60" s="49">
        <f t="shared" si="6"/>
        <v>565984.76645973499</v>
      </c>
      <c r="W60" s="177">
        <f>SUMPRODUCT('Cost Escalators'!$B$18:$M$18,'Input Data'!$AA60:$AL60)</f>
        <v>1</v>
      </c>
      <c r="X60" s="171">
        <f>SUMPRODUCT('Cost Escalators'!$B$19:$M$19,'Input Data'!$AA60:$AL60)</f>
        <v>1</v>
      </c>
      <c r="Y60" s="171">
        <f>SUMPRODUCT('Cost Escalators'!$B$20:$M$20,'Input Data'!$AA60:$AL60)</f>
        <v>1</v>
      </c>
      <c r="Z60" s="171">
        <f>SUMPRODUCT('Cost Escalators'!$B$21:$M$21,'Input Data'!$AA60:$AL60)</f>
        <v>1</v>
      </c>
      <c r="AA60" s="176">
        <f>SUMPRODUCT('Cost Escalators'!$B$22:$M$22,'Input Data'!$AA60:$AL60)</f>
        <v>1</v>
      </c>
      <c r="AC60" s="255">
        <f>IF(OR($A60='Cost Escalators'!$A$68,$A60='Cost Escalators'!$A$69,$A60='Cost Escalators'!$A$70,$A60='Cost Escalators'!$A$71),SUM($H60:$L60),0)</f>
        <v>0</v>
      </c>
    </row>
    <row r="61" spans="1:29" x14ac:dyDescent="0.2">
      <c r="A61" s="33">
        <f>'Input Data'!A61</f>
        <v>0</v>
      </c>
      <c r="B61" s="33" t="str">
        <f>'Input Data'!B61</f>
        <v>Metering</v>
      </c>
      <c r="C61" s="33" t="str">
        <f>'Input Data'!C61</f>
        <v>Network Asset Replacement</v>
      </c>
      <c r="D61" s="35" t="str">
        <f>'Input Data'!D61</f>
        <v>PS Network Asset Replacement</v>
      </c>
      <c r="E61" s="63" t="str">
        <f>'Input Data'!E61</f>
        <v>Input_Prog_Commit</v>
      </c>
      <c r="F61" s="66">
        <f>'Input Data'!F61</f>
        <v>0</v>
      </c>
      <c r="G61" s="52">
        <f>'Input Data'!G61</f>
        <v>2013</v>
      </c>
      <c r="H61" s="34">
        <f>'Costs ($2014) Excl Real Esc'!H61</f>
        <v>1260039.5380679031</v>
      </c>
      <c r="I61" s="34">
        <f>'Costs ($2014) Excl Real Esc'!I61</f>
        <v>749122.9254925698</v>
      </c>
      <c r="J61" s="34">
        <f>'Costs ($2014) Excl Real Esc'!J61</f>
        <v>0</v>
      </c>
      <c r="K61" s="34">
        <f>'Costs ($2014) Excl Real Esc'!K61</f>
        <v>0</v>
      </c>
      <c r="L61" s="49">
        <f>'Costs ($2014) Excl Real Esc'!L61*W61</f>
        <v>0</v>
      </c>
      <c r="M61" s="34">
        <f>'Costs ($2014) Excl Real Esc'!M61*X61</f>
        <v>0</v>
      </c>
      <c r="N61" s="34">
        <f>'Costs ($2014) Excl Real Esc'!N61*Y61</f>
        <v>0</v>
      </c>
      <c r="O61" s="34">
        <f>'Costs ($2014) Excl Real Esc'!O61*Z61</f>
        <v>0</v>
      </c>
      <c r="P61" s="49">
        <f>'Costs ($2014) Excl Real Esc'!P61*AA61</f>
        <v>0</v>
      </c>
      <c r="R61" s="102">
        <f t="shared" si="3"/>
        <v>0</v>
      </c>
      <c r="S61" s="34">
        <f t="shared" si="4"/>
        <v>0</v>
      </c>
      <c r="T61" s="34">
        <f t="shared" si="5"/>
        <v>0</v>
      </c>
      <c r="U61" s="49">
        <f t="shared" si="6"/>
        <v>0</v>
      </c>
      <c r="W61" s="177">
        <f>SUMPRODUCT('Cost Escalators'!$B$18:$M$18,'Input Data'!$AA61:$AL61)</f>
        <v>1</v>
      </c>
      <c r="X61" s="171">
        <f>SUMPRODUCT('Cost Escalators'!$B$19:$M$19,'Input Data'!$AA61:$AL61)</f>
        <v>1</v>
      </c>
      <c r="Y61" s="171">
        <f>SUMPRODUCT('Cost Escalators'!$B$20:$M$20,'Input Data'!$AA61:$AL61)</f>
        <v>1</v>
      </c>
      <c r="Z61" s="171">
        <f>SUMPRODUCT('Cost Escalators'!$B$21:$M$21,'Input Data'!$AA61:$AL61)</f>
        <v>1</v>
      </c>
      <c r="AA61" s="176">
        <f>SUMPRODUCT('Cost Escalators'!$B$22:$M$22,'Input Data'!$AA61:$AL61)</f>
        <v>1</v>
      </c>
      <c r="AC61" s="255">
        <f>IF(OR($A61='Cost Escalators'!$A$68,$A61='Cost Escalators'!$A$69,$A61='Cost Escalators'!$A$70,$A61='Cost Escalators'!$A$71),SUM($H61:$L61),0)</f>
        <v>0</v>
      </c>
    </row>
    <row r="62" spans="1:29" x14ac:dyDescent="0.2">
      <c r="A62" s="33">
        <f>'Input Data'!A62</f>
        <v>0</v>
      </c>
      <c r="B62" s="33" t="str">
        <f>'Input Data'!B62</f>
        <v>Metering</v>
      </c>
      <c r="C62" s="33" t="str">
        <f>'Input Data'!C62</f>
        <v>Network Asset Replacement</v>
      </c>
      <c r="D62" s="35" t="str">
        <f>'Input Data'!D62</f>
        <v>PS Network Asset Replacement</v>
      </c>
      <c r="E62" s="63" t="str">
        <f>'Input Data'!E62</f>
        <v>Input_Prog_Commit</v>
      </c>
      <c r="F62" s="66">
        <f>'Input Data'!F62</f>
        <v>0</v>
      </c>
      <c r="G62" s="52">
        <f>'Input Data'!G62</f>
        <v>2013</v>
      </c>
      <c r="H62" s="34">
        <f>'Costs ($2014) Excl Real Esc'!H62</f>
        <v>0</v>
      </c>
      <c r="I62" s="34">
        <f>'Costs ($2014) Excl Real Esc'!I62</f>
        <v>0</v>
      </c>
      <c r="J62" s="34">
        <f>'Costs ($2014) Excl Real Esc'!J62</f>
        <v>1782065.5039397266</v>
      </c>
      <c r="K62" s="34">
        <f>'Costs ($2014) Excl Real Esc'!K62</f>
        <v>3104047.5812012735</v>
      </c>
      <c r="L62" s="49">
        <f>'Costs ($2014) Excl Real Esc'!L62*W62</f>
        <v>0</v>
      </c>
      <c r="M62" s="34">
        <f>'Costs ($2014) Excl Real Esc'!M62*X62</f>
        <v>0</v>
      </c>
      <c r="N62" s="34">
        <f>'Costs ($2014) Excl Real Esc'!N62*Y62</f>
        <v>0</v>
      </c>
      <c r="O62" s="34">
        <f>'Costs ($2014) Excl Real Esc'!O62*Z62</f>
        <v>0</v>
      </c>
      <c r="P62" s="49">
        <f>'Costs ($2014) Excl Real Esc'!P62*AA62</f>
        <v>0</v>
      </c>
      <c r="R62" s="102">
        <f t="shared" si="3"/>
        <v>0</v>
      </c>
      <c r="S62" s="34">
        <f t="shared" si="4"/>
        <v>0</v>
      </c>
      <c r="T62" s="34">
        <f t="shared" si="5"/>
        <v>0</v>
      </c>
      <c r="U62" s="49">
        <f t="shared" si="6"/>
        <v>0</v>
      </c>
      <c r="W62" s="177">
        <f>SUMPRODUCT('Cost Escalators'!$B$18:$M$18,'Input Data'!$AA62:$AL62)</f>
        <v>1</v>
      </c>
      <c r="X62" s="171">
        <f>SUMPRODUCT('Cost Escalators'!$B$19:$M$19,'Input Data'!$AA62:$AL62)</f>
        <v>1</v>
      </c>
      <c r="Y62" s="171">
        <f>SUMPRODUCT('Cost Escalators'!$B$20:$M$20,'Input Data'!$AA62:$AL62)</f>
        <v>1</v>
      </c>
      <c r="Z62" s="171">
        <f>SUMPRODUCT('Cost Escalators'!$B$21:$M$21,'Input Data'!$AA62:$AL62)</f>
        <v>1</v>
      </c>
      <c r="AA62" s="176">
        <f>SUMPRODUCT('Cost Escalators'!$B$22:$M$22,'Input Data'!$AA62:$AL62)</f>
        <v>1</v>
      </c>
      <c r="AC62" s="255">
        <f>IF(OR($A62='Cost Escalators'!$A$68,$A62='Cost Escalators'!$A$69,$A62='Cost Escalators'!$A$70,$A62='Cost Escalators'!$A$71),SUM($H62:$L62),0)</f>
        <v>0</v>
      </c>
    </row>
    <row r="63" spans="1:29" x14ac:dyDescent="0.2">
      <c r="A63" s="33">
        <f>'Input Data'!A63</f>
        <v>4946</v>
      </c>
      <c r="B63" s="33" t="str">
        <f>'Input Data'!B63</f>
        <v>Protection</v>
      </c>
      <c r="C63" s="33" t="str">
        <f>'Input Data'!C63</f>
        <v>Replacement of H-Type Relays - Key Metro Sites</v>
      </c>
      <c r="D63" s="35" t="str">
        <f>'Input Data'!D63</f>
        <v>PS Network Asset Replacement</v>
      </c>
      <c r="E63" s="63" t="str">
        <f>'Input Data'!E63</f>
        <v>Input_Prog_Commit</v>
      </c>
      <c r="F63" s="66">
        <f>'Input Data'!F63</f>
        <v>0</v>
      </c>
      <c r="G63" s="52">
        <f>'Input Data'!G63</f>
        <v>2014</v>
      </c>
      <c r="H63" s="34">
        <f>'Costs ($2014) Excl Real Esc'!H63</f>
        <v>0</v>
      </c>
      <c r="I63" s="34">
        <f>'Costs ($2014) Excl Real Esc'!I63</f>
        <v>0</v>
      </c>
      <c r="J63" s="34">
        <f>'Costs ($2014) Excl Real Esc'!J63</f>
        <v>0</v>
      </c>
      <c r="K63" s="34">
        <f>'Costs ($2014) Excl Real Esc'!K63</f>
        <v>0</v>
      </c>
      <c r="L63" s="49">
        <f>'Costs ($2014) Excl Real Esc'!L63*W63</f>
        <v>16250.04</v>
      </c>
      <c r="M63" s="34">
        <f>'Costs ($2014) Excl Real Esc'!M63*X63</f>
        <v>0</v>
      </c>
      <c r="N63" s="34">
        <f>'Costs ($2014) Excl Real Esc'!N63*Y63</f>
        <v>0</v>
      </c>
      <c r="O63" s="34">
        <f>'Costs ($2014) Excl Real Esc'!O63*Z63</f>
        <v>0</v>
      </c>
      <c r="P63" s="49">
        <f>'Costs ($2014) Excl Real Esc'!P63*AA63</f>
        <v>0</v>
      </c>
      <c r="R63" s="102">
        <f t="shared" si="3"/>
        <v>0</v>
      </c>
      <c r="S63" s="34">
        <f t="shared" si="4"/>
        <v>0</v>
      </c>
      <c r="T63" s="34">
        <f t="shared" si="5"/>
        <v>0</v>
      </c>
      <c r="U63" s="49">
        <f t="shared" si="6"/>
        <v>0</v>
      </c>
      <c r="W63" s="177">
        <f>SUMPRODUCT('Cost Escalators'!$B$18:$M$18,'Input Data'!$AA63:$AL63)</f>
        <v>1</v>
      </c>
      <c r="X63" s="171">
        <f>SUMPRODUCT('Cost Escalators'!$B$19:$M$19,'Input Data'!$AA63:$AL63)</f>
        <v>1</v>
      </c>
      <c r="Y63" s="171">
        <f>SUMPRODUCT('Cost Escalators'!$B$20:$M$20,'Input Data'!$AA63:$AL63)</f>
        <v>1</v>
      </c>
      <c r="Z63" s="171">
        <f>SUMPRODUCT('Cost Escalators'!$B$21:$M$21,'Input Data'!$AA63:$AL63)</f>
        <v>1</v>
      </c>
      <c r="AA63" s="176">
        <f>SUMPRODUCT('Cost Escalators'!$B$22:$M$22,'Input Data'!$AA63:$AL63)</f>
        <v>1</v>
      </c>
      <c r="AC63" s="255">
        <f>IF(OR($A63='Cost Escalators'!$A$68,$A63='Cost Escalators'!$A$69,$A63='Cost Escalators'!$A$70,$A63='Cost Escalators'!$A$71),SUM($H63:$L63),0)</f>
        <v>0</v>
      </c>
    </row>
    <row r="64" spans="1:29" x14ac:dyDescent="0.2">
      <c r="A64" s="33">
        <f>'Input Data'!A64</f>
        <v>4947</v>
      </c>
      <c r="B64" s="33" t="str">
        <f>'Input Data'!B64</f>
        <v>Protection</v>
      </c>
      <c r="C64" s="33" t="str">
        <f>'Input Data'!C64</f>
        <v>Replacement of H-Type Relays - Remaining Sites</v>
      </c>
      <c r="D64" s="35" t="str">
        <f>'Input Data'!D64</f>
        <v>PS Network Asset Replacement</v>
      </c>
      <c r="E64" s="63" t="str">
        <f>'Input Data'!E64</f>
        <v>Input_Prog_Commit</v>
      </c>
      <c r="F64" s="66">
        <f>'Input Data'!F64</f>
        <v>0</v>
      </c>
      <c r="G64" s="52">
        <f>'Input Data'!G64</f>
        <v>2014</v>
      </c>
      <c r="H64" s="34">
        <f>'Costs ($2014) Excl Real Esc'!H64</f>
        <v>0</v>
      </c>
      <c r="I64" s="34">
        <f>'Costs ($2014) Excl Real Esc'!I64</f>
        <v>0</v>
      </c>
      <c r="J64" s="34">
        <f>'Costs ($2014) Excl Real Esc'!J64</f>
        <v>0</v>
      </c>
      <c r="K64" s="34">
        <f>'Costs ($2014) Excl Real Esc'!K64</f>
        <v>0</v>
      </c>
      <c r="L64" s="49">
        <f>'Costs ($2014) Excl Real Esc'!L64*W64</f>
        <v>-11273.55</v>
      </c>
      <c r="M64" s="34">
        <f>'Costs ($2014) Excl Real Esc'!M64*X64</f>
        <v>0</v>
      </c>
      <c r="N64" s="34">
        <f>'Costs ($2014) Excl Real Esc'!N64*Y64</f>
        <v>0</v>
      </c>
      <c r="O64" s="34">
        <f>'Costs ($2014) Excl Real Esc'!O64*Z64</f>
        <v>0</v>
      </c>
      <c r="P64" s="49">
        <f>'Costs ($2014) Excl Real Esc'!P64*AA64</f>
        <v>53666.777887191136</v>
      </c>
      <c r="R64" s="102">
        <f t="shared" si="3"/>
        <v>0</v>
      </c>
      <c r="S64" s="34">
        <f t="shared" si="4"/>
        <v>0</v>
      </c>
      <c r="T64" s="34">
        <f t="shared" si="5"/>
        <v>0</v>
      </c>
      <c r="U64" s="49">
        <f t="shared" si="6"/>
        <v>53666.777887191136</v>
      </c>
      <c r="W64" s="177">
        <f>SUMPRODUCT('Cost Escalators'!$B$18:$M$18,'Input Data'!$AA64:$AL64)</f>
        <v>1</v>
      </c>
      <c r="X64" s="171">
        <f>SUMPRODUCT('Cost Escalators'!$B$19:$M$19,'Input Data'!$AA64:$AL64)</f>
        <v>1</v>
      </c>
      <c r="Y64" s="171">
        <f>SUMPRODUCT('Cost Escalators'!$B$20:$M$20,'Input Data'!$AA64:$AL64)</f>
        <v>1</v>
      </c>
      <c r="Z64" s="171">
        <f>SUMPRODUCT('Cost Escalators'!$B$21:$M$21,'Input Data'!$AA64:$AL64)</f>
        <v>1</v>
      </c>
      <c r="AA64" s="176">
        <f>SUMPRODUCT('Cost Escalators'!$B$22:$M$22,'Input Data'!$AA64:$AL64)</f>
        <v>1</v>
      </c>
      <c r="AC64" s="255">
        <f>IF(OR($A64='Cost Escalators'!$A$68,$A64='Cost Escalators'!$A$69,$A64='Cost Escalators'!$A$70,$A64='Cost Escalators'!$A$71),SUM($H64:$L64),0)</f>
        <v>0</v>
      </c>
    </row>
    <row r="65" spans="1:29" x14ac:dyDescent="0.2">
      <c r="A65" s="33">
        <f>'Input Data'!A65</f>
        <v>4954</v>
      </c>
      <c r="B65" s="33" t="str">
        <f>'Input Data'!B65</f>
        <v>Protection</v>
      </c>
      <c r="C65" s="33" t="str">
        <f>'Input Data'!C65</f>
        <v>Replacement of CSD IMS Fault Recorders</v>
      </c>
      <c r="D65" s="35" t="str">
        <f>'Input Data'!D65</f>
        <v>PS Network Asset Replacement</v>
      </c>
      <c r="E65" s="63" t="str">
        <f>'Input Data'!E65</f>
        <v>Input_Prog_Commit</v>
      </c>
      <c r="F65" s="66">
        <f>'Input Data'!F65</f>
        <v>0</v>
      </c>
      <c r="G65" s="52">
        <f>'Input Data'!G65</f>
        <v>2014</v>
      </c>
      <c r="H65" s="34">
        <f>'Costs ($2014) Excl Real Esc'!H65</f>
        <v>0</v>
      </c>
      <c r="I65" s="34">
        <f>'Costs ($2014) Excl Real Esc'!I65</f>
        <v>0</v>
      </c>
      <c r="J65" s="34">
        <f>'Costs ($2014) Excl Real Esc'!J65</f>
        <v>0</v>
      </c>
      <c r="K65" s="34">
        <f>'Costs ($2014) Excl Real Esc'!K65</f>
        <v>0</v>
      </c>
      <c r="L65" s="49">
        <f>'Costs ($2014) Excl Real Esc'!L65*W65</f>
        <v>143294.98000000001</v>
      </c>
      <c r="M65" s="34">
        <f>'Costs ($2014) Excl Real Esc'!M65*X65</f>
        <v>0</v>
      </c>
      <c r="N65" s="34">
        <f>'Costs ($2014) Excl Real Esc'!N65*Y65</f>
        <v>0</v>
      </c>
      <c r="O65" s="34">
        <f>'Costs ($2014) Excl Real Esc'!O65*Z65</f>
        <v>75548.33539426529</v>
      </c>
      <c r="P65" s="49">
        <f>'Costs ($2014) Excl Real Esc'!P65*AA65</f>
        <v>151096.67078853058</v>
      </c>
      <c r="R65" s="102">
        <f t="shared" si="3"/>
        <v>0</v>
      </c>
      <c r="S65" s="34">
        <f t="shared" si="4"/>
        <v>0</v>
      </c>
      <c r="T65" s="34">
        <f t="shared" si="5"/>
        <v>75548.33539426529</v>
      </c>
      <c r="U65" s="49">
        <f t="shared" si="6"/>
        <v>151096.67078853058</v>
      </c>
      <c r="W65" s="177">
        <f>SUMPRODUCT('Cost Escalators'!$B$18:$M$18,'Input Data'!$AA65:$AL65)</f>
        <v>1</v>
      </c>
      <c r="X65" s="171">
        <f>SUMPRODUCT('Cost Escalators'!$B$19:$M$19,'Input Data'!$AA65:$AL65)</f>
        <v>1</v>
      </c>
      <c r="Y65" s="171">
        <f>SUMPRODUCT('Cost Escalators'!$B$20:$M$20,'Input Data'!$AA65:$AL65)</f>
        <v>1</v>
      </c>
      <c r="Z65" s="171">
        <f>SUMPRODUCT('Cost Escalators'!$B$21:$M$21,'Input Data'!$AA65:$AL65)</f>
        <v>1</v>
      </c>
      <c r="AA65" s="176">
        <f>SUMPRODUCT('Cost Escalators'!$B$22:$M$22,'Input Data'!$AA65:$AL65)</f>
        <v>1</v>
      </c>
      <c r="AC65" s="255">
        <f>IF(OR($A65='Cost Escalators'!$A$68,$A65='Cost Escalators'!$A$69,$A65='Cost Escalators'!$A$70,$A65='Cost Escalators'!$A$71),SUM($H65:$L65),0)</f>
        <v>0</v>
      </c>
    </row>
    <row r="66" spans="1:29" x14ac:dyDescent="0.2">
      <c r="A66" s="33">
        <f>'Input Data'!A66</f>
        <v>4957</v>
      </c>
      <c r="B66" s="33" t="str">
        <f>'Input Data'!B66</f>
        <v>Protection</v>
      </c>
      <c r="C66" s="33" t="str">
        <f>'Input Data'!C66</f>
        <v>Replacement of TS Relays</v>
      </c>
      <c r="D66" s="35" t="str">
        <f>'Input Data'!D66</f>
        <v>PS Network Asset Replacement</v>
      </c>
      <c r="E66" s="63" t="str">
        <f>'Input Data'!E66</f>
        <v>Input_Prog_Commit</v>
      </c>
      <c r="F66" s="66">
        <f>'Input Data'!F66</f>
        <v>0</v>
      </c>
      <c r="G66" s="52">
        <f>'Input Data'!G66</f>
        <v>2014</v>
      </c>
      <c r="H66" s="34">
        <f>'Costs ($2014) Excl Real Esc'!H66</f>
        <v>0</v>
      </c>
      <c r="I66" s="34">
        <f>'Costs ($2014) Excl Real Esc'!I66</f>
        <v>0</v>
      </c>
      <c r="J66" s="34">
        <f>'Costs ($2014) Excl Real Esc'!J66</f>
        <v>0</v>
      </c>
      <c r="K66" s="34">
        <f>'Costs ($2014) Excl Real Esc'!K66</f>
        <v>0</v>
      </c>
      <c r="L66" s="49">
        <f>'Costs ($2014) Excl Real Esc'!L66*W66</f>
        <v>74092</v>
      </c>
      <c r="M66" s="34">
        <f>'Costs ($2014) Excl Real Esc'!M66*X66</f>
        <v>0</v>
      </c>
      <c r="N66" s="34">
        <f>'Costs ($2014) Excl Real Esc'!N66*Y66</f>
        <v>0</v>
      </c>
      <c r="O66" s="34">
        <f>'Costs ($2014) Excl Real Esc'!O66*Z66</f>
        <v>0</v>
      </c>
      <c r="P66" s="49">
        <f>'Costs ($2014) Excl Real Esc'!P66*AA66</f>
        <v>0</v>
      </c>
      <c r="R66" s="102">
        <f t="shared" si="3"/>
        <v>0</v>
      </c>
      <c r="S66" s="34">
        <f t="shared" si="4"/>
        <v>0</v>
      </c>
      <c r="T66" s="34">
        <f t="shared" si="5"/>
        <v>0</v>
      </c>
      <c r="U66" s="49">
        <f t="shared" si="6"/>
        <v>0</v>
      </c>
      <c r="W66" s="177">
        <f>SUMPRODUCT('Cost Escalators'!$B$18:$M$18,'Input Data'!$AA66:$AL66)</f>
        <v>1</v>
      </c>
      <c r="X66" s="171">
        <f>SUMPRODUCT('Cost Escalators'!$B$19:$M$19,'Input Data'!$AA66:$AL66)</f>
        <v>1</v>
      </c>
      <c r="Y66" s="171">
        <f>SUMPRODUCT('Cost Escalators'!$B$20:$M$20,'Input Data'!$AA66:$AL66)</f>
        <v>1</v>
      </c>
      <c r="Z66" s="171">
        <f>SUMPRODUCT('Cost Escalators'!$B$21:$M$21,'Input Data'!$AA66:$AL66)</f>
        <v>1</v>
      </c>
      <c r="AA66" s="176">
        <f>SUMPRODUCT('Cost Escalators'!$B$22:$M$22,'Input Data'!$AA66:$AL66)</f>
        <v>1</v>
      </c>
      <c r="AC66" s="255">
        <f>IF(OR($A66='Cost Escalators'!$A$68,$A66='Cost Escalators'!$A$69,$A66='Cost Escalators'!$A$70,$A66='Cost Escalators'!$A$71),SUM($H66:$L66),0)</f>
        <v>0</v>
      </c>
    </row>
    <row r="67" spans="1:29" x14ac:dyDescent="0.2">
      <c r="A67" s="33">
        <f>'Input Data'!A67</f>
        <v>4960</v>
      </c>
      <c r="B67" s="33" t="str">
        <f>'Input Data'!B67</f>
        <v>Protection</v>
      </c>
      <c r="C67" s="33" t="str">
        <f>'Input Data'!C67</f>
        <v>Replacement of THS Relays</v>
      </c>
      <c r="D67" s="35" t="str">
        <f>'Input Data'!D67</f>
        <v>PS Network Asset Replacement</v>
      </c>
      <c r="E67" s="63" t="str">
        <f>'Input Data'!E67</f>
        <v>Input_Prog_Commit</v>
      </c>
      <c r="F67" s="66">
        <f>'Input Data'!F67</f>
        <v>0</v>
      </c>
      <c r="G67" s="52">
        <f>'Input Data'!G67</f>
        <v>2014</v>
      </c>
      <c r="H67" s="34">
        <f>'Costs ($2014) Excl Real Esc'!H67</f>
        <v>0</v>
      </c>
      <c r="I67" s="34">
        <f>'Costs ($2014) Excl Real Esc'!I67</f>
        <v>0</v>
      </c>
      <c r="J67" s="34">
        <f>'Costs ($2014) Excl Real Esc'!J67</f>
        <v>0</v>
      </c>
      <c r="K67" s="34">
        <f>'Costs ($2014) Excl Real Esc'!K67</f>
        <v>0</v>
      </c>
      <c r="L67" s="49">
        <f>'Costs ($2014) Excl Real Esc'!L67*W67</f>
        <v>447256.73</v>
      </c>
      <c r="M67" s="34">
        <f>'Costs ($2014) Excl Real Esc'!M67*X67</f>
        <v>437187.86454876466</v>
      </c>
      <c r="N67" s="34">
        <f>'Costs ($2014) Excl Real Esc'!N67*Y67</f>
        <v>105443.29789438201</v>
      </c>
      <c r="O67" s="34">
        <f>'Costs ($2014) Excl Real Esc'!O67*Z67</f>
        <v>160220.80077104078</v>
      </c>
      <c r="P67" s="49">
        <f>'Costs ($2014) Excl Real Esc'!P67*AA67</f>
        <v>0</v>
      </c>
      <c r="R67" s="102">
        <f t="shared" si="3"/>
        <v>437187.86454876466</v>
      </c>
      <c r="S67" s="34">
        <f t="shared" si="4"/>
        <v>105443.29789438201</v>
      </c>
      <c r="T67" s="34">
        <f t="shared" si="5"/>
        <v>160220.80077104078</v>
      </c>
      <c r="U67" s="49">
        <f t="shared" si="6"/>
        <v>0</v>
      </c>
      <c r="W67" s="177">
        <f>SUMPRODUCT('Cost Escalators'!$B$18:$M$18,'Input Data'!$AA67:$AL67)</f>
        <v>1</v>
      </c>
      <c r="X67" s="171">
        <f>SUMPRODUCT('Cost Escalators'!$B$19:$M$19,'Input Data'!$AA67:$AL67)</f>
        <v>1</v>
      </c>
      <c r="Y67" s="171">
        <f>SUMPRODUCT('Cost Escalators'!$B$20:$M$20,'Input Data'!$AA67:$AL67)</f>
        <v>1</v>
      </c>
      <c r="Z67" s="171">
        <f>SUMPRODUCT('Cost Escalators'!$B$21:$M$21,'Input Data'!$AA67:$AL67)</f>
        <v>1</v>
      </c>
      <c r="AA67" s="176">
        <f>SUMPRODUCT('Cost Escalators'!$B$22:$M$22,'Input Data'!$AA67:$AL67)</f>
        <v>1</v>
      </c>
      <c r="AC67" s="255">
        <f>IF(OR($A67='Cost Escalators'!$A$68,$A67='Cost Escalators'!$A$69,$A67='Cost Escalators'!$A$70,$A67='Cost Escalators'!$A$71),SUM($H67:$L67),0)</f>
        <v>0</v>
      </c>
    </row>
    <row r="68" spans="1:29" x14ac:dyDescent="0.2">
      <c r="A68" s="33">
        <f>'Input Data'!A68</f>
        <v>4961</v>
      </c>
      <c r="B68" s="33" t="str">
        <f>'Input Data'!B68</f>
        <v>Protection</v>
      </c>
      <c r="C68" s="33" t="str">
        <f>'Input Data'!C68</f>
        <v>Replacement of THR Relays</v>
      </c>
      <c r="D68" s="35" t="str">
        <f>'Input Data'!D68</f>
        <v>PS Network Asset Replacement</v>
      </c>
      <c r="E68" s="63" t="str">
        <f>'Input Data'!E68</f>
        <v>Input_Prog_Commit</v>
      </c>
      <c r="F68" s="66">
        <f>'Input Data'!F68</f>
        <v>0</v>
      </c>
      <c r="G68" s="52">
        <f>'Input Data'!G68</f>
        <v>2014</v>
      </c>
      <c r="H68" s="34">
        <f>'Costs ($2014) Excl Real Esc'!H68</f>
        <v>0</v>
      </c>
      <c r="I68" s="34">
        <f>'Costs ($2014) Excl Real Esc'!I68</f>
        <v>0</v>
      </c>
      <c r="J68" s="34">
        <f>'Costs ($2014) Excl Real Esc'!J68</f>
        <v>0</v>
      </c>
      <c r="K68" s="34">
        <f>'Costs ($2014) Excl Real Esc'!K68</f>
        <v>0</v>
      </c>
      <c r="L68" s="49">
        <f>'Costs ($2014) Excl Real Esc'!L68*W68</f>
        <v>95573.85</v>
      </c>
      <c r="M68" s="34">
        <f>'Costs ($2014) Excl Real Esc'!M68*X68</f>
        <v>0</v>
      </c>
      <c r="N68" s="34">
        <f>'Costs ($2014) Excl Real Esc'!N68*Y68</f>
        <v>1676638.1968967819</v>
      </c>
      <c r="O68" s="34">
        <f>'Costs ($2014) Excl Real Esc'!O68*Z68</f>
        <v>695827.88886875589</v>
      </c>
      <c r="P68" s="49">
        <f>'Costs ($2014) Excl Real Esc'!P68*AA68</f>
        <v>581578.90048904857</v>
      </c>
      <c r="R68" s="102">
        <f t="shared" si="3"/>
        <v>0</v>
      </c>
      <c r="S68" s="34">
        <f t="shared" si="4"/>
        <v>1676638.1968967819</v>
      </c>
      <c r="T68" s="34">
        <f t="shared" si="5"/>
        <v>695827.88886875589</v>
      </c>
      <c r="U68" s="49">
        <f t="shared" si="6"/>
        <v>581578.90048904857</v>
      </c>
      <c r="W68" s="177">
        <f>SUMPRODUCT('Cost Escalators'!$B$18:$M$18,'Input Data'!$AA68:$AL68)</f>
        <v>1</v>
      </c>
      <c r="X68" s="171">
        <f>SUMPRODUCT('Cost Escalators'!$B$19:$M$19,'Input Data'!$AA68:$AL68)</f>
        <v>1</v>
      </c>
      <c r="Y68" s="171">
        <f>SUMPRODUCT('Cost Escalators'!$B$20:$M$20,'Input Data'!$AA68:$AL68)</f>
        <v>1</v>
      </c>
      <c r="Z68" s="171">
        <f>SUMPRODUCT('Cost Escalators'!$B$21:$M$21,'Input Data'!$AA68:$AL68)</f>
        <v>1</v>
      </c>
      <c r="AA68" s="176">
        <f>SUMPRODUCT('Cost Escalators'!$B$22:$M$22,'Input Data'!$AA68:$AL68)</f>
        <v>1</v>
      </c>
      <c r="AC68" s="255">
        <f>IF(OR($A68='Cost Escalators'!$A$68,$A68='Cost Escalators'!$A$69,$A68='Cost Escalators'!$A$70,$A68='Cost Escalators'!$A$71),SUM($H68:$L68),0)</f>
        <v>0</v>
      </c>
    </row>
    <row r="69" spans="1:29" x14ac:dyDescent="0.2">
      <c r="A69" s="33">
        <f>'Input Data'!A69</f>
        <v>4962</v>
      </c>
      <c r="B69" s="33" t="str">
        <f>'Input Data'!B69</f>
        <v>Protection</v>
      </c>
      <c r="C69" s="33" t="str">
        <f>'Input Data'!C69</f>
        <v>Replacement of YTG Relays</v>
      </c>
      <c r="D69" s="35" t="str">
        <f>'Input Data'!D69</f>
        <v>PS Network Asset Replacement</v>
      </c>
      <c r="E69" s="63" t="str">
        <f>'Input Data'!E69</f>
        <v>Input_Prog_Commit</v>
      </c>
      <c r="F69" s="66">
        <f>'Input Data'!F69</f>
        <v>0</v>
      </c>
      <c r="G69" s="52">
        <f>'Input Data'!G69</f>
        <v>2014</v>
      </c>
      <c r="H69" s="34">
        <f>'Costs ($2014) Excl Real Esc'!H69</f>
        <v>0</v>
      </c>
      <c r="I69" s="34">
        <f>'Costs ($2014) Excl Real Esc'!I69</f>
        <v>0</v>
      </c>
      <c r="J69" s="34">
        <f>'Costs ($2014) Excl Real Esc'!J69</f>
        <v>0</v>
      </c>
      <c r="K69" s="34">
        <f>'Costs ($2014) Excl Real Esc'!K69</f>
        <v>0</v>
      </c>
      <c r="L69" s="49">
        <f>'Costs ($2014) Excl Real Esc'!L69*W69</f>
        <v>953174.56</v>
      </c>
      <c r="M69" s="34">
        <f>'Costs ($2014) Excl Real Esc'!M69*X69</f>
        <v>894827.35433279304</v>
      </c>
      <c r="N69" s="34">
        <f>'Costs ($2014) Excl Real Esc'!N69*Y69</f>
        <v>1361313.1875799608</v>
      </c>
      <c r="O69" s="34">
        <f>'Costs ($2014) Excl Real Esc'!O69*Z69</f>
        <v>1115177.9936009578</v>
      </c>
      <c r="P69" s="49">
        <f>'Costs ($2014) Excl Real Esc'!P69*AA69</f>
        <v>710336.02584032901</v>
      </c>
      <c r="R69" s="102">
        <f t="shared" ref="R69:R132" si="7">IF($F69=0,M69,IF($F69=R$4,SUM($H69:$P69),0))</f>
        <v>894827.35433279304</v>
      </c>
      <c r="S69" s="34">
        <f t="shared" ref="S69:S132" si="8">IF($F69=0,N69,IF($F69=S$4,SUM($H69:$P69),0))</f>
        <v>1361313.1875799608</v>
      </c>
      <c r="T69" s="34">
        <f t="shared" ref="T69:T132" si="9">IF($F69=0,O69,IF($F69=T$4,SUM($H69:$P69),0))</f>
        <v>1115177.9936009578</v>
      </c>
      <c r="U69" s="49">
        <f t="shared" ref="U69:U132" si="10">IF($F69=0,P69,IF($F69=U$4,SUM($H69:$P69),0))</f>
        <v>710336.02584032901</v>
      </c>
      <c r="W69" s="177">
        <f>SUMPRODUCT('Cost Escalators'!$B$18:$M$18,'Input Data'!$AA69:$AL69)</f>
        <v>1</v>
      </c>
      <c r="X69" s="171">
        <f>SUMPRODUCT('Cost Escalators'!$B$19:$M$19,'Input Data'!$AA69:$AL69)</f>
        <v>1</v>
      </c>
      <c r="Y69" s="171">
        <f>SUMPRODUCT('Cost Escalators'!$B$20:$M$20,'Input Data'!$AA69:$AL69)</f>
        <v>1</v>
      </c>
      <c r="Z69" s="171">
        <f>SUMPRODUCT('Cost Escalators'!$B$21:$M$21,'Input Data'!$AA69:$AL69)</f>
        <v>1</v>
      </c>
      <c r="AA69" s="176">
        <f>SUMPRODUCT('Cost Escalators'!$B$22:$M$22,'Input Data'!$AA69:$AL69)</f>
        <v>1</v>
      </c>
      <c r="AC69" s="255">
        <f>IF(OR($A69='Cost Escalators'!$A$68,$A69='Cost Escalators'!$A$69,$A69='Cost Escalators'!$A$70,$A69='Cost Escalators'!$A$71),SUM($H69:$L69),0)</f>
        <v>0</v>
      </c>
    </row>
    <row r="70" spans="1:29" x14ac:dyDescent="0.2">
      <c r="A70" s="33">
        <f>'Input Data'!A70</f>
        <v>5150</v>
      </c>
      <c r="B70" s="33" t="str">
        <f>'Input Data'!B70</f>
        <v>Protection</v>
      </c>
      <c r="C70" s="33" t="str">
        <f>'Input Data'!C70</f>
        <v>Replacement of RAZFE Relays</v>
      </c>
      <c r="D70" s="35" t="str">
        <f>'Input Data'!D70</f>
        <v>PS Network Asset Replacement</v>
      </c>
      <c r="E70" s="63" t="str">
        <f>'Input Data'!E70</f>
        <v>Input_Prog_Commit</v>
      </c>
      <c r="F70" s="66">
        <f>'Input Data'!F70</f>
        <v>0</v>
      </c>
      <c r="G70" s="52">
        <f>'Input Data'!G70</f>
        <v>2014</v>
      </c>
      <c r="H70" s="34">
        <f>'Costs ($2014) Excl Real Esc'!H70</f>
        <v>0</v>
      </c>
      <c r="I70" s="34">
        <f>'Costs ($2014) Excl Real Esc'!I70</f>
        <v>0</v>
      </c>
      <c r="J70" s="34">
        <f>'Costs ($2014) Excl Real Esc'!J70</f>
        <v>0</v>
      </c>
      <c r="K70" s="34">
        <f>'Costs ($2014) Excl Real Esc'!K70</f>
        <v>0</v>
      </c>
      <c r="L70" s="49">
        <f>'Costs ($2014) Excl Real Esc'!L70*W70</f>
        <v>515695.39</v>
      </c>
      <c r="M70" s="34">
        <f>'Costs ($2014) Excl Real Esc'!M70*X70</f>
        <v>0</v>
      </c>
      <c r="N70" s="34">
        <f>'Costs ($2014) Excl Real Esc'!N70*Y70</f>
        <v>214821.51978876471</v>
      </c>
      <c r="O70" s="34">
        <f>'Costs ($2014) Excl Real Esc'!O70*Z70</f>
        <v>104110.461774382</v>
      </c>
      <c r="P70" s="49">
        <f>'Costs ($2014) Excl Real Esc'!P70*AA70</f>
        <v>104110.461774382</v>
      </c>
      <c r="R70" s="102">
        <f t="shared" si="7"/>
        <v>0</v>
      </c>
      <c r="S70" s="34">
        <f t="shared" si="8"/>
        <v>214821.51978876471</v>
      </c>
      <c r="T70" s="34">
        <f t="shared" si="9"/>
        <v>104110.461774382</v>
      </c>
      <c r="U70" s="49">
        <f t="shared" si="10"/>
        <v>104110.461774382</v>
      </c>
      <c r="W70" s="177">
        <f>SUMPRODUCT('Cost Escalators'!$B$18:$M$18,'Input Data'!$AA70:$AL70)</f>
        <v>1</v>
      </c>
      <c r="X70" s="171">
        <f>SUMPRODUCT('Cost Escalators'!$B$19:$M$19,'Input Data'!$AA70:$AL70)</f>
        <v>1</v>
      </c>
      <c r="Y70" s="171">
        <f>SUMPRODUCT('Cost Escalators'!$B$20:$M$20,'Input Data'!$AA70:$AL70)</f>
        <v>1</v>
      </c>
      <c r="Z70" s="171">
        <f>SUMPRODUCT('Cost Escalators'!$B$21:$M$21,'Input Data'!$AA70:$AL70)</f>
        <v>1</v>
      </c>
      <c r="AA70" s="176">
        <f>SUMPRODUCT('Cost Escalators'!$B$22:$M$22,'Input Data'!$AA70:$AL70)</f>
        <v>1</v>
      </c>
      <c r="AC70" s="255">
        <f>IF(OR($A70='Cost Escalators'!$A$68,$A70='Cost Escalators'!$A$69,$A70='Cost Escalators'!$A$70,$A70='Cost Escalators'!$A$71),SUM($H70:$L70),0)</f>
        <v>0</v>
      </c>
    </row>
    <row r="71" spans="1:29" x14ac:dyDescent="0.2">
      <c r="A71" s="33">
        <f>'Input Data'!A71</f>
        <v>5541</v>
      </c>
      <c r="B71" s="33" t="str">
        <f>'Input Data'!B71</f>
        <v>Protection</v>
      </c>
      <c r="C71" s="33" t="str">
        <f>'Input Data'!C71</f>
        <v>Replacement of Optimho Relays</v>
      </c>
      <c r="D71" s="35" t="str">
        <f>'Input Data'!D71</f>
        <v>PS Network Asset Replacement</v>
      </c>
      <c r="E71" s="63" t="str">
        <f>'Input Data'!E71</f>
        <v>Input_Prog_Commit</v>
      </c>
      <c r="F71" s="66">
        <f>'Input Data'!F71</f>
        <v>0</v>
      </c>
      <c r="G71" s="52">
        <f>'Input Data'!G71</f>
        <v>2014</v>
      </c>
      <c r="H71" s="34">
        <f>'Costs ($2014) Excl Real Esc'!H71</f>
        <v>0</v>
      </c>
      <c r="I71" s="34">
        <f>'Costs ($2014) Excl Real Esc'!I71</f>
        <v>0</v>
      </c>
      <c r="J71" s="34">
        <f>'Costs ($2014) Excl Real Esc'!J71</f>
        <v>0</v>
      </c>
      <c r="K71" s="34">
        <f>'Costs ($2014) Excl Real Esc'!K71</f>
        <v>0</v>
      </c>
      <c r="L71" s="49">
        <f>'Costs ($2014) Excl Real Esc'!L71*W71</f>
        <v>28456.62</v>
      </c>
      <c r="M71" s="34">
        <f>'Costs ($2014) Excl Real Esc'!M71*X71</f>
        <v>0</v>
      </c>
      <c r="N71" s="34">
        <f>'Costs ($2014) Excl Real Esc'!N71*Y71</f>
        <v>213055.5645487647</v>
      </c>
      <c r="O71" s="34">
        <f>'Costs ($2014) Excl Real Esc'!O71*Z71</f>
        <v>105722.00877438199</v>
      </c>
      <c r="P71" s="49">
        <f>'Costs ($2014) Excl Real Esc'!P71*AA71</f>
        <v>678178.16968904866</v>
      </c>
      <c r="R71" s="102">
        <f t="shared" si="7"/>
        <v>0</v>
      </c>
      <c r="S71" s="34">
        <f t="shared" si="8"/>
        <v>213055.5645487647</v>
      </c>
      <c r="T71" s="34">
        <f t="shared" si="9"/>
        <v>105722.00877438199</v>
      </c>
      <c r="U71" s="49">
        <f t="shared" si="10"/>
        <v>678178.16968904866</v>
      </c>
      <c r="W71" s="177">
        <f>SUMPRODUCT('Cost Escalators'!$B$18:$M$18,'Input Data'!$AA71:$AL71)</f>
        <v>1</v>
      </c>
      <c r="X71" s="171">
        <f>SUMPRODUCT('Cost Escalators'!$B$19:$M$19,'Input Data'!$AA71:$AL71)</f>
        <v>1</v>
      </c>
      <c r="Y71" s="171">
        <f>SUMPRODUCT('Cost Escalators'!$B$20:$M$20,'Input Data'!$AA71:$AL71)</f>
        <v>1</v>
      </c>
      <c r="Z71" s="171">
        <f>SUMPRODUCT('Cost Escalators'!$B$21:$M$21,'Input Data'!$AA71:$AL71)</f>
        <v>1</v>
      </c>
      <c r="AA71" s="176">
        <f>SUMPRODUCT('Cost Escalators'!$B$22:$M$22,'Input Data'!$AA71:$AL71)</f>
        <v>1</v>
      </c>
      <c r="AC71" s="255">
        <f>IF(OR($A71='Cost Escalators'!$A$68,$A71='Cost Escalators'!$A$69,$A71='Cost Escalators'!$A$70,$A71='Cost Escalators'!$A$71),SUM($H71:$L71),0)</f>
        <v>0</v>
      </c>
    </row>
    <row r="72" spans="1:29" x14ac:dyDescent="0.2">
      <c r="A72" s="33">
        <f>'Input Data'!A72</f>
        <v>5921</v>
      </c>
      <c r="B72" s="33" t="str">
        <f>'Input Data'!B72</f>
        <v>Protection</v>
      </c>
      <c r="C72" s="33" t="str">
        <f>'Input Data'!C72</f>
        <v>Replacement of D202,D203,D21SE,D22SE Transformer Differential Relays</v>
      </c>
      <c r="D72" s="35" t="str">
        <f>'Input Data'!D72</f>
        <v>PS Network Asset Replacement</v>
      </c>
      <c r="E72" s="63" t="str">
        <f>'Input Data'!E72</f>
        <v>Input_Prog_Commit</v>
      </c>
      <c r="F72" s="66">
        <f>'Input Data'!F72</f>
        <v>0</v>
      </c>
      <c r="G72" s="52">
        <f>'Input Data'!G72</f>
        <v>2014</v>
      </c>
      <c r="H72" s="34">
        <f>'Costs ($2014) Excl Real Esc'!H72</f>
        <v>0</v>
      </c>
      <c r="I72" s="34">
        <f>'Costs ($2014) Excl Real Esc'!I72</f>
        <v>0</v>
      </c>
      <c r="J72" s="34">
        <f>'Costs ($2014) Excl Real Esc'!J72</f>
        <v>0</v>
      </c>
      <c r="K72" s="34">
        <f>'Costs ($2014) Excl Real Esc'!K72</f>
        <v>0</v>
      </c>
      <c r="L72" s="49">
        <f>'Costs ($2014) Excl Real Esc'!L72*W72</f>
        <v>901778.34</v>
      </c>
      <c r="M72" s="34">
        <f>'Costs ($2014) Excl Real Esc'!M72*X72</f>
        <v>219733.24071541638</v>
      </c>
      <c r="N72" s="34">
        <f>'Costs ($2014) Excl Real Esc'!N72*Y72</f>
        <v>137868.93178082988</v>
      </c>
      <c r="O72" s="34">
        <f>'Costs ($2014) Excl Real Esc'!O72*Z72</f>
        <v>273086.33832165977</v>
      </c>
      <c r="P72" s="49">
        <f>'Costs ($2014) Excl Real Esc'!P72*AA72</f>
        <v>126565.80999999998</v>
      </c>
      <c r="R72" s="102">
        <f t="shared" si="7"/>
        <v>219733.24071541638</v>
      </c>
      <c r="S72" s="34">
        <f t="shared" si="8"/>
        <v>137868.93178082988</v>
      </c>
      <c r="T72" s="34">
        <f t="shared" si="9"/>
        <v>273086.33832165977</v>
      </c>
      <c r="U72" s="49">
        <f t="shared" si="10"/>
        <v>126565.80999999998</v>
      </c>
      <c r="W72" s="177">
        <f>SUMPRODUCT('Cost Escalators'!$B$18:$M$18,'Input Data'!$AA72:$AL72)</f>
        <v>1</v>
      </c>
      <c r="X72" s="171">
        <f>SUMPRODUCT('Cost Escalators'!$B$19:$M$19,'Input Data'!$AA72:$AL72)</f>
        <v>1</v>
      </c>
      <c r="Y72" s="171">
        <f>SUMPRODUCT('Cost Escalators'!$B$20:$M$20,'Input Data'!$AA72:$AL72)</f>
        <v>1</v>
      </c>
      <c r="Z72" s="171">
        <f>SUMPRODUCT('Cost Escalators'!$B$21:$M$21,'Input Data'!$AA72:$AL72)</f>
        <v>1</v>
      </c>
      <c r="AA72" s="176">
        <f>SUMPRODUCT('Cost Escalators'!$B$22:$M$22,'Input Data'!$AA72:$AL72)</f>
        <v>1</v>
      </c>
      <c r="AC72" s="255">
        <f>IF(OR($A72='Cost Escalators'!$A$68,$A72='Cost Escalators'!$A$69,$A72='Cost Escalators'!$A$70,$A72='Cost Escalators'!$A$71),SUM($H72:$L72),0)</f>
        <v>0</v>
      </c>
    </row>
    <row r="73" spans="1:29" x14ac:dyDescent="0.2">
      <c r="A73" s="33">
        <f>'Input Data'!A73</f>
        <v>5922</v>
      </c>
      <c r="B73" s="33" t="str">
        <f>'Input Data'!B73</f>
        <v>Protection</v>
      </c>
      <c r="C73" s="33" t="str">
        <f>'Input Data'!C73</f>
        <v>Replacement of DB Transformer Differential Relays</v>
      </c>
      <c r="D73" s="35" t="str">
        <f>'Input Data'!D73</f>
        <v>PS Network Asset Replacement</v>
      </c>
      <c r="E73" s="63" t="str">
        <f>'Input Data'!E73</f>
        <v>Input_Prog_Commit</v>
      </c>
      <c r="F73" s="66">
        <f>'Input Data'!F73</f>
        <v>0</v>
      </c>
      <c r="G73" s="52">
        <f>'Input Data'!G73</f>
        <v>2014</v>
      </c>
      <c r="H73" s="34">
        <f>'Costs ($2014) Excl Real Esc'!H73</f>
        <v>0</v>
      </c>
      <c r="I73" s="34">
        <f>'Costs ($2014) Excl Real Esc'!I73</f>
        <v>0</v>
      </c>
      <c r="J73" s="34">
        <f>'Costs ($2014) Excl Real Esc'!J73</f>
        <v>0</v>
      </c>
      <c r="K73" s="34">
        <f>'Costs ($2014) Excl Real Esc'!K73</f>
        <v>0</v>
      </c>
      <c r="L73" s="49">
        <f>'Costs ($2014) Excl Real Esc'!L73*W73</f>
        <v>998355.41</v>
      </c>
      <c r="M73" s="34">
        <f>'Costs ($2014) Excl Real Esc'!M73*X73</f>
        <v>285044.42847541638</v>
      </c>
      <c r="N73" s="34">
        <f>'Costs ($2014) Excl Real Esc'!N73*Y73</f>
        <v>605907.24981124443</v>
      </c>
      <c r="O73" s="34">
        <f>'Costs ($2014) Excl Real Esc'!O73*Z73</f>
        <v>731258.78986248898</v>
      </c>
      <c r="P73" s="49">
        <f>'Costs ($2014) Excl Real Esc'!P73*AA73</f>
        <v>192639.783</v>
      </c>
      <c r="R73" s="102">
        <f t="shared" si="7"/>
        <v>285044.42847541638</v>
      </c>
      <c r="S73" s="34">
        <f t="shared" si="8"/>
        <v>605907.24981124443</v>
      </c>
      <c r="T73" s="34">
        <f t="shared" si="9"/>
        <v>731258.78986248898</v>
      </c>
      <c r="U73" s="49">
        <f t="shared" si="10"/>
        <v>192639.783</v>
      </c>
      <c r="W73" s="177">
        <f>SUMPRODUCT('Cost Escalators'!$B$18:$M$18,'Input Data'!$AA73:$AL73)</f>
        <v>1</v>
      </c>
      <c r="X73" s="171">
        <f>SUMPRODUCT('Cost Escalators'!$B$19:$M$19,'Input Data'!$AA73:$AL73)</f>
        <v>1</v>
      </c>
      <c r="Y73" s="171">
        <f>SUMPRODUCT('Cost Escalators'!$B$20:$M$20,'Input Data'!$AA73:$AL73)</f>
        <v>1</v>
      </c>
      <c r="Z73" s="171">
        <f>SUMPRODUCT('Cost Escalators'!$B$21:$M$21,'Input Data'!$AA73:$AL73)</f>
        <v>1</v>
      </c>
      <c r="AA73" s="176">
        <f>SUMPRODUCT('Cost Escalators'!$B$22:$M$22,'Input Data'!$AA73:$AL73)</f>
        <v>1</v>
      </c>
      <c r="AC73" s="255">
        <f>IF(OR($A73='Cost Escalators'!$A$68,$A73='Cost Escalators'!$A$69,$A73='Cost Escalators'!$A$70,$A73='Cost Escalators'!$A$71),SUM($H73:$L73),0)</f>
        <v>0</v>
      </c>
    </row>
    <row r="74" spans="1:29" x14ac:dyDescent="0.2">
      <c r="A74" s="33">
        <f>'Input Data'!A74</f>
        <v>5929</v>
      </c>
      <c r="B74" s="33" t="str">
        <f>'Input Data'!B74</f>
        <v>Protection</v>
      </c>
      <c r="C74" s="33" t="str">
        <f>'Input Data'!C74</f>
        <v>Replacement of Feeder OC &amp; EF Protection</v>
      </c>
      <c r="D74" s="35" t="str">
        <f>'Input Data'!D74</f>
        <v>PS Network Asset Replacement</v>
      </c>
      <c r="E74" s="63" t="str">
        <f>'Input Data'!E74</f>
        <v>Input_Prog_Commit</v>
      </c>
      <c r="F74" s="66">
        <f>'Input Data'!F74</f>
        <v>0</v>
      </c>
      <c r="G74" s="52">
        <f>'Input Data'!G74</f>
        <v>2014</v>
      </c>
      <c r="H74" s="34">
        <f>'Costs ($2014) Excl Real Esc'!H74</f>
        <v>0</v>
      </c>
      <c r="I74" s="34">
        <f>'Costs ($2014) Excl Real Esc'!I74</f>
        <v>0</v>
      </c>
      <c r="J74" s="34">
        <f>'Costs ($2014) Excl Real Esc'!J74</f>
        <v>0</v>
      </c>
      <c r="K74" s="34">
        <f>'Costs ($2014) Excl Real Esc'!K74</f>
        <v>0</v>
      </c>
      <c r="L74" s="49">
        <f>'Costs ($2014) Excl Real Esc'!L74*W74</f>
        <v>95618.82</v>
      </c>
      <c r="M74" s="34">
        <f>'Costs ($2014) Excl Real Esc'!M74*X74</f>
        <v>195019.64160876468</v>
      </c>
      <c r="N74" s="34">
        <f>'Costs ($2014) Excl Real Esc'!N74*Y74</f>
        <v>104110.461774382</v>
      </c>
      <c r="O74" s="34">
        <f>'Costs ($2014) Excl Real Esc'!O74*Z74</f>
        <v>52055.230887191145</v>
      </c>
      <c r="P74" s="49">
        <f>'Costs ($2014) Excl Real Esc'!P74*AA74</f>
        <v>260276.15443595569</v>
      </c>
      <c r="R74" s="102">
        <f t="shared" si="7"/>
        <v>195019.64160876468</v>
      </c>
      <c r="S74" s="34">
        <f t="shared" si="8"/>
        <v>104110.461774382</v>
      </c>
      <c r="T74" s="34">
        <f t="shared" si="9"/>
        <v>52055.230887191145</v>
      </c>
      <c r="U74" s="49">
        <f t="shared" si="10"/>
        <v>260276.15443595569</v>
      </c>
      <c r="W74" s="177">
        <f>SUMPRODUCT('Cost Escalators'!$B$18:$M$18,'Input Data'!$AA74:$AL74)</f>
        <v>1</v>
      </c>
      <c r="X74" s="171">
        <f>SUMPRODUCT('Cost Escalators'!$B$19:$M$19,'Input Data'!$AA74:$AL74)</f>
        <v>1</v>
      </c>
      <c r="Y74" s="171">
        <f>SUMPRODUCT('Cost Escalators'!$B$20:$M$20,'Input Data'!$AA74:$AL74)</f>
        <v>1</v>
      </c>
      <c r="Z74" s="171">
        <f>SUMPRODUCT('Cost Escalators'!$B$21:$M$21,'Input Data'!$AA74:$AL74)</f>
        <v>1</v>
      </c>
      <c r="AA74" s="176">
        <f>SUMPRODUCT('Cost Escalators'!$B$22:$M$22,'Input Data'!$AA74:$AL74)</f>
        <v>1</v>
      </c>
      <c r="AC74" s="255">
        <f>IF(OR($A74='Cost Escalators'!$A$68,$A74='Cost Escalators'!$A$69,$A74='Cost Escalators'!$A$70,$A74='Cost Escalators'!$A$71),SUM($H74:$L74),0)</f>
        <v>0</v>
      </c>
    </row>
    <row r="75" spans="1:29" x14ac:dyDescent="0.2">
      <c r="A75" s="33">
        <f>'Input Data'!A75</f>
        <v>6291</v>
      </c>
      <c r="B75" s="33" t="str">
        <f>'Input Data'!B75</f>
        <v>Protection</v>
      </c>
      <c r="C75" s="33" t="str">
        <f>'Input Data'!C75</f>
        <v>GPS Clocks</v>
      </c>
      <c r="D75" s="35" t="str">
        <f>'Input Data'!D75</f>
        <v>PS Network Asset Replacement</v>
      </c>
      <c r="E75" s="63" t="str">
        <f>'Input Data'!E75</f>
        <v>Input_Prog_Commit</v>
      </c>
      <c r="F75" s="66">
        <f>'Input Data'!F75</f>
        <v>0</v>
      </c>
      <c r="G75" s="52">
        <f>'Input Data'!G75</f>
        <v>2014</v>
      </c>
      <c r="H75" s="34">
        <f>'Costs ($2014) Excl Real Esc'!H75</f>
        <v>0</v>
      </c>
      <c r="I75" s="34">
        <f>'Costs ($2014) Excl Real Esc'!I75</f>
        <v>0</v>
      </c>
      <c r="J75" s="34">
        <f>'Costs ($2014) Excl Real Esc'!J75</f>
        <v>0</v>
      </c>
      <c r="K75" s="34">
        <f>'Costs ($2014) Excl Real Esc'!K75</f>
        <v>0</v>
      </c>
      <c r="L75" s="49">
        <f>'Costs ($2014) Excl Real Esc'!L75*W75</f>
        <v>146990.16</v>
      </c>
      <c r="M75" s="34">
        <f>'Costs ($2014) Excl Real Esc'!M75*X75</f>
        <v>131809.43629309538</v>
      </c>
      <c r="N75" s="34">
        <f>'Costs ($2014) Excl Real Esc'!N75*Y75</f>
        <v>131809.43629309538</v>
      </c>
      <c r="O75" s="34">
        <f>'Costs ($2014) Excl Real Esc'!O75*Z75</f>
        <v>105447.5490344766</v>
      </c>
      <c r="P75" s="49">
        <f>'Costs ($2014) Excl Real Esc'!P75*AA75</f>
        <v>79085.661775857094</v>
      </c>
      <c r="R75" s="102">
        <f t="shared" si="7"/>
        <v>131809.43629309538</v>
      </c>
      <c r="S75" s="34">
        <f t="shared" si="8"/>
        <v>131809.43629309538</v>
      </c>
      <c r="T75" s="34">
        <f t="shared" si="9"/>
        <v>105447.5490344766</v>
      </c>
      <c r="U75" s="49">
        <f t="shared" si="10"/>
        <v>79085.661775857094</v>
      </c>
      <c r="W75" s="177">
        <f>SUMPRODUCT('Cost Escalators'!$B$18:$M$18,'Input Data'!$AA75:$AL75)</f>
        <v>1</v>
      </c>
      <c r="X75" s="171">
        <f>SUMPRODUCT('Cost Escalators'!$B$19:$M$19,'Input Data'!$AA75:$AL75)</f>
        <v>1</v>
      </c>
      <c r="Y75" s="171">
        <f>SUMPRODUCT('Cost Escalators'!$B$20:$M$20,'Input Data'!$AA75:$AL75)</f>
        <v>1</v>
      </c>
      <c r="Z75" s="171">
        <f>SUMPRODUCT('Cost Escalators'!$B$21:$M$21,'Input Data'!$AA75:$AL75)</f>
        <v>1</v>
      </c>
      <c r="AA75" s="176">
        <f>SUMPRODUCT('Cost Escalators'!$B$22:$M$22,'Input Data'!$AA75:$AL75)</f>
        <v>1</v>
      </c>
      <c r="AC75" s="255">
        <f>IF(OR($A75='Cost Escalators'!$A$68,$A75='Cost Escalators'!$A$69,$A75='Cost Escalators'!$A$70,$A75='Cost Escalators'!$A$71),SUM($H75:$L75),0)</f>
        <v>0</v>
      </c>
    </row>
    <row r="76" spans="1:29" x14ac:dyDescent="0.2">
      <c r="A76" s="33">
        <f>'Input Data'!A76</f>
        <v>6351</v>
      </c>
      <c r="B76" s="33" t="str">
        <f>'Input Data'!B76</f>
        <v>Protection</v>
      </c>
      <c r="C76" s="33" t="str">
        <f>'Input Data'!C76</f>
        <v>Replacement of Siemens 7SA502 &amp; 7SA511 Relays</v>
      </c>
      <c r="D76" s="35" t="str">
        <f>'Input Data'!D76</f>
        <v>PS Network Asset Replacement</v>
      </c>
      <c r="E76" s="63" t="str">
        <f>'Input Data'!E76</f>
        <v>Input_Prog_Commit</v>
      </c>
      <c r="F76" s="66">
        <f>'Input Data'!F76</f>
        <v>0</v>
      </c>
      <c r="G76" s="52">
        <f>'Input Data'!G76</f>
        <v>2014</v>
      </c>
      <c r="H76" s="34">
        <f>'Costs ($2014) Excl Real Esc'!H76</f>
        <v>0</v>
      </c>
      <c r="I76" s="34">
        <f>'Costs ($2014) Excl Real Esc'!I76</f>
        <v>0</v>
      </c>
      <c r="J76" s="34">
        <f>'Costs ($2014) Excl Real Esc'!J76</f>
        <v>0</v>
      </c>
      <c r="K76" s="34">
        <f>'Costs ($2014) Excl Real Esc'!K76</f>
        <v>0</v>
      </c>
      <c r="L76" s="49">
        <f>'Costs ($2014) Excl Real Esc'!L76*W76</f>
        <v>30000</v>
      </c>
      <c r="M76" s="34">
        <f>'Costs ($2014) Excl Real Esc'!M76*X76</f>
        <v>0</v>
      </c>
      <c r="N76" s="34">
        <f>'Costs ($2014) Excl Real Esc'!N76*Y76</f>
        <v>0</v>
      </c>
      <c r="O76" s="34">
        <f>'Costs ($2014) Excl Real Esc'!O76*Z76</f>
        <v>0</v>
      </c>
      <c r="P76" s="49">
        <f>'Costs ($2014) Excl Real Esc'!P76*AA76</f>
        <v>0</v>
      </c>
      <c r="R76" s="102">
        <f t="shared" si="7"/>
        <v>0</v>
      </c>
      <c r="S76" s="34">
        <f t="shared" si="8"/>
        <v>0</v>
      </c>
      <c r="T76" s="34">
        <f t="shared" si="9"/>
        <v>0</v>
      </c>
      <c r="U76" s="49">
        <f t="shared" si="10"/>
        <v>0</v>
      </c>
      <c r="W76" s="177">
        <f>SUMPRODUCT('Cost Escalators'!$B$18:$M$18,'Input Data'!$AA76:$AL76)</f>
        <v>1</v>
      </c>
      <c r="X76" s="171">
        <f>SUMPRODUCT('Cost Escalators'!$B$19:$M$19,'Input Data'!$AA76:$AL76)</f>
        <v>1</v>
      </c>
      <c r="Y76" s="171">
        <f>SUMPRODUCT('Cost Escalators'!$B$20:$M$20,'Input Data'!$AA76:$AL76)</f>
        <v>1</v>
      </c>
      <c r="Z76" s="171">
        <f>SUMPRODUCT('Cost Escalators'!$B$21:$M$21,'Input Data'!$AA76:$AL76)</f>
        <v>1</v>
      </c>
      <c r="AA76" s="176">
        <f>SUMPRODUCT('Cost Escalators'!$B$22:$M$22,'Input Data'!$AA76:$AL76)</f>
        <v>1</v>
      </c>
      <c r="AC76" s="255">
        <f>IF(OR($A76='Cost Escalators'!$A$68,$A76='Cost Escalators'!$A$69,$A76='Cost Escalators'!$A$70,$A76='Cost Escalators'!$A$71),SUM($H76:$L76),0)</f>
        <v>0</v>
      </c>
    </row>
    <row r="77" spans="1:29" x14ac:dyDescent="0.2">
      <c r="A77" s="33">
        <f>'Input Data'!A77</f>
        <v>6353</v>
      </c>
      <c r="B77" s="33" t="str">
        <f>'Input Data'!B77</f>
        <v>Protection</v>
      </c>
      <c r="C77" s="33" t="str">
        <f>'Input Data'!C77</f>
        <v>Replacement of HO2 Pilot Wire Relays</v>
      </c>
      <c r="D77" s="35" t="str">
        <f>'Input Data'!D77</f>
        <v>PS Network Asset Replacement</v>
      </c>
      <c r="E77" s="63" t="str">
        <f>'Input Data'!E77</f>
        <v>Input_Prog_Commit</v>
      </c>
      <c r="F77" s="66">
        <f>'Input Data'!F77</f>
        <v>0</v>
      </c>
      <c r="G77" s="52">
        <f>'Input Data'!G77</f>
        <v>2014</v>
      </c>
      <c r="H77" s="34">
        <f>'Costs ($2014) Excl Real Esc'!H77</f>
        <v>0</v>
      </c>
      <c r="I77" s="34">
        <f>'Costs ($2014) Excl Real Esc'!I77</f>
        <v>0</v>
      </c>
      <c r="J77" s="34">
        <f>'Costs ($2014) Excl Real Esc'!J77</f>
        <v>0</v>
      </c>
      <c r="K77" s="34">
        <f>'Costs ($2014) Excl Real Esc'!K77</f>
        <v>0</v>
      </c>
      <c r="L77" s="49">
        <f>'Costs ($2014) Excl Real Esc'!L77*W77</f>
        <v>83553.52</v>
      </c>
      <c r="M77" s="34">
        <f>'Costs ($2014) Excl Real Esc'!M77*X77</f>
        <v>276715.1737620816</v>
      </c>
      <c r="N77" s="34">
        <f>'Costs ($2014) Excl Real Esc'!N77*Y77</f>
        <v>0</v>
      </c>
      <c r="O77" s="34">
        <f>'Costs ($2014) Excl Real Esc'!O77*Z77</f>
        <v>0</v>
      </c>
      <c r="P77" s="49">
        <f>'Costs ($2014) Excl Real Esc'!P77*AA77</f>
        <v>0</v>
      </c>
      <c r="R77" s="102">
        <f t="shared" si="7"/>
        <v>276715.1737620816</v>
      </c>
      <c r="S77" s="34">
        <f t="shared" si="8"/>
        <v>0</v>
      </c>
      <c r="T77" s="34">
        <f t="shared" si="9"/>
        <v>0</v>
      </c>
      <c r="U77" s="49">
        <f t="shared" si="10"/>
        <v>0</v>
      </c>
      <c r="W77" s="177">
        <f>SUMPRODUCT('Cost Escalators'!$B$18:$M$18,'Input Data'!$AA77:$AL77)</f>
        <v>1</v>
      </c>
      <c r="X77" s="171">
        <f>SUMPRODUCT('Cost Escalators'!$B$19:$M$19,'Input Data'!$AA77:$AL77)</f>
        <v>1</v>
      </c>
      <c r="Y77" s="171">
        <f>SUMPRODUCT('Cost Escalators'!$B$20:$M$20,'Input Data'!$AA77:$AL77)</f>
        <v>1</v>
      </c>
      <c r="Z77" s="171">
        <f>SUMPRODUCT('Cost Escalators'!$B$21:$M$21,'Input Data'!$AA77:$AL77)</f>
        <v>1</v>
      </c>
      <c r="AA77" s="176">
        <f>SUMPRODUCT('Cost Escalators'!$B$22:$M$22,'Input Data'!$AA77:$AL77)</f>
        <v>1</v>
      </c>
      <c r="AC77" s="255">
        <f>IF(OR($A77='Cost Escalators'!$A$68,$A77='Cost Escalators'!$A$69,$A77='Cost Escalators'!$A$70,$A77='Cost Escalators'!$A$71),SUM($H77:$L77),0)</f>
        <v>0</v>
      </c>
    </row>
    <row r="78" spans="1:29" x14ac:dyDescent="0.2">
      <c r="A78" s="33">
        <f>'Input Data'!A78</f>
        <v>6612</v>
      </c>
      <c r="B78" s="33" t="str">
        <f>'Input Data'!B78</f>
        <v>Protection</v>
      </c>
      <c r="C78" s="33" t="str">
        <f>'Input Data'!C78</f>
        <v>Relay Replacement For 940/941 132kV Feeders</v>
      </c>
      <c r="D78" s="35" t="str">
        <f>'Input Data'!D78</f>
        <v>PS Network Asset Replacement</v>
      </c>
      <c r="E78" s="63" t="str">
        <f>'Input Data'!E78</f>
        <v>Input_Prog_Commit</v>
      </c>
      <c r="F78" s="66">
        <f>'Input Data'!F78</f>
        <v>0</v>
      </c>
      <c r="G78" s="52">
        <f>'Input Data'!G78</f>
        <v>2013</v>
      </c>
      <c r="H78" s="34">
        <f>'Costs ($2014) Excl Real Esc'!H78</f>
        <v>-39.679225547194761</v>
      </c>
      <c r="I78" s="34">
        <f>'Costs ($2014) Excl Real Esc'!I78</f>
        <v>0</v>
      </c>
      <c r="J78" s="34">
        <f>'Costs ($2014) Excl Real Esc'!J78</f>
        <v>0</v>
      </c>
      <c r="K78" s="34">
        <f>'Costs ($2014) Excl Real Esc'!K78</f>
        <v>0</v>
      </c>
      <c r="L78" s="49">
        <f>'Costs ($2014) Excl Real Esc'!L78*W78</f>
        <v>0</v>
      </c>
      <c r="M78" s="34">
        <f>'Costs ($2014) Excl Real Esc'!M78*X78</f>
        <v>0</v>
      </c>
      <c r="N78" s="34">
        <f>'Costs ($2014) Excl Real Esc'!N78*Y78</f>
        <v>0</v>
      </c>
      <c r="O78" s="34">
        <f>'Costs ($2014) Excl Real Esc'!O78*Z78</f>
        <v>0</v>
      </c>
      <c r="P78" s="49">
        <f>'Costs ($2014) Excl Real Esc'!P78*AA78</f>
        <v>0</v>
      </c>
      <c r="R78" s="102">
        <f t="shared" si="7"/>
        <v>0</v>
      </c>
      <c r="S78" s="34">
        <f t="shared" si="8"/>
        <v>0</v>
      </c>
      <c r="T78" s="34">
        <f t="shared" si="9"/>
        <v>0</v>
      </c>
      <c r="U78" s="49">
        <f t="shared" si="10"/>
        <v>0</v>
      </c>
      <c r="W78" s="177">
        <f>SUMPRODUCT('Cost Escalators'!$B$18:$M$18,'Input Data'!$AA78:$AL78)</f>
        <v>1</v>
      </c>
      <c r="X78" s="171">
        <f>SUMPRODUCT('Cost Escalators'!$B$19:$M$19,'Input Data'!$AA78:$AL78)</f>
        <v>1</v>
      </c>
      <c r="Y78" s="171">
        <f>SUMPRODUCT('Cost Escalators'!$B$20:$M$20,'Input Data'!$AA78:$AL78)</f>
        <v>1</v>
      </c>
      <c r="Z78" s="171">
        <f>SUMPRODUCT('Cost Escalators'!$B$21:$M$21,'Input Data'!$AA78:$AL78)</f>
        <v>1</v>
      </c>
      <c r="AA78" s="176">
        <f>SUMPRODUCT('Cost Escalators'!$B$22:$M$22,'Input Data'!$AA78:$AL78)</f>
        <v>1</v>
      </c>
      <c r="AC78" s="255">
        <f>IF(OR($A78='Cost Escalators'!$A$68,$A78='Cost Escalators'!$A$69,$A78='Cost Escalators'!$A$70,$A78='Cost Escalators'!$A$71),SUM($H78:$L78),0)</f>
        <v>0</v>
      </c>
    </row>
    <row r="79" spans="1:29" x14ac:dyDescent="0.2">
      <c r="A79" s="33">
        <f>'Input Data'!A79</f>
        <v>6725</v>
      </c>
      <c r="B79" s="33" t="str">
        <f>'Input Data'!B79</f>
        <v>Protection</v>
      </c>
      <c r="C79" s="33" t="str">
        <f>'Input Data'!C79</f>
        <v>Replacement of MBCI Pilot Wire Relays</v>
      </c>
      <c r="D79" s="35" t="str">
        <f>'Input Data'!D79</f>
        <v>PS Network Asset Replacement</v>
      </c>
      <c r="E79" s="63" t="str">
        <f>'Input Data'!E79</f>
        <v>Input_Prog_Commit</v>
      </c>
      <c r="F79" s="66">
        <f>'Input Data'!F79</f>
        <v>0</v>
      </c>
      <c r="G79" s="52">
        <f>'Input Data'!G79</f>
        <v>2014</v>
      </c>
      <c r="H79" s="34">
        <f>'Costs ($2014) Excl Real Esc'!H79</f>
        <v>0</v>
      </c>
      <c r="I79" s="34">
        <f>'Costs ($2014) Excl Real Esc'!I79</f>
        <v>0</v>
      </c>
      <c r="J79" s="34">
        <f>'Costs ($2014) Excl Real Esc'!J79</f>
        <v>0</v>
      </c>
      <c r="K79" s="34">
        <f>'Costs ($2014) Excl Real Esc'!K79</f>
        <v>0</v>
      </c>
      <c r="L79" s="49">
        <f>'Costs ($2014) Excl Real Esc'!L79*W79</f>
        <v>210249.19</v>
      </c>
      <c r="M79" s="34">
        <f>'Costs ($2014) Excl Real Esc'!M79*X79</f>
        <v>157326.30199999997</v>
      </c>
      <c r="N79" s="34">
        <f>'Costs ($2014) Excl Real Esc'!N79*Y79</f>
        <v>0</v>
      </c>
      <c r="O79" s="34">
        <f>'Costs ($2014) Excl Real Esc'!O79*Z79</f>
        <v>0</v>
      </c>
      <c r="P79" s="49">
        <f>'Costs ($2014) Excl Real Esc'!P79*AA79</f>
        <v>0</v>
      </c>
      <c r="R79" s="102">
        <f t="shared" si="7"/>
        <v>157326.30199999997</v>
      </c>
      <c r="S79" s="34">
        <f t="shared" si="8"/>
        <v>0</v>
      </c>
      <c r="T79" s="34">
        <f t="shared" si="9"/>
        <v>0</v>
      </c>
      <c r="U79" s="49">
        <f t="shared" si="10"/>
        <v>0</v>
      </c>
      <c r="W79" s="177">
        <f>SUMPRODUCT('Cost Escalators'!$B$18:$M$18,'Input Data'!$AA79:$AL79)</f>
        <v>1</v>
      </c>
      <c r="X79" s="171">
        <f>SUMPRODUCT('Cost Escalators'!$B$19:$M$19,'Input Data'!$AA79:$AL79)</f>
        <v>1</v>
      </c>
      <c r="Y79" s="171">
        <f>SUMPRODUCT('Cost Escalators'!$B$20:$M$20,'Input Data'!$AA79:$AL79)</f>
        <v>1</v>
      </c>
      <c r="Z79" s="171">
        <f>SUMPRODUCT('Cost Escalators'!$B$21:$M$21,'Input Data'!$AA79:$AL79)</f>
        <v>1</v>
      </c>
      <c r="AA79" s="176">
        <f>SUMPRODUCT('Cost Escalators'!$B$22:$M$22,'Input Data'!$AA79:$AL79)</f>
        <v>1</v>
      </c>
      <c r="AC79" s="255">
        <f>IF(OR($A79='Cost Escalators'!$A$68,$A79='Cost Escalators'!$A$69,$A79='Cost Escalators'!$A$70,$A79='Cost Escalators'!$A$71),SUM($H79:$L79),0)</f>
        <v>0</v>
      </c>
    </row>
    <row r="80" spans="1:29" x14ac:dyDescent="0.2">
      <c r="A80" s="33">
        <f>'Input Data'!A80</f>
        <v>6865</v>
      </c>
      <c r="B80" s="33" t="str">
        <f>'Input Data'!B80</f>
        <v>Protection</v>
      </c>
      <c r="C80" s="33" t="str">
        <f>'Input Data'!C80</f>
        <v>Replacement of Quadramho Relays</v>
      </c>
      <c r="D80" s="35" t="str">
        <f>'Input Data'!D80</f>
        <v>PS Network Asset Replacement</v>
      </c>
      <c r="E80" s="63" t="str">
        <f>'Input Data'!E80</f>
        <v>Input_Prog_Commit</v>
      </c>
      <c r="F80" s="66">
        <f>'Input Data'!F80</f>
        <v>0</v>
      </c>
      <c r="G80" s="52">
        <f>'Input Data'!G80</f>
        <v>2014</v>
      </c>
      <c r="H80" s="34">
        <f>'Costs ($2014) Excl Real Esc'!H80</f>
        <v>0</v>
      </c>
      <c r="I80" s="34">
        <f>'Costs ($2014) Excl Real Esc'!I80</f>
        <v>0</v>
      </c>
      <c r="J80" s="34">
        <f>'Costs ($2014) Excl Real Esc'!J80</f>
        <v>0</v>
      </c>
      <c r="K80" s="34">
        <f>'Costs ($2014) Excl Real Esc'!K80</f>
        <v>0</v>
      </c>
      <c r="L80" s="49">
        <f>'Costs ($2014) Excl Real Esc'!L80*W80</f>
        <v>30000</v>
      </c>
      <c r="M80" s="34">
        <f>'Costs ($2014) Excl Real Esc'!M80*X80</f>
        <v>155947.69665020978</v>
      </c>
      <c r="N80" s="34">
        <f>'Costs ($2014) Excl Real Esc'!N80*Y80</f>
        <v>488786.58788624912</v>
      </c>
      <c r="O80" s="34">
        <f>'Costs ($2014) Excl Real Esc'!O80*Z80</f>
        <v>107333.55577438198</v>
      </c>
      <c r="P80" s="49">
        <f>'Costs ($2014) Excl Real Esc'!P80*AA80</f>
        <v>1144801.9839589549</v>
      </c>
      <c r="R80" s="102">
        <f t="shared" si="7"/>
        <v>155947.69665020978</v>
      </c>
      <c r="S80" s="34">
        <f t="shared" si="8"/>
        <v>488786.58788624912</v>
      </c>
      <c r="T80" s="34">
        <f t="shared" si="9"/>
        <v>107333.55577438198</v>
      </c>
      <c r="U80" s="49">
        <f t="shared" si="10"/>
        <v>1144801.9839589549</v>
      </c>
      <c r="W80" s="177">
        <f>SUMPRODUCT('Cost Escalators'!$B$18:$M$18,'Input Data'!$AA80:$AL80)</f>
        <v>1</v>
      </c>
      <c r="X80" s="171">
        <f>SUMPRODUCT('Cost Escalators'!$B$19:$M$19,'Input Data'!$AA80:$AL80)</f>
        <v>1</v>
      </c>
      <c r="Y80" s="171">
        <f>SUMPRODUCT('Cost Escalators'!$B$20:$M$20,'Input Data'!$AA80:$AL80)</f>
        <v>1</v>
      </c>
      <c r="Z80" s="171">
        <f>SUMPRODUCT('Cost Escalators'!$B$21:$M$21,'Input Data'!$AA80:$AL80)</f>
        <v>1</v>
      </c>
      <c r="AA80" s="176">
        <f>SUMPRODUCT('Cost Escalators'!$B$22:$M$22,'Input Data'!$AA80:$AL80)</f>
        <v>1</v>
      </c>
      <c r="AC80" s="255">
        <f>IF(OR($A80='Cost Escalators'!$A$68,$A80='Cost Escalators'!$A$69,$A80='Cost Escalators'!$A$70,$A80='Cost Escalators'!$A$71),SUM($H80:$L80),0)</f>
        <v>0</v>
      </c>
    </row>
    <row r="81" spans="1:29" x14ac:dyDescent="0.2">
      <c r="A81" s="33">
        <f>'Input Data'!A81</f>
        <v>6866</v>
      </c>
      <c r="B81" s="33" t="str">
        <f>'Input Data'!B81</f>
        <v>Protection</v>
      </c>
      <c r="C81" s="33" t="str">
        <f>'Input Data'!C81</f>
        <v>Replacement of 7SA513 Relays</v>
      </c>
      <c r="D81" s="35" t="str">
        <f>'Input Data'!D81</f>
        <v>PS Network Asset Replacement</v>
      </c>
      <c r="E81" s="63" t="str">
        <f>'Input Data'!E81</f>
        <v>Input_Prog_Commit</v>
      </c>
      <c r="F81" s="66">
        <f>'Input Data'!F81</f>
        <v>0</v>
      </c>
      <c r="G81" s="52">
        <f>'Input Data'!G81</f>
        <v>2014</v>
      </c>
      <c r="H81" s="34">
        <f>'Costs ($2014) Excl Real Esc'!H81</f>
        <v>0</v>
      </c>
      <c r="I81" s="34">
        <f>'Costs ($2014) Excl Real Esc'!I81</f>
        <v>0</v>
      </c>
      <c r="J81" s="34">
        <f>'Costs ($2014) Excl Real Esc'!J81</f>
        <v>0</v>
      </c>
      <c r="K81" s="34">
        <f>'Costs ($2014) Excl Real Esc'!K81</f>
        <v>0</v>
      </c>
      <c r="L81" s="49">
        <f>'Costs ($2014) Excl Real Esc'!L81*W81</f>
        <v>28683.24</v>
      </c>
      <c r="M81" s="34">
        <f>'Costs ($2014) Excl Real Esc'!M81*X81</f>
        <v>270667.11154876469</v>
      </c>
      <c r="N81" s="34">
        <f>'Costs ($2014) Excl Real Esc'!N81*Y81</f>
        <v>0</v>
      </c>
      <c r="O81" s="34">
        <f>'Costs ($2014) Excl Real Esc'!O81*Z81</f>
        <v>0</v>
      </c>
      <c r="P81" s="49">
        <f>'Costs ($2014) Excl Real Esc'!P81*AA81</f>
        <v>380470.34981093323</v>
      </c>
      <c r="R81" s="102">
        <f t="shared" si="7"/>
        <v>270667.11154876469</v>
      </c>
      <c r="S81" s="34">
        <f t="shared" si="8"/>
        <v>0</v>
      </c>
      <c r="T81" s="34">
        <f t="shared" si="9"/>
        <v>0</v>
      </c>
      <c r="U81" s="49">
        <f t="shared" si="10"/>
        <v>380470.34981093323</v>
      </c>
      <c r="W81" s="177">
        <f>SUMPRODUCT('Cost Escalators'!$B$18:$M$18,'Input Data'!$AA81:$AL81)</f>
        <v>1</v>
      </c>
      <c r="X81" s="171">
        <f>SUMPRODUCT('Cost Escalators'!$B$19:$M$19,'Input Data'!$AA81:$AL81)</f>
        <v>1</v>
      </c>
      <c r="Y81" s="171">
        <f>SUMPRODUCT('Cost Escalators'!$B$20:$M$20,'Input Data'!$AA81:$AL81)</f>
        <v>1</v>
      </c>
      <c r="Z81" s="171">
        <f>SUMPRODUCT('Cost Escalators'!$B$21:$M$21,'Input Data'!$AA81:$AL81)</f>
        <v>1</v>
      </c>
      <c r="AA81" s="176">
        <f>SUMPRODUCT('Cost Escalators'!$B$22:$M$22,'Input Data'!$AA81:$AL81)</f>
        <v>1</v>
      </c>
      <c r="AC81" s="255">
        <f>IF(OR($A81='Cost Escalators'!$A$68,$A81='Cost Escalators'!$A$69,$A81='Cost Escalators'!$A$70,$A81='Cost Escalators'!$A$71),SUM($H81:$L81),0)</f>
        <v>0</v>
      </c>
    </row>
    <row r="82" spans="1:29" x14ac:dyDescent="0.2">
      <c r="A82" s="33">
        <f>'Input Data'!A82</f>
        <v>7576</v>
      </c>
      <c r="B82" s="33" t="str">
        <f>'Input Data'!B82</f>
        <v>Protection</v>
      </c>
      <c r="C82" s="33" t="str">
        <f>'Input Data'!C82</f>
        <v>Remote Interrogation of Protection Relays</v>
      </c>
      <c r="D82" s="35" t="str">
        <f>'Input Data'!D82</f>
        <v>PS Network Asset Replacement</v>
      </c>
      <c r="E82" s="63" t="str">
        <f>'Input Data'!E82</f>
        <v>Input_Prog_Commit</v>
      </c>
      <c r="F82" s="66">
        <f>'Input Data'!F82</f>
        <v>0</v>
      </c>
      <c r="G82" s="52">
        <f>'Input Data'!G82</f>
        <v>2014</v>
      </c>
      <c r="H82" s="34">
        <f>'Costs ($2014) Excl Real Esc'!H82</f>
        <v>0</v>
      </c>
      <c r="I82" s="34">
        <f>'Costs ($2014) Excl Real Esc'!I82</f>
        <v>0</v>
      </c>
      <c r="J82" s="34">
        <f>'Costs ($2014) Excl Real Esc'!J82</f>
        <v>0</v>
      </c>
      <c r="K82" s="34">
        <f>'Costs ($2014) Excl Real Esc'!K82</f>
        <v>0</v>
      </c>
      <c r="L82" s="49">
        <f>'Costs ($2014) Excl Real Esc'!L82*W82</f>
        <v>86468.15</v>
      </c>
      <c r="M82" s="34">
        <f>'Costs ($2014) Excl Real Esc'!M82*X82</f>
        <v>0</v>
      </c>
      <c r="N82" s="34">
        <f>'Costs ($2014) Excl Real Esc'!N82*Y82</f>
        <v>0</v>
      </c>
      <c r="O82" s="34">
        <f>'Costs ($2014) Excl Real Esc'!O82*Z82</f>
        <v>0</v>
      </c>
      <c r="P82" s="49">
        <f>'Costs ($2014) Excl Real Esc'!P82*AA82</f>
        <v>0</v>
      </c>
      <c r="R82" s="102">
        <f t="shared" si="7"/>
        <v>0</v>
      </c>
      <c r="S82" s="34">
        <f t="shared" si="8"/>
        <v>0</v>
      </c>
      <c r="T82" s="34">
        <f t="shared" si="9"/>
        <v>0</v>
      </c>
      <c r="U82" s="49">
        <f t="shared" si="10"/>
        <v>0</v>
      </c>
      <c r="W82" s="177">
        <f>SUMPRODUCT('Cost Escalators'!$B$18:$M$18,'Input Data'!$AA82:$AL82)</f>
        <v>1</v>
      </c>
      <c r="X82" s="171">
        <f>SUMPRODUCT('Cost Escalators'!$B$19:$M$19,'Input Data'!$AA82:$AL82)</f>
        <v>1</v>
      </c>
      <c r="Y82" s="171">
        <f>SUMPRODUCT('Cost Escalators'!$B$20:$M$20,'Input Data'!$AA82:$AL82)</f>
        <v>1</v>
      </c>
      <c r="Z82" s="171">
        <f>SUMPRODUCT('Cost Escalators'!$B$21:$M$21,'Input Data'!$AA82:$AL82)</f>
        <v>1</v>
      </c>
      <c r="AA82" s="176">
        <f>SUMPRODUCT('Cost Escalators'!$B$22:$M$22,'Input Data'!$AA82:$AL82)</f>
        <v>1</v>
      </c>
      <c r="AC82" s="255">
        <f>IF(OR($A82='Cost Escalators'!$A$68,$A82='Cost Escalators'!$A$69,$A82='Cost Escalators'!$A$70,$A82='Cost Escalators'!$A$71),SUM($H82:$L82),0)</f>
        <v>0</v>
      </c>
    </row>
    <row r="83" spans="1:29" x14ac:dyDescent="0.2">
      <c r="A83" s="33">
        <f>'Input Data'!A83</f>
        <v>7746</v>
      </c>
      <c r="B83" s="33" t="str">
        <f>'Input Data'!B83</f>
        <v>Protection</v>
      </c>
      <c r="C83" s="33" t="str">
        <f>'Input Data'!C83</f>
        <v>Replacement of EDMI Fault Recorders</v>
      </c>
      <c r="D83" s="35" t="str">
        <f>'Input Data'!D83</f>
        <v>PS Network Asset Replacement</v>
      </c>
      <c r="E83" s="63" t="str">
        <f>'Input Data'!E83</f>
        <v>Input_Prog_Commit</v>
      </c>
      <c r="F83" s="66">
        <f>'Input Data'!F83</f>
        <v>0</v>
      </c>
      <c r="G83" s="52">
        <f>'Input Data'!G83</f>
        <v>2014</v>
      </c>
      <c r="H83" s="34">
        <f>'Costs ($2014) Excl Real Esc'!H83</f>
        <v>0</v>
      </c>
      <c r="I83" s="34">
        <f>'Costs ($2014) Excl Real Esc'!I83</f>
        <v>0</v>
      </c>
      <c r="J83" s="34">
        <f>'Costs ($2014) Excl Real Esc'!J83</f>
        <v>0</v>
      </c>
      <c r="K83" s="34">
        <f>'Costs ($2014) Excl Real Esc'!K83</f>
        <v>0</v>
      </c>
      <c r="L83" s="49">
        <f>'Costs ($2014) Excl Real Esc'!L83*W83</f>
        <v>29534.54</v>
      </c>
      <c r="M83" s="34">
        <f>'Costs ($2014) Excl Real Esc'!M83*X83</f>
        <v>0</v>
      </c>
      <c r="N83" s="34">
        <f>'Costs ($2014) Excl Real Esc'!N83*Y83</f>
        <v>0</v>
      </c>
      <c r="O83" s="34">
        <f>'Costs ($2014) Excl Real Esc'!O83*Z83</f>
        <v>0</v>
      </c>
      <c r="P83" s="49">
        <f>'Costs ($2014) Excl Real Esc'!P83*AA83</f>
        <v>0</v>
      </c>
      <c r="R83" s="102">
        <f t="shared" si="7"/>
        <v>0</v>
      </c>
      <c r="S83" s="34">
        <f t="shared" si="8"/>
        <v>0</v>
      </c>
      <c r="T83" s="34">
        <f t="shared" si="9"/>
        <v>0</v>
      </c>
      <c r="U83" s="49">
        <f t="shared" si="10"/>
        <v>0</v>
      </c>
      <c r="W83" s="177">
        <f>SUMPRODUCT('Cost Escalators'!$B$18:$M$18,'Input Data'!$AA83:$AL83)</f>
        <v>1</v>
      </c>
      <c r="X83" s="171">
        <f>SUMPRODUCT('Cost Escalators'!$B$19:$M$19,'Input Data'!$AA83:$AL83)</f>
        <v>1</v>
      </c>
      <c r="Y83" s="171">
        <f>SUMPRODUCT('Cost Escalators'!$B$20:$M$20,'Input Data'!$AA83:$AL83)</f>
        <v>1</v>
      </c>
      <c r="Z83" s="171">
        <f>SUMPRODUCT('Cost Escalators'!$B$21:$M$21,'Input Data'!$AA83:$AL83)</f>
        <v>1</v>
      </c>
      <c r="AA83" s="176">
        <f>SUMPRODUCT('Cost Escalators'!$B$22:$M$22,'Input Data'!$AA83:$AL83)</f>
        <v>1</v>
      </c>
      <c r="AC83" s="255">
        <f>IF(OR($A83='Cost Escalators'!$A$68,$A83='Cost Escalators'!$A$69,$A83='Cost Escalators'!$A$70,$A83='Cost Escalators'!$A$71),SUM($H83:$L83),0)</f>
        <v>0</v>
      </c>
    </row>
    <row r="84" spans="1:29" x14ac:dyDescent="0.2">
      <c r="A84" s="33">
        <f>'Input Data'!A84</f>
        <v>7747</v>
      </c>
      <c r="B84" s="33" t="str">
        <f>'Input Data'!B84</f>
        <v>Protection</v>
      </c>
      <c r="C84" s="33" t="str">
        <f>'Input Data'!C84</f>
        <v>Install Fault Recorders</v>
      </c>
      <c r="D84" s="35" t="str">
        <f>'Input Data'!D84</f>
        <v>PS Network Asset Replacement</v>
      </c>
      <c r="E84" s="63" t="str">
        <f>'Input Data'!E84</f>
        <v>Input_Prog_Commit</v>
      </c>
      <c r="F84" s="66">
        <f>'Input Data'!F84</f>
        <v>0</v>
      </c>
      <c r="G84" s="52">
        <f>'Input Data'!G84</f>
        <v>2014</v>
      </c>
      <c r="H84" s="34">
        <f>'Costs ($2014) Excl Real Esc'!H84</f>
        <v>0</v>
      </c>
      <c r="I84" s="34">
        <f>'Costs ($2014) Excl Real Esc'!I84</f>
        <v>0</v>
      </c>
      <c r="J84" s="34">
        <f>'Costs ($2014) Excl Real Esc'!J84</f>
        <v>0</v>
      </c>
      <c r="K84" s="34">
        <f>'Costs ($2014) Excl Real Esc'!K84</f>
        <v>0</v>
      </c>
      <c r="L84" s="49">
        <f>'Costs ($2014) Excl Real Esc'!L84*W84</f>
        <v>315833.55</v>
      </c>
      <c r="M84" s="34">
        <f>'Costs ($2014) Excl Real Esc'!M84*X84</f>
        <v>475511.40016445093</v>
      </c>
      <c r="N84" s="34">
        <f>'Costs ($2014) Excl Real Esc'!N84*Y84</f>
        <v>0</v>
      </c>
      <c r="O84" s="34">
        <f>'Costs ($2014) Excl Real Esc'!O84*Z84</f>
        <v>0</v>
      </c>
      <c r="P84" s="49">
        <f>'Costs ($2014) Excl Real Esc'!P84*AA84</f>
        <v>75548.33539426529</v>
      </c>
      <c r="R84" s="102">
        <f t="shared" si="7"/>
        <v>475511.40016445093</v>
      </c>
      <c r="S84" s="34">
        <f t="shared" si="8"/>
        <v>0</v>
      </c>
      <c r="T84" s="34">
        <f t="shared" si="9"/>
        <v>0</v>
      </c>
      <c r="U84" s="49">
        <f t="shared" si="10"/>
        <v>75548.33539426529</v>
      </c>
      <c r="W84" s="177">
        <f>SUMPRODUCT('Cost Escalators'!$B$18:$M$18,'Input Data'!$AA84:$AL84)</f>
        <v>1</v>
      </c>
      <c r="X84" s="171">
        <f>SUMPRODUCT('Cost Escalators'!$B$19:$M$19,'Input Data'!$AA84:$AL84)</f>
        <v>1</v>
      </c>
      <c r="Y84" s="171">
        <f>SUMPRODUCT('Cost Escalators'!$B$20:$M$20,'Input Data'!$AA84:$AL84)</f>
        <v>1</v>
      </c>
      <c r="Z84" s="171">
        <f>SUMPRODUCT('Cost Escalators'!$B$21:$M$21,'Input Data'!$AA84:$AL84)</f>
        <v>1</v>
      </c>
      <c r="AA84" s="176">
        <f>SUMPRODUCT('Cost Escalators'!$B$22:$M$22,'Input Data'!$AA84:$AL84)</f>
        <v>1</v>
      </c>
      <c r="AC84" s="255">
        <f>IF(OR($A84='Cost Escalators'!$A$68,$A84='Cost Escalators'!$A$69,$A84='Cost Escalators'!$A$70,$A84='Cost Escalators'!$A$71),SUM($H84:$L84),0)</f>
        <v>0</v>
      </c>
    </row>
    <row r="85" spans="1:29" x14ac:dyDescent="0.2">
      <c r="A85" s="33">
        <f>'Input Data'!A85</f>
        <v>7750</v>
      </c>
      <c r="B85" s="33" t="str">
        <f>'Input Data'!B85</f>
        <v>Protection</v>
      </c>
      <c r="C85" s="33" t="str">
        <f>'Input Data'!C85</f>
        <v>Replacement of 7SD511 Relays</v>
      </c>
      <c r="D85" s="35" t="str">
        <f>'Input Data'!D85</f>
        <v>PS Network Asset Replacement</v>
      </c>
      <c r="E85" s="63" t="str">
        <f>'Input Data'!E85</f>
        <v>Input_Prog_Commit</v>
      </c>
      <c r="F85" s="66">
        <f>'Input Data'!F85</f>
        <v>0</v>
      </c>
      <c r="G85" s="52">
        <f>'Input Data'!G85</f>
        <v>2014</v>
      </c>
      <c r="H85" s="34">
        <f>'Costs ($2014) Excl Real Esc'!H85</f>
        <v>0</v>
      </c>
      <c r="I85" s="34">
        <f>'Costs ($2014) Excl Real Esc'!I85</f>
        <v>0</v>
      </c>
      <c r="J85" s="34">
        <f>'Costs ($2014) Excl Real Esc'!J85</f>
        <v>0</v>
      </c>
      <c r="K85" s="34">
        <f>'Costs ($2014) Excl Real Esc'!K85</f>
        <v>0</v>
      </c>
      <c r="L85" s="49">
        <f>'Costs ($2014) Excl Real Esc'!L85*W85</f>
        <v>207431.23</v>
      </c>
      <c r="M85" s="34">
        <f>'Costs ($2014) Excl Real Esc'!M85*X85</f>
        <v>169726.49400000001</v>
      </c>
      <c r="N85" s="34">
        <f>'Costs ($2014) Excl Real Esc'!N85*Y85</f>
        <v>0</v>
      </c>
      <c r="O85" s="34">
        <f>'Costs ($2014) Excl Real Esc'!O85*Z85</f>
        <v>107333.55577438198</v>
      </c>
      <c r="P85" s="49">
        <f>'Costs ($2014) Excl Real Esc'!P85*AA85</f>
        <v>193316.15626990239</v>
      </c>
      <c r="R85" s="102">
        <f t="shared" si="7"/>
        <v>169726.49400000001</v>
      </c>
      <c r="S85" s="34">
        <f t="shared" si="8"/>
        <v>0</v>
      </c>
      <c r="T85" s="34">
        <f t="shared" si="9"/>
        <v>107333.55577438198</v>
      </c>
      <c r="U85" s="49">
        <f t="shared" si="10"/>
        <v>193316.15626990239</v>
      </c>
      <c r="W85" s="177">
        <f>SUMPRODUCT('Cost Escalators'!$B$18:$M$18,'Input Data'!$AA85:$AL85)</f>
        <v>1</v>
      </c>
      <c r="X85" s="171">
        <f>SUMPRODUCT('Cost Escalators'!$B$19:$M$19,'Input Data'!$AA85:$AL85)</f>
        <v>1</v>
      </c>
      <c r="Y85" s="171">
        <f>SUMPRODUCT('Cost Escalators'!$B$20:$M$20,'Input Data'!$AA85:$AL85)</f>
        <v>1</v>
      </c>
      <c r="Z85" s="171">
        <f>SUMPRODUCT('Cost Escalators'!$B$21:$M$21,'Input Data'!$AA85:$AL85)</f>
        <v>1</v>
      </c>
      <c r="AA85" s="176">
        <f>SUMPRODUCT('Cost Escalators'!$B$22:$M$22,'Input Data'!$AA85:$AL85)</f>
        <v>1</v>
      </c>
      <c r="AC85" s="255">
        <f>IF(OR($A85='Cost Escalators'!$A$68,$A85='Cost Escalators'!$A$69,$A85='Cost Escalators'!$A$70,$A85='Cost Escalators'!$A$71),SUM($H85:$L85),0)</f>
        <v>0</v>
      </c>
    </row>
    <row r="86" spans="1:29" x14ac:dyDescent="0.2">
      <c r="A86" s="33">
        <f>'Input Data'!A86</f>
        <v>8266</v>
      </c>
      <c r="B86" s="33" t="str">
        <f>'Input Data'!B86</f>
        <v>Protection</v>
      </c>
      <c r="C86" s="33" t="str">
        <f>'Input Data'!C86</f>
        <v>Efficient Relay Replacements</v>
      </c>
      <c r="D86" s="35" t="str">
        <f>'Input Data'!D86</f>
        <v>PS Network Asset Replacement</v>
      </c>
      <c r="E86" s="63" t="str">
        <f>'Input Data'!E86</f>
        <v>Input_Prog_Commit</v>
      </c>
      <c r="F86" s="66">
        <f>'Input Data'!F86</f>
        <v>0</v>
      </c>
      <c r="G86" s="52">
        <f>'Input Data'!G86</f>
        <v>2014</v>
      </c>
      <c r="H86" s="34">
        <f>'Costs ($2014) Excl Real Esc'!H86</f>
        <v>0</v>
      </c>
      <c r="I86" s="34">
        <f>'Costs ($2014) Excl Real Esc'!I86</f>
        <v>0</v>
      </c>
      <c r="J86" s="34">
        <f>'Costs ($2014) Excl Real Esc'!J86</f>
        <v>0</v>
      </c>
      <c r="K86" s="34">
        <f>'Costs ($2014) Excl Real Esc'!K86</f>
        <v>0</v>
      </c>
      <c r="L86" s="49">
        <f>'Costs ($2014) Excl Real Esc'!L86*W86</f>
        <v>99286.81</v>
      </c>
      <c r="M86" s="34">
        <f>'Costs ($2014) Excl Real Esc'!M86*X86</f>
        <v>67608.703270414946</v>
      </c>
      <c r="N86" s="34">
        <f>'Costs ($2014) Excl Real Esc'!N86*Y86</f>
        <v>0</v>
      </c>
      <c r="O86" s="34">
        <f>'Costs ($2014) Excl Real Esc'!O86*Z86</f>
        <v>0</v>
      </c>
      <c r="P86" s="49">
        <f>'Costs ($2014) Excl Real Esc'!P86*AA86</f>
        <v>0</v>
      </c>
      <c r="R86" s="102">
        <f t="shared" si="7"/>
        <v>67608.703270414946</v>
      </c>
      <c r="S86" s="34">
        <f t="shared" si="8"/>
        <v>0</v>
      </c>
      <c r="T86" s="34">
        <f t="shared" si="9"/>
        <v>0</v>
      </c>
      <c r="U86" s="49">
        <f t="shared" si="10"/>
        <v>0</v>
      </c>
      <c r="W86" s="177">
        <f>SUMPRODUCT('Cost Escalators'!$B$18:$M$18,'Input Data'!$AA86:$AL86)</f>
        <v>1</v>
      </c>
      <c r="X86" s="171">
        <f>SUMPRODUCT('Cost Escalators'!$B$19:$M$19,'Input Data'!$AA86:$AL86)</f>
        <v>1</v>
      </c>
      <c r="Y86" s="171">
        <f>SUMPRODUCT('Cost Escalators'!$B$20:$M$20,'Input Data'!$AA86:$AL86)</f>
        <v>1</v>
      </c>
      <c r="Z86" s="171">
        <f>SUMPRODUCT('Cost Escalators'!$B$21:$M$21,'Input Data'!$AA86:$AL86)</f>
        <v>1</v>
      </c>
      <c r="AA86" s="176">
        <f>SUMPRODUCT('Cost Escalators'!$B$22:$M$22,'Input Data'!$AA86:$AL86)</f>
        <v>1</v>
      </c>
      <c r="AC86" s="255">
        <f>IF(OR($A86='Cost Escalators'!$A$68,$A86='Cost Escalators'!$A$69,$A86='Cost Escalators'!$A$70,$A86='Cost Escalators'!$A$71),SUM($H86:$L86),0)</f>
        <v>0</v>
      </c>
    </row>
    <row r="87" spans="1:29" x14ac:dyDescent="0.2">
      <c r="A87" s="33">
        <f>'Input Data'!A87</f>
        <v>0</v>
      </c>
      <c r="B87" s="33" t="str">
        <f>'Input Data'!B87</f>
        <v>Protection</v>
      </c>
      <c r="C87" s="33" t="str">
        <f>'Input Data'!C87</f>
        <v>Network Asset Replacement</v>
      </c>
      <c r="D87" s="35" t="str">
        <f>'Input Data'!D87</f>
        <v>PS Network Asset Replacement</v>
      </c>
      <c r="E87" s="63" t="str">
        <f>'Input Data'!E87</f>
        <v>Input_Prog_Commit</v>
      </c>
      <c r="F87" s="66">
        <f>'Input Data'!F87</f>
        <v>0</v>
      </c>
      <c r="G87" s="52">
        <f>'Input Data'!G87</f>
        <v>2013</v>
      </c>
      <c r="H87" s="34">
        <f>'Costs ($2014) Excl Real Esc'!H87</f>
        <v>4050671.1331157973</v>
      </c>
      <c r="I87" s="34">
        <f>'Costs ($2014) Excl Real Esc'!I87</f>
        <v>5456172.9233428976</v>
      </c>
      <c r="J87" s="34">
        <f>'Costs ($2014) Excl Real Esc'!J87</f>
        <v>0</v>
      </c>
      <c r="K87" s="34">
        <f>'Costs ($2014) Excl Real Esc'!K87</f>
        <v>0</v>
      </c>
      <c r="L87" s="49">
        <f>'Costs ($2014) Excl Real Esc'!L87*W87</f>
        <v>0</v>
      </c>
      <c r="M87" s="34">
        <f>'Costs ($2014) Excl Real Esc'!M87*X87</f>
        <v>0</v>
      </c>
      <c r="N87" s="34">
        <f>'Costs ($2014) Excl Real Esc'!N87*Y87</f>
        <v>0</v>
      </c>
      <c r="O87" s="34">
        <f>'Costs ($2014) Excl Real Esc'!O87*Z87</f>
        <v>0</v>
      </c>
      <c r="P87" s="49">
        <f>'Costs ($2014) Excl Real Esc'!P87*AA87</f>
        <v>0</v>
      </c>
      <c r="R87" s="102">
        <f t="shared" si="7"/>
        <v>0</v>
      </c>
      <c r="S87" s="34">
        <f t="shared" si="8"/>
        <v>0</v>
      </c>
      <c r="T87" s="34">
        <f t="shared" si="9"/>
        <v>0</v>
      </c>
      <c r="U87" s="49">
        <f t="shared" si="10"/>
        <v>0</v>
      </c>
      <c r="W87" s="177">
        <f>SUMPRODUCT('Cost Escalators'!$B$18:$M$18,'Input Data'!$AA87:$AL87)</f>
        <v>1</v>
      </c>
      <c r="X87" s="171">
        <f>SUMPRODUCT('Cost Escalators'!$B$19:$M$19,'Input Data'!$AA87:$AL87)</f>
        <v>1</v>
      </c>
      <c r="Y87" s="171">
        <f>SUMPRODUCT('Cost Escalators'!$B$20:$M$20,'Input Data'!$AA87:$AL87)</f>
        <v>1</v>
      </c>
      <c r="Z87" s="171">
        <f>SUMPRODUCT('Cost Escalators'!$B$21:$M$21,'Input Data'!$AA87:$AL87)</f>
        <v>1</v>
      </c>
      <c r="AA87" s="176">
        <f>SUMPRODUCT('Cost Escalators'!$B$22:$M$22,'Input Data'!$AA87:$AL87)</f>
        <v>1</v>
      </c>
      <c r="AC87" s="255">
        <f>IF(OR($A87='Cost Escalators'!$A$68,$A87='Cost Escalators'!$A$69,$A87='Cost Escalators'!$A$70,$A87='Cost Escalators'!$A$71),SUM($H87:$L87),0)</f>
        <v>0</v>
      </c>
    </row>
    <row r="88" spans="1:29" x14ac:dyDescent="0.2">
      <c r="A88" s="33">
        <f>'Input Data'!A88</f>
        <v>0</v>
      </c>
      <c r="B88" s="33" t="str">
        <f>'Input Data'!B88</f>
        <v>Protection</v>
      </c>
      <c r="C88" s="33" t="str">
        <f>'Input Data'!C88</f>
        <v>Network Asset Replacement</v>
      </c>
      <c r="D88" s="35" t="str">
        <f>'Input Data'!D88</f>
        <v>PS Network Asset Replacement</v>
      </c>
      <c r="E88" s="63" t="str">
        <f>'Input Data'!E88</f>
        <v>Input_Prog_Commit</v>
      </c>
      <c r="F88" s="66">
        <f>'Input Data'!F88</f>
        <v>0</v>
      </c>
      <c r="G88" s="52">
        <f>'Input Data'!G88</f>
        <v>2013</v>
      </c>
      <c r="H88" s="34">
        <f>'Costs ($2014) Excl Real Esc'!H88</f>
        <v>0</v>
      </c>
      <c r="I88" s="34">
        <f>'Costs ($2014) Excl Real Esc'!I88</f>
        <v>0</v>
      </c>
      <c r="J88" s="34">
        <f>'Costs ($2014) Excl Real Esc'!J88</f>
        <v>7094083.4051355366</v>
      </c>
      <c r="K88" s="34">
        <f>'Costs ($2014) Excl Real Esc'!K88</f>
        <v>7215531.2632315429</v>
      </c>
      <c r="L88" s="49">
        <f>'Costs ($2014) Excl Real Esc'!L88*W88</f>
        <v>0</v>
      </c>
      <c r="M88" s="34">
        <f>'Costs ($2014) Excl Real Esc'!M88*X88</f>
        <v>0</v>
      </c>
      <c r="N88" s="34">
        <f>'Costs ($2014) Excl Real Esc'!N88*Y88</f>
        <v>0</v>
      </c>
      <c r="O88" s="34">
        <f>'Costs ($2014) Excl Real Esc'!O88*Z88</f>
        <v>0</v>
      </c>
      <c r="P88" s="49">
        <f>'Costs ($2014) Excl Real Esc'!P88*AA88</f>
        <v>0</v>
      </c>
      <c r="R88" s="102">
        <f t="shared" si="7"/>
        <v>0</v>
      </c>
      <c r="S88" s="34">
        <f t="shared" si="8"/>
        <v>0</v>
      </c>
      <c r="T88" s="34">
        <f t="shared" si="9"/>
        <v>0</v>
      </c>
      <c r="U88" s="49">
        <f t="shared" si="10"/>
        <v>0</v>
      </c>
      <c r="W88" s="177">
        <f>SUMPRODUCT('Cost Escalators'!$B$18:$M$18,'Input Data'!$AA88:$AL88)</f>
        <v>1</v>
      </c>
      <c r="X88" s="171">
        <f>SUMPRODUCT('Cost Escalators'!$B$19:$M$19,'Input Data'!$AA88:$AL88)</f>
        <v>1</v>
      </c>
      <c r="Y88" s="171">
        <f>SUMPRODUCT('Cost Escalators'!$B$20:$M$20,'Input Data'!$AA88:$AL88)</f>
        <v>1</v>
      </c>
      <c r="Z88" s="171">
        <f>SUMPRODUCT('Cost Escalators'!$B$21:$M$21,'Input Data'!$AA88:$AL88)</f>
        <v>1</v>
      </c>
      <c r="AA88" s="176">
        <f>SUMPRODUCT('Cost Escalators'!$B$22:$M$22,'Input Data'!$AA88:$AL88)</f>
        <v>1</v>
      </c>
      <c r="AC88" s="255">
        <f>IF(OR($A88='Cost Escalators'!$A$68,$A88='Cost Escalators'!$A$69,$A88='Cost Escalators'!$A$70,$A88='Cost Escalators'!$A$71),SUM($H88:$L88),0)</f>
        <v>0</v>
      </c>
    </row>
    <row r="89" spans="1:29" x14ac:dyDescent="0.2">
      <c r="A89" s="33">
        <f>'Input Data'!A89</f>
        <v>6702</v>
      </c>
      <c r="B89" s="33" t="str">
        <f>'Input Data'!B89</f>
        <v>SCADA</v>
      </c>
      <c r="C89" s="33" t="str">
        <f>'Input Data'!C89</f>
        <v>Data Centre Infrastructure</v>
      </c>
      <c r="D89" s="35" t="str">
        <f>'Input Data'!D89</f>
        <v>PS Network Asset Replacement</v>
      </c>
      <c r="E89" s="63" t="str">
        <f>'Input Data'!E89</f>
        <v>Input_Prog_Commit</v>
      </c>
      <c r="F89" s="66">
        <f>'Input Data'!F89</f>
        <v>0</v>
      </c>
      <c r="G89" s="52">
        <f>'Input Data'!G89</f>
        <v>2014</v>
      </c>
      <c r="H89" s="34">
        <f>'Costs ($2014) Excl Real Esc'!H89</f>
        <v>0</v>
      </c>
      <c r="I89" s="34">
        <f>'Costs ($2014) Excl Real Esc'!I89</f>
        <v>0</v>
      </c>
      <c r="J89" s="34">
        <f>'Costs ($2014) Excl Real Esc'!J89</f>
        <v>0</v>
      </c>
      <c r="K89" s="34">
        <f>'Costs ($2014) Excl Real Esc'!K89</f>
        <v>0</v>
      </c>
      <c r="L89" s="49">
        <f>'Costs ($2014) Excl Real Esc'!L89*W89</f>
        <v>63000</v>
      </c>
      <c r="M89" s="34">
        <f>'Costs ($2014) Excl Real Esc'!M89*X89</f>
        <v>0</v>
      </c>
      <c r="N89" s="34">
        <f>'Costs ($2014) Excl Real Esc'!N89*Y89</f>
        <v>0</v>
      </c>
      <c r="O89" s="34">
        <f>'Costs ($2014) Excl Real Esc'!O89*Z89</f>
        <v>0</v>
      </c>
      <c r="P89" s="49">
        <f>'Costs ($2014) Excl Real Esc'!P89*AA89</f>
        <v>0</v>
      </c>
      <c r="R89" s="102">
        <f t="shared" si="7"/>
        <v>0</v>
      </c>
      <c r="S89" s="34">
        <f t="shared" si="8"/>
        <v>0</v>
      </c>
      <c r="T89" s="34">
        <f t="shared" si="9"/>
        <v>0</v>
      </c>
      <c r="U89" s="49">
        <f t="shared" si="10"/>
        <v>0</v>
      </c>
      <c r="W89" s="177">
        <f>SUMPRODUCT('Cost Escalators'!$B$18:$M$18,'Input Data'!$AA89:$AL89)</f>
        <v>1</v>
      </c>
      <c r="X89" s="171">
        <f>SUMPRODUCT('Cost Escalators'!$B$19:$M$19,'Input Data'!$AA89:$AL89)</f>
        <v>1</v>
      </c>
      <c r="Y89" s="171">
        <f>SUMPRODUCT('Cost Escalators'!$B$20:$M$20,'Input Data'!$AA89:$AL89)</f>
        <v>1</v>
      </c>
      <c r="Z89" s="171">
        <f>SUMPRODUCT('Cost Escalators'!$B$21:$M$21,'Input Data'!$AA89:$AL89)</f>
        <v>1</v>
      </c>
      <c r="AA89" s="176">
        <f>SUMPRODUCT('Cost Escalators'!$B$22:$M$22,'Input Data'!$AA89:$AL89)</f>
        <v>1</v>
      </c>
      <c r="AC89" s="255">
        <f>IF(OR($A89='Cost Escalators'!$A$68,$A89='Cost Escalators'!$A$69,$A89='Cost Escalators'!$A$70,$A89='Cost Escalators'!$A$71),SUM($H89:$L89),0)</f>
        <v>0</v>
      </c>
    </row>
    <row r="90" spans="1:29" x14ac:dyDescent="0.2">
      <c r="A90" s="33">
        <f>'Input Data'!A90</f>
        <v>7910</v>
      </c>
      <c r="B90" s="33" t="str">
        <f>'Input Data'!B90</f>
        <v>SCADA</v>
      </c>
      <c r="C90" s="33" t="str">
        <f>'Input Data'!C90</f>
        <v>Sydney North SCADA Fibre Marshalling Kiosk</v>
      </c>
      <c r="D90" s="35" t="str">
        <f>'Input Data'!D90</f>
        <v>PS Network Asset Replacement</v>
      </c>
      <c r="E90" s="63" t="str">
        <f>'Input Data'!E90</f>
        <v>Input_Prog_Commit</v>
      </c>
      <c r="F90" s="66">
        <f>'Input Data'!F90</f>
        <v>0</v>
      </c>
      <c r="G90" s="52">
        <f>'Input Data'!G90</f>
        <v>2013</v>
      </c>
      <c r="H90" s="34">
        <f>'Costs ($2014) Excl Real Esc'!H90</f>
        <v>0</v>
      </c>
      <c r="I90" s="34">
        <f>'Costs ($2014) Excl Real Esc'!I90</f>
        <v>0</v>
      </c>
      <c r="J90" s="34">
        <f>'Costs ($2014) Excl Real Esc'!J90</f>
        <v>0</v>
      </c>
      <c r="K90" s="34">
        <f>'Costs ($2014) Excl Real Esc'!K90</f>
        <v>145579.90127461054</v>
      </c>
      <c r="L90" s="49">
        <f>'Costs ($2014) Excl Real Esc'!L90*W90</f>
        <v>0</v>
      </c>
      <c r="M90" s="34">
        <f>'Costs ($2014) Excl Real Esc'!M90*X90</f>
        <v>0</v>
      </c>
      <c r="N90" s="34">
        <f>'Costs ($2014) Excl Real Esc'!N90*Y90</f>
        <v>0</v>
      </c>
      <c r="O90" s="34">
        <f>'Costs ($2014) Excl Real Esc'!O90*Z90</f>
        <v>0</v>
      </c>
      <c r="P90" s="49">
        <f>'Costs ($2014) Excl Real Esc'!P90*AA90</f>
        <v>0</v>
      </c>
      <c r="R90" s="102">
        <f t="shared" si="7"/>
        <v>0</v>
      </c>
      <c r="S90" s="34">
        <f t="shared" si="8"/>
        <v>0</v>
      </c>
      <c r="T90" s="34">
        <f t="shared" si="9"/>
        <v>0</v>
      </c>
      <c r="U90" s="49">
        <f t="shared" si="10"/>
        <v>0</v>
      </c>
      <c r="W90" s="177">
        <f>SUMPRODUCT('Cost Escalators'!$B$18:$M$18,'Input Data'!$AA90:$AL90)</f>
        <v>1</v>
      </c>
      <c r="X90" s="171">
        <f>SUMPRODUCT('Cost Escalators'!$B$19:$M$19,'Input Data'!$AA90:$AL90)</f>
        <v>1</v>
      </c>
      <c r="Y90" s="171">
        <f>SUMPRODUCT('Cost Escalators'!$B$20:$M$20,'Input Data'!$AA90:$AL90)</f>
        <v>1</v>
      </c>
      <c r="Z90" s="171">
        <f>SUMPRODUCT('Cost Escalators'!$B$21:$M$21,'Input Data'!$AA90:$AL90)</f>
        <v>1</v>
      </c>
      <c r="AA90" s="176">
        <f>SUMPRODUCT('Cost Escalators'!$B$22:$M$22,'Input Data'!$AA90:$AL90)</f>
        <v>1</v>
      </c>
      <c r="AC90" s="255">
        <f>IF(OR($A90='Cost Escalators'!$A$68,$A90='Cost Escalators'!$A$69,$A90='Cost Escalators'!$A$70,$A90='Cost Escalators'!$A$71),SUM($H90:$L90),0)</f>
        <v>0</v>
      </c>
    </row>
    <row r="91" spans="1:29" x14ac:dyDescent="0.2">
      <c r="A91" s="33">
        <f>'Input Data'!A91</f>
        <v>0</v>
      </c>
      <c r="B91" s="33" t="str">
        <f>'Input Data'!B91</f>
        <v>SCADA</v>
      </c>
      <c r="C91" s="33" t="str">
        <f>'Input Data'!C91</f>
        <v>Network Asset Replacement</v>
      </c>
      <c r="D91" s="35" t="str">
        <f>'Input Data'!D91</f>
        <v>PS Network Asset Replacement</v>
      </c>
      <c r="E91" s="63" t="str">
        <f>'Input Data'!E91</f>
        <v>Input_Prog_Commit</v>
      </c>
      <c r="F91" s="66">
        <f>'Input Data'!F91</f>
        <v>0</v>
      </c>
      <c r="G91" s="52">
        <f>'Input Data'!G91</f>
        <v>2013</v>
      </c>
      <c r="H91" s="34">
        <f>'Costs ($2014) Excl Real Esc'!H91</f>
        <v>1524412.6902472631</v>
      </c>
      <c r="I91" s="34">
        <f>'Costs ($2014) Excl Real Esc'!I91</f>
        <v>1718729.7540953872</v>
      </c>
      <c r="J91" s="34">
        <f>'Costs ($2014) Excl Real Esc'!J91</f>
        <v>1549481.7592072841</v>
      </c>
      <c r="K91" s="34">
        <f>'Costs ($2014) Excl Real Esc'!K91</f>
        <v>900950.39899365441</v>
      </c>
      <c r="L91" s="49">
        <f>'Costs ($2014) Excl Real Esc'!L91*W91</f>
        <v>0</v>
      </c>
      <c r="M91" s="34">
        <f>'Costs ($2014) Excl Real Esc'!M91*X91</f>
        <v>0</v>
      </c>
      <c r="N91" s="34">
        <f>'Costs ($2014) Excl Real Esc'!N91*Y91</f>
        <v>0</v>
      </c>
      <c r="O91" s="34">
        <f>'Costs ($2014) Excl Real Esc'!O91*Z91</f>
        <v>0</v>
      </c>
      <c r="P91" s="49">
        <f>'Costs ($2014) Excl Real Esc'!P91*AA91</f>
        <v>0</v>
      </c>
      <c r="R91" s="102">
        <f t="shared" si="7"/>
        <v>0</v>
      </c>
      <c r="S91" s="34">
        <f t="shared" si="8"/>
        <v>0</v>
      </c>
      <c r="T91" s="34">
        <f t="shared" si="9"/>
        <v>0</v>
      </c>
      <c r="U91" s="49">
        <f t="shared" si="10"/>
        <v>0</v>
      </c>
      <c r="W91" s="177">
        <f>SUMPRODUCT('Cost Escalators'!$B$18:$M$18,'Input Data'!$AA91:$AL91)</f>
        <v>1</v>
      </c>
      <c r="X91" s="171">
        <f>SUMPRODUCT('Cost Escalators'!$B$19:$M$19,'Input Data'!$AA91:$AL91)</f>
        <v>1</v>
      </c>
      <c r="Y91" s="171">
        <f>SUMPRODUCT('Cost Escalators'!$B$20:$M$20,'Input Data'!$AA91:$AL91)</f>
        <v>1</v>
      </c>
      <c r="Z91" s="171">
        <f>SUMPRODUCT('Cost Escalators'!$B$21:$M$21,'Input Data'!$AA91:$AL91)</f>
        <v>1</v>
      </c>
      <c r="AA91" s="176">
        <f>SUMPRODUCT('Cost Escalators'!$B$22:$M$22,'Input Data'!$AA91:$AL91)</f>
        <v>1</v>
      </c>
      <c r="AC91" s="255">
        <f>IF(OR($A91='Cost Escalators'!$A$68,$A91='Cost Escalators'!$A$69,$A91='Cost Escalators'!$A$70,$A91='Cost Escalators'!$A$71),SUM($H91:$L91),0)</f>
        <v>0</v>
      </c>
    </row>
    <row r="92" spans="1:29" x14ac:dyDescent="0.2">
      <c r="A92" s="33">
        <f>'Input Data'!A92</f>
        <v>4882</v>
      </c>
      <c r="B92" s="33" t="str">
        <f>'Input Data'!B92</f>
        <v>Substations</v>
      </c>
      <c r="C92" s="33" t="str">
        <f>'Input Data'!C92</f>
        <v>Transformer and Reactor Life Extension</v>
      </c>
      <c r="D92" s="35" t="str">
        <f>'Input Data'!D92</f>
        <v>PS Network Asset Replacement</v>
      </c>
      <c r="E92" s="63" t="str">
        <f>'Input Data'!E92</f>
        <v>Input_Prog_Commit</v>
      </c>
      <c r="F92" s="66">
        <f>'Input Data'!F92</f>
        <v>0</v>
      </c>
      <c r="G92" s="52">
        <f>'Input Data'!G92</f>
        <v>2013</v>
      </c>
      <c r="H92" s="34">
        <f>'Costs ($2014) Excl Real Esc'!H92</f>
        <v>0</v>
      </c>
      <c r="I92" s="34">
        <f>'Costs ($2014) Excl Real Esc'!I92</f>
        <v>47253.470239186638</v>
      </c>
      <c r="J92" s="34">
        <f>'Costs ($2014) Excl Real Esc'!J92</f>
        <v>0</v>
      </c>
      <c r="K92" s="34">
        <f>'Costs ($2014) Excl Real Esc'!K92</f>
        <v>0</v>
      </c>
      <c r="L92" s="49">
        <f>'Costs ($2014) Excl Real Esc'!L92*W92</f>
        <v>0</v>
      </c>
      <c r="M92" s="34">
        <f>'Costs ($2014) Excl Real Esc'!M92*X92</f>
        <v>0</v>
      </c>
      <c r="N92" s="34">
        <f>'Costs ($2014) Excl Real Esc'!N92*Y92</f>
        <v>0</v>
      </c>
      <c r="O92" s="34">
        <f>'Costs ($2014) Excl Real Esc'!O92*Z92</f>
        <v>0</v>
      </c>
      <c r="P92" s="49">
        <f>'Costs ($2014) Excl Real Esc'!P92*AA92</f>
        <v>0</v>
      </c>
      <c r="R92" s="102">
        <f t="shared" si="7"/>
        <v>0</v>
      </c>
      <c r="S92" s="34">
        <f t="shared" si="8"/>
        <v>0</v>
      </c>
      <c r="T92" s="34">
        <f t="shared" si="9"/>
        <v>0</v>
      </c>
      <c r="U92" s="49">
        <f t="shared" si="10"/>
        <v>0</v>
      </c>
      <c r="W92" s="177">
        <f>SUMPRODUCT('Cost Escalators'!$B$18:$M$18,'Input Data'!$AA92:$AL92)</f>
        <v>1</v>
      </c>
      <c r="X92" s="171">
        <f>SUMPRODUCT('Cost Escalators'!$B$19:$M$19,'Input Data'!$AA92:$AL92)</f>
        <v>1</v>
      </c>
      <c r="Y92" s="171">
        <f>SUMPRODUCT('Cost Escalators'!$B$20:$M$20,'Input Data'!$AA92:$AL92)</f>
        <v>1</v>
      </c>
      <c r="Z92" s="171">
        <f>SUMPRODUCT('Cost Escalators'!$B$21:$M$21,'Input Data'!$AA92:$AL92)</f>
        <v>1</v>
      </c>
      <c r="AA92" s="176">
        <f>SUMPRODUCT('Cost Escalators'!$B$22:$M$22,'Input Data'!$AA92:$AL92)</f>
        <v>1</v>
      </c>
      <c r="AC92" s="255">
        <f>IF(OR($A92='Cost Escalators'!$A$68,$A92='Cost Escalators'!$A$69,$A92='Cost Escalators'!$A$70,$A92='Cost Escalators'!$A$71),SUM($H92:$L92),0)</f>
        <v>0</v>
      </c>
    </row>
    <row r="93" spans="1:29" x14ac:dyDescent="0.2">
      <c r="A93" s="33">
        <f>'Input Data'!A93</f>
        <v>4882</v>
      </c>
      <c r="B93" s="33" t="str">
        <f>'Input Data'!B93</f>
        <v>Substations</v>
      </c>
      <c r="C93" s="33" t="str">
        <f>'Input Data'!C93</f>
        <v>Transformer and Reactor Life Extension</v>
      </c>
      <c r="D93" s="35" t="str">
        <f>'Input Data'!D93</f>
        <v>PS Network Asset Replacement</v>
      </c>
      <c r="E93" s="63" t="str">
        <f>'Input Data'!E93</f>
        <v>Input_Prog_Commit</v>
      </c>
      <c r="F93" s="66">
        <f>'Input Data'!F93</f>
        <v>0</v>
      </c>
      <c r="G93" s="52">
        <f>'Input Data'!G93</f>
        <v>2014</v>
      </c>
      <c r="H93" s="34">
        <f>'Costs ($2014) Excl Real Esc'!H93</f>
        <v>0</v>
      </c>
      <c r="I93" s="34">
        <f>'Costs ($2014) Excl Real Esc'!I93</f>
        <v>0</v>
      </c>
      <c r="J93" s="34">
        <f>'Costs ($2014) Excl Real Esc'!J93</f>
        <v>0</v>
      </c>
      <c r="K93" s="34">
        <f>'Costs ($2014) Excl Real Esc'!K93</f>
        <v>0</v>
      </c>
      <c r="L93" s="49">
        <f>'Costs ($2014) Excl Real Esc'!L93*W93</f>
        <v>1229767.99</v>
      </c>
      <c r="M93" s="34">
        <f>'Costs ($2014) Excl Real Esc'!M93*X93</f>
        <v>1672635.403019686</v>
      </c>
      <c r="N93" s="34">
        <f>'Costs ($2014) Excl Real Esc'!N93*Y93</f>
        <v>1357883.1597647681</v>
      </c>
      <c r="O93" s="34">
        <f>'Costs ($2014) Excl Real Esc'!O93*Z93</f>
        <v>1937337.6462746109</v>
      </c>
      <c r="P93" s="49">
        <f>'Costs ($2014) Excl Real Esc'!P93*AA93</f>
        <v>2096757.5095295359</v>
      </c>
      <c r="R93" s="102">
        <f t="shared" si="7"/>
        <v>1672635.403019686</v>
      </c>
      <c r="S93" s="34">
        <f t="shared" si="8"/>
        <v>1357883.1597647681</v>
      </c>
      <c r="T93" s="34">
        <f t="shared" si="9"/>
        <v>1937337.6462746109</v>
      </c>
      <c r="U93" s="49">
        <f t="shared" si="10"/>
        <v>2096757.5095295359</v>
      </c>
      <c r="W93" s="177">
        <f>SUMPRODUCT('Cost Escalators'!$B$18:$M$18,'Input Data'!$AA93:$AL93)</f>
        <v>1</v>
      </c>
      <c r="X93" s="171">
        <f>SUMPRODUCT('Cost Escalators'!$B$19:$M$19,'Input Data'!$AA93:$AL93)</f>
        <v>1</v>
      </c>
      <c r="Y93" s="171">
        <f>SUMPRODUCT('Cost Escalators'!$B$20:$M$20,'Input Data'!$AA93:$AL93)</f>
        <v>1</v>
      </c>
      <c r="Z93" s="171">
        <f>SUMPRODUCT('Cost Escalators'!$B$21:$M$21,'Input Data'!$AA93:$AL93)</f>
        <v>1</v>
      </c>
      <c r="AA93" s="176">
        <f>SUMPRODUCT('Cost Escalators'!$B$22:$M$22,'Input Data'!$AA93:$AL93)</f>
        <v>1</v>
      </c>
      <c r="AC93" s="255">
        <f>IF(OR($A93='Cost Escalators'!$A$68,$A93='Cost Escalators'!$A$69,$A93='Cost Escalators'!$A$70,$A93='Cost Escalators'!$A$71),SUM($H93:$L93),0)</f>
        <v>0</v>
      </c>
    </row>
    <row r="94" spans="1:29" x14ac:dyDescent="0.2">
      <c r="A94" s="33">
        <f>'Input Data'!A94</f>
        <v>4884</v>
      </c>
      <c r="B94" s="33" t="str">
        <f>'Input Data'!B94</f>
        <v>Substations</v>
      </c>
      <c r="C94" s="33" t="str">
        <f>'Input Data'!C94</f>
        <v>Unplanned Transformer and Reactor Replacement</v>
      </c>
      <c r="D94" s="35" t="str">
        <f>'Input Data'!D94</f>
        <v>PS Network Asset Replacement</v>
      </c>
      <c r="E94" s="63" t="str">
        <f>'Input Data'!E94</f>
        <v>Input_Prog_Commit</v>
      </c>
      <c r="F94" s="66">
        <f>'Input Data'!F94</f>
        <v>0</v>
      </c>
      <c r="G94" s="52">
        <f>'Input Data'!G94</f>
        <v>2013</v>
      </c>
      <c r="H94" s="34">
        <f>'Costs ($2014) Excl Real Esc'!H94</f>
        <v>0</v>
      </c>
      <c r="I94" s="34">
        <f>'Costs ($2014) Excl Real Esc'!I94</f>
        <v>0</v>
      </c>
      <c r="J94" s="34">
        <f>'Costs ($2014) Excl Real Esc'!J94</f>
        <v>0</v>
      </c>
      <c r="K94" s="34">
        <f>'Costs ($2014) Excl Real Esc'!K94</f>
        <v>-4602.8907566756916</v>
      </c>
      <c r="L94" s="49">
        <f>'Costs ($2014) Excl Real Esc'!L94*W94</f>
        <v>0</v>
      </c>
      <c r="M94" s="34">
        <f>'Costs ($2014) Excl Real Esc'!M94*X94</f>
        <v>0</v>
      </c>
      <c r="N94" s="34">
        <f>'Costs ($2014) Excl Real Esc'!N94*Y94</f>
        <v>0</v>
      </c>
      <c r="O94" s="34">
        <f>'Costs ($2014) Excl Real Esc'!O94*Z94</f>
        <v>0</v>
      </c>
      <c r="P94" s="49">
        <f>'Costs ($2014) Excl Real Esc'!P94*AA94</f>
        <v>0</v>
      </c>
      <c r="R94" s="102">
        <f t="shared" si="7"/>
        <v>0</v>
      </c>
      <c r="S94" s="34">
        <f t="shared" si="8"/>
        <v>0</v>
      </c>
      <c r="T94" s="34">
        <f t="shared" si="9"/>
        <v>0</v>
      </c>
      <c r="U94" s="49">
        <f t="shared" si="10"/>
        <v>0</v>
      </c>
      <c r="W94" s="177">
        <f>SUMPRODUCT('Cost Escalators'!$B$18:$M$18,'Input Data'!$AA94:$AL94)</f>
        <v>1</v>
      </c>
      <c r="X94" s="171">
        <f>SUMPRODUCT('Cost Escalators'!$B$19:$M$19,'Input Data'!$AA94:$AL94)</f>
        <v>1</v>
      </c>
      <c r="Y94" s="171">
        <f>SUMPRODUCT('Cost Escalators'!$B$20:$M$20,'Input Data'!$AA94:$AL94)</f>
        <v>1</v>
      </c>
      <c r="Z94" s="171">
        <f>SUMPRODUCT('Cost Escalators'!$B$21:$M$21,'Input Data'!$AA94:$AL94)</f>
        <v>1</v>
      </c>
      <c r="AA94" s="176">
        <f>SUMPRODUCT('Cost Escalators'!$B$22:$M$22,'Input Data'!$AA94:$AL94)</f>
        <v>1</v>
      </c>
      <c r="AC94" s="255">
        <f>IF(OR($A94='Cost Escalators'!$A$68,$A94='Cost Escalators'!$A$69,$A94='Cost Escalators'!$A$70,$A94='Cost Escalators'!$A$71),SUM($H94:$L94),0)</f>
        <v>0</v>
      </c>
    </row>
    <row r="95" spans="1:29" x14ac:dyDescent="0.2">
      <c r="A95" s="33">
        <f>'Input Data'!A95</f>
        <v>4904</v>
      </c>
      <c r="B95" s="33" t="str">
        <f>'Input Data'!B95</f>
        <v>Substations</v>
      </c>
      <c r="C95" s="33" t="str">
        <f>'Input Data'!C95</f>
        <v>Replacement of ABB 132kV HLD CBs</v>
      </c>
      <c r="D95" s="35" t="str">
        <f>'Input Data'!D95</f>
        <v>PS Network Asset Replacement</v>
      </c>
      <c r="E95" s="63" t="str">
        <f>'Input Data'!E95</f>
        <v>Input_Prog_Commit</v>
      </c>
      <c r="F95" s="66">
        <f>'Input Data'!F95</f>
        <v>0</v>
      </c>
      <c r="G95" s="52">
        <f>'Input Data'!G95</f>
        <v>2014</v>
      </c>
      <c r="H95" s="34">
        <f>'Costs ($2014) Excl Real Esc'!H95</f>
        <v>0</v>
      </c>
      <c r="I95" s="34">
        <f>'Costs ($2014) Excl Real Esc'!I95</f>
        <v>0</v>
      </c>
      <c r="J95" s="34">
        <f>'Costs ($2014) Excl Real Esc'!J95</f>
        <v>0</v>
      </c>
      <c r="K95" s="34">
        <f>'Costs ($2014) Excl Real Esc'!K95</f>
        <v>0</v>
      </c>
      <c r="L95" s="49">
        <f>'Costs ($2014) Excl Real Esc'!L95*W95</f>
        <v>904575.79117990297</v>
      </c>
      <c r="M95" s="34">
        <f>'Costs ($2014) Excl Real Esc'!M95*X95</f>
        <v>328900.95782593207</v>
      </c>
      <c r="N95" s="34">
        <f>'Costs ($2014) Excl Real Esc'!N95*Y95</f>
        <v>584375.43130372767</v>
      </c>
      <c r="O95" s="34">
        <f>'Costs ($2014) Excl Real Esc'!O95*Z95</f>
        <v>876563.14695559395</v>
      </c>
      <c r="P95" s="49">
        <f>'Costs ($2014) Excl Real Esc'!P95*AA95</f>
        <v>146093.85782593209</v>
      </c>
      <c r="R95" s="102">
        <f t="shared" si="7"/>
        <v>328900.95782593207</v>
      </c>
      <c r="S95" s="34">
        <f t="shared" si="8"/>
        <v>584375.43130372767</v>
      </c>
      <c r="T95" s="34">
        <f t="shared" si="9"/>
        <v>876563.14695559395</v>
      </c>
      <c r="U95" s="49">
        <f t="shared" si="10"/>
        <v>146093.85782593209</v>
      </c>
      <c r="W95" s="177">
        <f>SUMPRODUCT('Cost Escalators'!$B$18:$M$18,'Input Data'!$AA95:$AL95)</f>
        <v>1</v>
      </c>
      <c r="X95" s="171">
        <f>SUMPRODUCT('Cost Escalators'!$B$19:$M$19,'Input Data'!$AA95:$AL95)</f>
        <v>1</v>
      </c>
      <c r="Y95" s="171">
        <f>SUMPRODUCT('Cost Escalators'!$B$20:$M$20,'Input Data'!$AA95:$AL95)</f>
        <v>1</v>
      </c>
      <c r="Z95" s="171">
        <f>SUMPRODUCT('Cost Escalators'!$B$21:$M$21,'Input Data'!$AA95:$AL95)</f>
        <v>1</v>
      </c>
      <c r="AA95" s="176">
        <f>SUMPRODUCT('Cost Escalators'!$B$22:$M$22,'Input Data'!$AA95:$AL95)</f>
        <v>1</v>
      </c>
      <c r="AC95" s="255">
        <f>IF(OR($A95='Cost Escalators'!$A$68,$A95='Cost Escalators'!$A$69,$A95='Cost Escalators'!$A$70,$A95='Cost Escalators'!$A$71),SUM($H95:$L95),0)</f>
        <v>0</v>
      </c>
    </row>
    <row r="96" spans="1:29" x14ac:dyDescent="0.2">
      <c r="A96" s="33">
        <f>'Input Data'!A96</f>
        <v>4905</v>
      </c>
      <c r="B96" s="33" t="str">
        <f>'Input Data'!B96</f>
        <v>Substations</v>
      </c>
      <c r="C96" s="33" t="str">
        <f>'Input Data'!C96</f>
        <v>Replacement of DELLE 66kV HPGE CBs</v>
      </c>
      <c r="D96" s="35" t="str">
        <f>'Input Data'!D96</f>
        <v>PS Network Asset Replacement</v>
      </c>
      <c r="E96" s="63" t="str">
        <f>'Input Data'!E96</f>
        <v>Input_Prog_Commit</v>
      </c>
      <c r="F96" s="66">
        <f>'Input Data'!F96</f>
        <v>0</v>
      </c>
      <c r="G96" s="52">
        <f>'Input Data'!G96</f>
        <v>2014</v>
      </c>
      <c r="H96" s="34">
        <f>'Costs ($2014) Excl Real Esc'!H96</f>
        <v>0</v>
      </c>
      <c r="I96" s="34">
        <f>'Costs ($2014) Excl Real Esc'!I96</f>
        <v>0</v>
      </c>
      <c r="J96" s="34">
        <f>'Costs ($2014) Excl Real Esc'!J96</f>
        <v>0</v>
      </c>
      <c r="K96" s="34">
        <f>'Costs ($2014) Excl Real Esc'!K96</f>
        <v>0</v>
      </c>
      <c r="L96" s="49">
        <f>'Costs ($2014) Excl Real Esc'!L96*W96</f>
        <v>4505.17</v>
      </c>
      <c r="M96" s="34">
        <f>'Costs ($2014) Excl Real Esc'!M96*X96</f>
        <v>42000</v>
      </c>
      <c r="N96" s="34">
        <f>'Costs ($2014) Excl Real Esc'!N96*Y96</f>
        <v>0</v>
      </c>
      <c r="O96" s="34">
        <f>'Costs ($2014) Excl Real Esc'!O96*Z96</f>
        <v>1199660</v>
      </c>
      <c r="P96" s="49">
        <f>'Costs ($2014) Excl Real Esc'!P96*AA96</f>
        <v>218120</v>
      </c>
      <c r="R96" s="102">
        <f t="shared" si="7"/>
        <v>42000</v>
      </c>
      <c r="S96" s="34">
        <f t="shared" si="8"/>
        <v>0</v>
      </c>
      <c r="T96" s="34">
        <f t="shared" si="9"/>
        <v>1199660</v>
      </c>
      <c r="U96" s="49">
        <f t="shared" si="10"/>
        <v>218120</v>
      </c>
      <c r="W96" s="177">
        <f>SUMPRODUCT('Cost Escalators'!$B$18:$M$18,'Input Data'!$AA96:$AL96)</f>
        <v>1</v>
      </c>
      <c r="X96" s="171">
        <f>SUMPRODUCT('Cost Escalators'!$B$19:$M$19,'Input Data'!$AA96:$AL96)</f>
        <v>1</v>
      </c>
      <c r="Y96" s="171">
        <f>SUMPRODUCT('Cost Escalators'!$B$20:$M$20,'Input Data'!$AA96:$AL96)</f>
        <v>1</v>
      </c>
      <c r="Z96" s="171">
        <f>SUMPRODUCT('Cost Escalators'!$B$21:$M$21,'Input Data'!$AA96:$AL96)</f>
        <v>1</v>
      </c>
      <c r="AA96" s="176">
        <f>SUMPRODUCT('Cost Escalators'!$B$22:$M$22,'Input Data'!$AA96:$AL96)</f>
        <v>1</v>
      </c>
      <c r="AC96" s="255">
        <f>IF(OR($A96='Cost Escalators'!$A$68,$A96='Cost Escalators'!$A$69,$A96='Cost Escalators'!$A$70,$A96='Cost Escalators'!$A$71),SUM($H96:$L96),0)</f>
        <v>0</v>
      </c>
    </row>
    <row r="97" spans="1:29" x14ac:dyDescent="0.2">
      <c r="A97" s="33">
        <f>'Input Data'!A97</f>
        <v>4906</v>
      </c>
      <c r="B97" s="33" t="str">
        <f>'Input Data'!B97</f>
        <v>Substations</v>
      </c>
      <c r="C97" s="33" t="str">
        <f>'Input Data'!C97</f>
        <v>Replacement of Instrument Transformers with No Sampling Point</v>
      </c>
      <c r="D97" s="35" t="str">
        <f>'Input Data'!D97</f>
        <v>PS Network Asset Replacement</v>
      </c>
      <c r="E97" s="63" t="str">
        <f>'Input Data'!E97</f>
        <v>Input_Prog_Commit</v>
      </c>
      <c r="F97" s="66">
        <f>'Input Data'!F97</f>
        <v>0</v>
      </c>
      <c r="G97" s="52">
        <f>'Input Data'!G97</f>
        <v>2014</v>
      </c>
      <c r="H97" s="34">
        <f>'Costs ($2014) Excl Real Esc'!H97</f>
        <v>0</v>
      </c>
      <c r="I97" s="34">
        <f>'Costs ($2014) Excl Real Esc'!I97</f>
        <v>0</v>
      </c>
      <c r="J97" s="34">
        <f>'Costs ($2014) Excl Real Esc'!J97</f>
        <v>0</v>
      </c>
      <c r="K97" s="34">
        <f>'Costs ($2014) Excl Real Esc'!K97</f>
        <v>0</v>
      </c>
      <c r="L97" s="49">
        <f>'Costs ($2014) Excl Real Esc'!L97*W97</f>
        <v>92539</v>
      </c>
      <c r="M97" s="34">
        <f>'Costs ($2014) Excl Real Esc'!M97*X97</f>
        <v>44058.573222106024</v>
      </c>
      <c r="N97" s="34">
        <f>'Costs ($2014) Excl Real Esc'!N97*Y97</f>
        <v>264351.4393326359</v>
      </c>
      <c r="O97" s="34">
        <f>'Costs ($2014) Excl Real Esc'!O97*Z97</f>
        <v>484645.0661105304</v>
      </c>
      <c r="P97" s="49">
        <f>'Costs ($2014) Excl Real Esc'!P97*AA97</f>
        <v>176234.8</v>
      </c>
      <c r="R97" s="102">
        <f t="shared" si="7"/>
        <v>44058.573222106024</v>
      </c>
      <c r="S97" s="34">
        <f t="shared" si="8"/>
        <v>264351.4393326359</v>
      </c>
      <c r="T97" s="34">
        <f t="shared" si="9"/>
        <v>484645.0661105304</v>
      </c>
      <c r="U97" s="49">
        <f t="shared" si="10"/>
        <v>176234.8</v>
      </c>
      <c r="W97" s="177">
        <f>SUMPRODUCT('Cost Escalators'!$B$18:$M$18,'Input Data'!$AA97:$AL97)</f>
        <v>1</v>
      </c>
      <c r="X97" s="171">
        <f>SUMPRODUCT('Cost Escalators'!$B$19:$M$19,'Input Data'!$AA97:$AL97)</f>
        <v>1</v>
      </c>
      <c r="Y97" s="171">
        <f>SUMPRODUCT('Cost Escalators'!$B$20:$M$20,'Input Data'!$AA97:$AL97)</f>
        <v>1</v>
      </c>
      <c r="Z97" s="171">
        <f>SUMPRODUCT('Cost Escalators'!$B$21:$M$21,'Input Data'!$AA97:$AL97)</f>
        <v>1</v>
      </c>
      <c r="AA97" s="176">
        <f>SUMPRODUCT('Cost Escalators'!$B$22:$M$22,'Input Data'!$AA97:$AL97)</f>
        <v>1</v>
      </c>
      <c r="AC97" s="255">
        <f>IF(OR($A97='Cost Escalators'!$A$68,$A97='Cost Escalators'!$A$69,$A97='Cost Escalators'!$A$70,$A97='Cost Escalators'!$A$71),SUM($H97:$L97),0)</f>
        <v>0</v>
      </c>
    </row>
    <row r="98" spans="1:29" x14ac:dyDescent="0.2">
      <c r="A98" s="33">
        <f>'Input Data'!A98</f>
        <v>4907</v>
      </c>
      <c r="B98" s="33" t="str">
        <f>'Input Data'!B98</f>
        <v>Substations</v>
      </c>
      <c r="C98" s="33" t="str">
        <f>'Input Data'!C98</f>
        <v>Replacement of Substation Batteries - 50V As Required</v>
      </c>
      <c r="D98" s="35" t="str">
        <f>'Input Data'!D98</f>
        <v>PS Network Asset Replacement</v>
      </c>
      <c r="E98" s="63" t="str">
        <f>'Input Data'!E98</f>
        <v>Input_Prog_Commit</v>
      </c>
      <c r="F98" s="66">
        <f>'Input Data'!F98</f>
        <v>0</v>
      </c>
      <c r="G98" s="52">
        <f>'Input Data'!G98</f>
        <v>2014</v>
      </c>
      <c r="H98" s="34">
        <f>'Costs ($2014) Excl Real Esc'!H98</f>
        <v>0</v>
      </c>
      <c r="I98" s="34">
        <f>'Costs ($2014) Excl Real Esc'!I98</f>
        <v>0</v>
      </c>
      <c r="J98" s="34">
        <f>'Costs ($2014) Excl Real Esc'!J98</f>
        <v>0</v>
      </c>
      <c r="K98" s="34">
        <f>'Costs ($2014) Excl Real Esc'!K98</f>
        <v>0</v>
      </c>
      <c r="L98" s="49">
        <f>'Costs ($2014) Excl Real Esc'!L98*W98</f>
        <v>176623</v>
      </c>
      <c r="M98" s="34">
        <f>'Costs ($2014) Excl Real Esc'!M98*X98</f>
        <v>115096.79999999999</v>
      </c>
      <c r="N98" s="34">
        <f>'Costs ($2014) Excl Real Esc'!N98*Y98</f>
        <v>60468.1</v>
      </c>
      <c r="O98" s="34">
        <f>'Costs ($2014) Excl Real Esc'!O98*Z98</f>
        <v>155608.09039855731</v>
      </c>
      <c r="P98" s="49">
        <f>'Costs ($2014) Excl Real Esc'!P98*AA98</f>
        <v>100979.3903985573</v>
      </c>
      <c r="R98" s="102">
        <f t="shared" si="7"/>
        <v>115096.79999999999</v>
      </c>
      <c r="S98" s="34">
        <f t="shared" si="8"/>
        <v>60468.1</v>
      </c>
      <c r="T98" s="34">
        <f t="shared" si="9"/>
        <v>155608.09039855731</v>
      </c>
      <c r="U98" s="49">
        <f t="shared" si="10"/>
        <v>100979.3903985573</v>
      </c>
      <c r="W98" s="177">
        <f>SUMPRODUCT('Cost Escalators'!$B$18:$M$18,'Input Data'!$AA98:$AL98)</f>
        <v>1</v>
      </c>
      <c r="X98" s="171">
        <f>SUMPRODUCT('Cost Escalators'!$B$19:$M$19,'Input Data'!$AA98:$AL98)</f>
        <v>1</v>
      </c>
      <c r="Y98" s="171">
        <f>SUMPRODUCT('Cost Escalators'!$B$20:$M$20,'Input Data'!$AA98:$AL98)</f>
        <v>1</v>
      </c>
      <c r="Z98" s="171">
        <f>SUMPRODUCT('Cost Escalators'!$B$21:$M$21,'Input Data'!$AA98:$AL98)</f>
        <v>1</v>
      </c>
      <c r="AA98" s="176">
        <f>SUMPRODUCT('Cost Escalators'!$B$22:$M$22,'Input Data'!$AA98:$AL98)</f>
        <v>1</v>
      </c>
      <c r="AC98" s="255">
        <f>IF(OR($A98='Cost Escalators'!$A$68,$A98='Cost Escalators'!$A$69,$A98='Cost Escalators'!$A$70,$A98='Cost Escalators'!$A$71),SUM($H98:$L98),0)</f>
        <v>0</v>
      </c>
    </row>
    <row r="99" spans="1:29" x14ac:dyDescent="0.2">
      <c r="A99" s="33">
        <f>'Input Data'!A99</f>
        <v>4908</v>
      </c>
      <c r="B99" s="33" t="str">
        <f>'Input Data'!B99</f>
        <v>Substations</v>
      </c>
      <c r="C99" s="33" t="str">
        <f>'Input Data'!C99</f>
        <v>Replacement of Substation Batteries - 110V As Required</v>
      </c>
      <c r="D99" s="35" t="str">
        <f>'Input Data'!D99</f>
        <v>PS Network Asset Replacement</v>
      </c>
      <c r="E99" s="63" t="str">
        <f>'Input Data'!E99</f>
        <v>Input_Prog_Commit</v>
      </c>
      <c r="F99" s="66">
        <f>'Input Data'!F99</f>
        <v>0</v>
      </c>
      <c r="G99" s="52">
        <f>'Input Data'!G99</f>
        <v>2014</v>
      </c>
      <c r="H99" s="34">
        <f>'Costs ($2014) Excl Real Esc'!H99</f>
        <v>0</v>
      </c>
      <c r="I99" s="34">
        <f>'Costs ($2014) Excl Real Esc'!I99</f>
        <v>0</v>
      </c>
      <c r="J99" s="34">
        <f>'Costs ($2014) Excl Real Esc'!J99</f>
        <v>0</v>
      </c>
      <c r="K99" s="34">
        <f>'Costs ($2014) Excl Real Esc'!K99</f>
        <v>0</v>
      </c>
      <c r="L99" s="49">
        <f>'Costs ($2014) Excl Real Esc'!L99*W99</f>
        <v>304594.40000000002</v>
      </c>
      <c r="M99" s="34">
        <f>'Costs ($2014) Excl Real Esc'!M99*X99</f>
        <v>127382.36699999998</v>
      </c>
      <c r="N99" s="34">
        <f>'Costs ($2014) Excl Real Esc'!N99*Y99</f>
        <v>38891.710148807739</v>
      </c>
      <c r="O99" s="34">
        <f>'Costs ($2014) Excl Real Esc'!O99*Z99</f>
        <v>122485.13044642349</v>
      </c>
      <c r="P99" s="49">
        <f>'Costs ($2014) Excl Real Esc'!P99*AA99</f>
        <v>122485.13044642349</v>
      </c>
      <c r="R99" s="102">
        <f t="shared" si="7"/>
        <v>127382.36699999998</v>
      </c>
      <c r="S99" s="34">
        <f t="shared" si="8"/>
        <v>38891.710148807739</v>
      </c>
      <c r="T99" s="34">
        <f t="shared" si="9"/>
        <v>122485.13044642349</v>
      </c>
      <c r="U99" s="49">
        <f t="shared" si="10"/>
        <v>122485.13044642349</v>
      </c>
      <c r="W99" s="177">
        <f>SUMPRODUCT('Cost Escalators'!$B$18:$M$18,'Input Data'!$AA99:$AL99)</f>
        <v>1</v>
      </c>
      <c r="X99" s="171">
        <f>SUMPRODUCT('Cost Escalators'!$B$19:$M$19,'Input Data'!$AA99:$AL99)</f>
        <v>1</v>
      </c>
      <c r="Y99" s="171">
        <f>SUMPRODUCT('Cost Escalators'!$B$20:$M$20,'Input Data'!$AA99:$AL99)</f>
        <v>1</v>
      </c>
      <c r="Z99" s="171">
        <f>SUMPRODUCT('Cost Escalators'!$B$21:$M$21,'Input Data'!$AA99:$AL99)</f>
        <v>1</v>
      </c>
      <c r="AA99" s="176">
        <f>SUMPRODUCT('Cost Escalators'!$B$22:$M$22,'Input Data'!$AA99:$AL99)</f>
        <v>1</v>
      </c>
      <c r="AC99" s="255">
        <f>IF(OR($A99='Cost Escalators'!$A$68,$A99='Cost Escalators'!$A$69,$A99='Cost Escalators'!$A$70,$A99='Cost Escalators'!$A$71),SUM($H99:$L99),0)</f>
        <v>0</v>
      </c>
    </row>
    <row r="100" spans="1:29" x14ac:dyDescent="0.2">
      <c r="A100" s="33">
        <f>'Input Data'!A100</f>
        <v>4909</v>
      </c>
      <c r="B100" s="33" t="str">
        <f>'Input Data'!B100</f>
        <v>Substations</v>
      </c>
      <c r="C100" s="33" t="str">
        <f>'Input Data'!C100</f>
        <v>Replacement of Substation Batteries - 240V As Required</v>
      </c>
      <c r="D100" s="35" t="str">
        <f>'Input Data'!D100</f>
        <v>PS Network Asset Replacement</v>
      </c>
      <c r="E100" s="63" t="str">
        <f>'Input Data'!E100</f>
        <v>Input_Prog_Commit</v>
      </c>
      <c r="F100" s="66">
        <f>'Input Data'!F100</f>
        <v>0</v>
      </c>
      <c r="G100" s="52">
        <f>'Input Data'!G100</f>
        <v>2014</v>
      </c>
      <c r="H100" s="34">
        <f>'Costs ($2014) Excl Real Esc'!H100</f>
        <v>0</v>
      </c>
      <c r="I100" s="34">
        <f>'Costs ($2014) Excl Real Esc'!I100</f>
        <v>0</v>
      </c>
      <c r="J100" s="34">
        <f>'Costs ($2014) Excl Real Esc'!J100</f>
        <v>0</v>
      </c>
      <c r="K100" s="34">
        <f>'Costs ($2014) Excl Real Esc'!K100</f>
        <v>0</v>
      </c>
      <c r="L100" s="49">
        <f>'Costs ($2014) Excl Real Esc'!L100*W100</f>
        <v>50122.29</v>
      </c>
      <c r="M100" s="34">
        <f>'Costs ($2014) Excl Real Esc'!M100*X100</f>
        <v>0</v>
      </c>
      <c r="N100" s="34">
        <f>'Costs ($2014) Excl Real Esc'!N100*Y100</f>
        <v>0</v>
      </c>
      <c r="O100" s="34">
        <f>'Costs ($2014) Excl Real Esc'!O100*Z100</f>
        <v>0</v>
      </c>
      <c r="P100" s="49">
        <f>'Costs ($2014) Excl Real Esc'!P100*AA100</f>
        <v>0</v>
      </c>
      <c r="R100" s="102">
        <f t="shared" si="7"/>
        <v>0</v>
      </c>
      <c r="S100" s="34">
        <f t="shared" si="8"/>
        <v>0</v>
      </c>
      <c r="T100" s="34">
        <f t="shared" si="9"/>
        <v>0</v>
      </c>
      <c r="U100" s="49">
        <f t="shared" si="10"/>
        <v>0</v>
      </c>
      <c r="W100" s="177">
        <f>SUMPRODUCT('Cost Escalators'!$B$18:$M$18,'Input Data'!$AA100:$AL100)</f>
        <v>1</v>
      </c>
      <c r="X100" s="171">
        <f>SUMPRODUCT('Cost Escalators'!$B$19:$M$19,'Input Data'!$AA100:$AL100)</f>
        <v>1</v>
      </c>
      <c r="Y100" s="171">
        <f>SUMPRODUCT('Cost Escalators'!$B$20:$M$20,'Input Data'!$AA100:$AL100)</f>
        <v>1</v>
      </c>
      <c r="Z100" s="171">
        <f>SUMPRODUCT('Cost Escalators'!$B$21:$M$21,'Input Data'!$AA100:$AL100)</f>
        <v>1</v>
      </c>
      <c r="AA100" s="176">
        <f>SUMPRODUCT('Cost Escalators'!$B$22:$M$22,'Input Data'!$AA100:$AL100)</f>
        <v>1</v>
      </c>
      <c r="AC100" s="255">
        <f>IF(OR($A100='Cost Escalators'!$A$68,$A100='Cost Escalators'!$A$69,$A100='Cost Escalators'!$A$70,$A100='Cost Escalators'!$A$71),SUM($H100:$L100),0)</f>
        <v>0</v>
      </c>
    </row>
    <row r="101" spans="1:29" x14ac:dyDescent="0.2">
      <c r="A101" s="33">
        <f>'Input Data'!A101</f>
        <v>4910</v>
      </c>
      <c r="B101" s="33" t="str">
        <f>'Input Data'!B101</f>
        <v>Substations</v>
      </c>
      <c r="C101" s="33" t="str">
        <f>'Input Data'!C101</f>
        <v>Replacement of High DGA Instrument Transformers 132kV As Required</v>
      </c>
      <c r="D101" s="35" t="str">
        <f>'Input Data'!D101</f>
        <v>PS Network Asset Replacement</v>
      </c>
      <c r="E101" s="63" t="str">
        <f>'Input Data'!E101</f>
        <v>Input_Prog_Commit</v>
      </c>
      <c r="F101" s="66">
        <f>'Input Data'!F101</f>
        <v>0</v>
      </c>
      <c r="G101" s="52">
        <f>'Input Data'!G101</f>
        <v>2014</v>
      </c>
      <c r="H101" s="34">
        <f>'Costs ($2014) Excl Real Esc'!H101</f>
        <v>0</v>
      </c>
      <c r="I101" s="34">
        <f>'Costs ($2014) Excl Real Esc'!I101</f>
        <v>0</v>
      </c>
      <c r="J101" s="34">
        <f>'Costs ($2014) Excl Real Esc'!J101</f>
        <v>0</v>
      </c>
      <c r="K101" s="34">
        <f>'Costs ($2014) Excl Real Esc'!K101</f>
        <v>0</v>
      </c>
      <c r="L101" s="49">
        <f>'Costs ($2014) Excl Real Esc'!L101*W101</f>
        <v>190208.27</v>
      </c>
      <c r="M101" s="34">
        <f>'Costs ($2014) Excl Real Esc'!M101*X101</f>
        <v>330671.48552550835</v>
      </c>
      <c r="N101" s="34">
        <f>'Costs ($2014) Excl Real Esc'!N101*Y101</f>
        <v>1126394.8697295769</v>
      </c>
      <c r="O101" s="34">
        <f>'Costs ($2014) Excl Real Esc'!O101*Z101</f>
        <v>206914.28552550837</v>
      </c>
      <c r="P101" s="49">
        <f>'Costs ($2014) Excl Real Esc'!P101*AA101</f>
        <v>211114.4</v>
      </c>
      <c r="R101" s="102">
        <f t="shared" si="7"/>
        <v>330671.48552550835</v>
      </c>
      <c r="S101" s="34">
        <f t="shared" si="8"/>
        <v>1126394.8697295769</v>
      </c>
      <c r="T101" s="34">
        <f t="shared" si="9"/>
        <v>206914.28552550837</v>
      </c>
      <c r="U101" s="49">
        <f t="shared" si="10"/>
        <v>211114.4</v>
      </c>
      <c r="W101" s="177">
        <f>SUMPRODUCT('Cost Escalators'!$B$18:$M$18,'Input Data'!$AA101:$AL101)</f>
        <v>1</v>
      </c>
      <c r="X101" s="171">
        <f>SUMPRODUCT('Cost Escalators'!$B$19:$M$19,'Input Data'!$AA101:$AL101)</f>
        <v>1</v>
      </c>
      <c r="Y101" s="171">
        <f>SUMPRODUCT('Cost Escalators'!$B$20:$M$20,'Input Data'!$AA101:$AL101)</f>
        <v>1</v>
      </c>
      <c r="Z101" s="171">
        <f>SUMPRODUCT('Cost Escalators'!$B$21:$M$21,'Input Data'!$AA101:$AL101)</f>
        <v>1</v>
      </c>
      <c r="AA101" s="176">
        <f>SUMPRODUCT('Cost Escalators'!$B$22:$M$22,'Input Data'!$AA101:$AL101)</f>
        <v>1</v>
      </c>
      <c r="AC101" s="255">
        <f>IF(OR($A101='Cost Escalators'!$A$68,$A101='Cost Escalators'!$A$69,$A101='Cost Escalators'!$A$70,$A101='Cost Escalators'!$A$71),SUM($H101:$L101),0)</f>
        <v>0</v>
      </c>
    </row>
    <row r="102" spans="1:29" x14ac:dyDescent="0.2">
      <c r="A102" s="33">
        <f>'Input Data'!A102</f>
        <v>4914</v>
      </c>
      <c r="B102" s="33" t="str">
        <f>'Input Data'!B102</f>
        <v>Substations</v>
      </c>
      <c r="C102" s="33" t="str">
        <f>'Input Data'!C102</f>
        <v>Replacement of Isolators &amp; Earth Switches &gt; 220kV</v>
      </c>
      <c r="D102" s="35" t="str">
        <f>'Input Data'!D102</f>
        <v>PS Network Asset Replacement</v>
      </c>
      <c r="E102" s="63" t="str">
        <f>'Input Data'!E102</f>
        <v>Input_Prog_Commit</v>
      </c>
      <c r="F102" s="66">
        <f>'Input Data'!F102</f>
        <v>0</v>
      </c>
      <c r="G102" s="52">
        <f>'Input Data'!G102</f>
        <v>2014</v>
      </c>
      <c r="H102" s="34">
        <f>'Costs ($2014) Excl Real Esc'!H102</f>
        <v>0</v>
      </c>
      <c r="I102" s="34">
        <f>'Costs ($2014) Excl Real Esc'!I102</f>
        <v>0</v>
      </c>
      <c r="J102" s="34">
        <f>'Costs ($2014) Excl Real Esc'!J102</f>
        <v>0</v>
      </c>
      <c r="K102" s="34">
        <f>'Costs ($2014) Excl Real Esc'!K102</f>
        <v>0</v>
      </c>
      <c r="L102" s="49">
        <f>'Costs ($2014) Excl Real Esc'!L102*W102</f>
        <v>224045.88</v>
      </c>
      <c r="M102" s="34">
        <f>'Costs ($2014) Excl Real Esc'!M102*X102</f>
        <v>396893.17752653942</v>
      </c>
      <c r="N102" s="34">
        <f>'Costs ($2014) Excl Real Esc'!N102*Y102</f>
        <v>396893.17752653942</v>
      </c>
      <c r="O102" s="34">
        <f>'Costs ($2014) Excl Real Esc'!O102*Z102</f>
        <v>396893.17752653942</v>
      </c>
      <c r="P102" s="49">
        <f>'Costs ($2014) Excl Real Esc'!P102*AA102</f>
        <v>396893.17752653942</v>
      </c>
      <c r="R102" s="102">
        <f t="shared" si="7"/>
        <v>396893.17752653942</v>
      </c>
      <c r="S102" s="34">
        <f t="shared" si="8"/>
        <v>396893.17752653942</v>
      </c>
      <c r="T102" s="34">
        <f t="shared" si="9"/>
        <v>396893.17752653942</v>
      </c>
      <c r="U102" s="49">
        <f t="shared" si="10"/>
        <v>396893.17752653942</v>
      </c>
      <c r="W102" s="177">
        <f>SUMPRODUCT('Cost Escalators'!$B$18:$M$18,'Input Data'!$AA102:$AL102)</f>
        <v>1</v>
      </c>
      <c r="X102" s="171">
        <f>SUMPRODUCT('Cost Escalators'!$B$19:$M$19,'Input Data'!$AA102:$AL102)</f>
        <v>1</v>
      </c>
      <c r="Y102" s="171">
        <f>SUMPRODUCT('Cost Escalators'!$B$20:$M$20,'Input Data'!$AA102:$AL102)</f>
        <v>1</v>
      </c>
      <c r="Z102" s="171">
        <f>SUMPRODUCT('Cost Escalators'!$B$21:$M$21,'Input Data'!$AA102:$AL102)</f>
        <v>1</v>
      </c>
      <c r="AA102" s="176">
        <f>SUMPRODUCT('Cost Escalators'!$B$22:$M$22,'Input Data'!$AA102:$AL102)</f>
        <v>1</v>
      </c>
      <c r="AC102" s="255">
        <f>IF(OR($A102='Cost Escalators'!$A$68,$A102='Cost Escalators'!$A$69,$A102='Cost Escalators'!$A$70,$A102='Cost Escalators'!$A$71),SUM($H102:$L102),0)</f>
        <v>0</v>
      </c>
    </row>
    <row r="103" spans="1:29" x14ac:dyDescent="0.2">
      <c r="A103" s="33">
        <f>'Input Data'!A103</f>
        <v>4915</v>
      </c>
      <c r="B103" s="33" t="str">
        <f>'Input Data'!B103</f>
        <v>Substations</v>
      </c>
      <c r="C103" s="33" t="str">
        <f>'Input Data'!C103</f>
        <v>Replacement of Isolators &amp; Earth Switches 132kV</v>
      </c>
      <c r="D103" s="35" t="str">
        <f>'Input Data'!D103</f>
        <v>PS Network Asset Replacement</v>
      </c>
      <c r="E103" s="63" t="str">
        <f>'Input Data'!E103</f>
        <v>Input_Prog_Commit</v>
      </c>
      <c r="F103" s="66">
        <f>'Input Data'!F103</f>
        <v>0</v>
      </c>
      <c r="G103" s="52">
        <f>'Input Data'!G103</f>
        <v>2014</v>
      </c>
      <c r="H103" s="34">
        <f>'Costs ($2014) Excl Real Esc'!H103</f>
        <v>0</v>
      </c>
      <c r="I103" s="34">
        <f>'Costs ($2014) Excl Real Esc'!I103</f>
        <v>0</v>
      </c>
      <c r="J103" s="34">
        <f>'Costs ($2014) Excl Real Esc'!J103</f>
        <v>0</v>
      </c>
      <c r="K103" s="34">
        <f>'Costs ($2014) Excl Real Esc'!K103</f>
        <v>0</v>
      </c>
      <c r="L103" s="49">
        <f>'Costs ($2014) Excl Real Esc'!L103*W103</f>
        <v>350000</v>
      </c>
      <c r="M103" s="34">
        <f>'Costs ($2014) Excl Real Esc'!M103*X103</f>
        <v>119078.86301061588</v>
      </c>
      <c r="N103" s="34">
        <f>'Costs ($2014) Excl Real Esc'!N103*Y103</f>
        <v>119078.86301061588</v>
      </c>
      <c r="O103" s="34">
        <f>'Costs ($2014) Excl Real Esc'!O103*Z103</f>
        <v>119078.86301061588</v>
      </c>
      <c r="P103" s="49">
        <f>'Costs ($2014) Excl Real Esc'!P103*AA103</f>
        <v>119078.86301061588</v>
      </c>
      <c r="R103" s="102">
        <f t="shared" si="7"/>
        <v>119078.86301061588</v>
      </c>
      <c r="S103" s="34">
        <f t="shared" si="8"/>
        <v>119078.86301061588</v>
      </c>
      <c r="T103" s="34">
        <f t="shared" si="9"/>
        <v>119078.86301061588</v>
      </c>
      <c r="U103" s="49">
        <f t="shared" si="10"/>
        <v>119078.86301061588</v>
      </c>
      <c r="W103" s="177">
        <f>SUMPRODUCT('Cost Escalators'!$B$18:$M$18,'Input Data'!$AA103:$AL103)</f>
        <v>1</v>
      </c>
      <c r="X103" s="171">
        <f>SUMPRODUCT('Cost Escalators'!$B$19:$M$19,'Input Data'!$AA103:$AL103)</f>
        <v>1</v>
      </c>
      <c r="Y103" s="171">
        <f>SUMPRODUCT('Cost Escalators'!$B$20:$M$20,'Input Data'!$AA103:$AL103)</f>
        <v>1</v>
      </c>
      <c r="Z103" s="171">
        <f>SUMPRODUCT('Cost Escalators'!$B$21:$M$21,'Input Data'!$AA103:$AL103)</f>
        <v>1</v>
      </c>
      <c r="AA103" s="176">
        <f>SUMPRODUCT('Cost Escalators'!$B$22:$M$22,'Input Data'!$AA103:$AL103)</f>
        <v>1</v>
      </c>
      <c r="AC103" s="255">
        <f>IF(OR($A103='Cost Escalators'!$A$68,$A103='Cost Escalators'!$A$69,$A103='Cost Escalators'!$A$70,$A103='Cost Escalators'!$A$71),SUM($H103:$L103),0)</f>
        <v>0</v>
      </c>
    </row>
    <row r="104" spans="1:29" x14ac:dyDescent="0.2">
      <c r="A104" s="33">
        <f>'Input Data'!A104</f>
        <v>4920</v>
      </c>
      <c r="B104" s="33" t="str">
        <f>'Input Data'!B104</f>
        <v>Substations</v>
      </c>
      <c r="C104" s="33" t="str">
        <f>'Input Data'!C104</f>
        <v>Condition Monitoring DGA</v>
      </c>
      <c r="D104" s="35" t="str">
        <f>'Input Data'!D104</f>
        <v>PS Network Asset Replacement</v>
      </c>
      <c r="E104" s="63" t="str">
        <f>'Input Data'!E104</f>
        <v>Input_Prog_Commit</v>
      </c>
      <c r="F104" s="66">
        <f>'Input Data'!F104</f>
        <v>0</v>
      </c>
      <c r="G104" s="52">
        <f>'Input Data'!G104</f>
        <v>2014</v>
      </c>
      <c r="H104" s="34">
        <f>'Costs ($2014) Excl Real Esc'!H104</f>
        <v>0</v>
      </c>
      <c r="I104" s="34">
        <f>'Costs ($2014) Excl Real Esc'!I104</f>
        <v>0</v>
      </c>
      <c r="J104" s="34">
        <f>'Costs ($2014) Excl Real Esc'!J104</f>
        <v>0</v>
      </c>
      <c r="K104" s="34">
        <f>'Costs ($2014) Excl Real Esc'!K104</f>
        <v>0</v>
      </c>
      <c r="L104" s="49">
        <f>'Costs ($2014) Excl Real Esc'!L104*W104</f>
        <v>13555.63</v>
      </c>
      <c r="M104" s="34">
        <f>'Costs ($2014) Excl Real Esc'!M104*X104</f>
        <v>0</v>
      </c>
      <c r="N104" s="34">
        <f>'Costs ($2014) Excl Real Esc'!N104*Y104</f>
        <v>0</v>
      </c>
      <c r="O104" s="34">
        <f>'Costs ($2014) Excl Real Esc'!O104*Z104</f>
        <v>0</v>
      </c>
      <c r="P104" s="49">
        <f>'Costs ($2014) Excl Real Esc'!P104*AA104</f>
        <v>0</v>
      </c>
      <c r="R104" s="102">
        <f t="shared" si="7"/>
        <v>0</v>
      </c>
      <c r="S104" s="34">
        <f t="shared" si="8"/>
        <v>0</v>
      </c>
      <c r="T104" s="34">
        <f t="shared" si="9"/>
        <v>0</v>
      </c>
      <c r="U104" s="49">
        <f t="shared" si="10"/>
        <v>0</v>
      </c>
      <c r="W104" s="177">
        <f>SUMPRODUCT('Cost Escalators'!$B$18:$M$18,'Input Data'!$AA104:$AL104)</f>
        <v>1</v>
      </c>
      <c r="X104" s="171">
        <f>SUMPRODUCT('Cost Escalators'!$B$19:$M$19,'Input Data'!$AA104:$AL104)</f>
        <v>1</v>
      </c>
      <c r="Y104" s="171">
        <f>SUMPRODUCT('Cost Escalators'!$B$20:$M$20,'Input Data'!$AA104:$AL104)</f>
        <v>1</v>
      </c>
      <c r="Z104" s="171">
        <f>SUMPRODUCT('Cost Escalators'!$B$21:$M$21,'Input Data'!$AA104:$AL104)</f>
        <v>1</v>
      </c>
      <c r="AA104" s="176">
        <f>SUMPRODUCT('Cost Escalators'!$B$22:$M$22,'Input Data'!$AA104:$AL104)</f>
        <v>1</v>
      </c>
      <c r="AC104" s="255">
        <f>IF(OR($A104='Cost Escalators'!$A$68,$A104='Cost Escalators'!$A$69,$A104='Cost Escalators'!$A$70,$A104='Cost Escalators'!$A$71),SUM($H104:$L104),0)</f>
        <v>0</v>
      </c>
    </row>
    <row r="105" spans="1:29" x14ac:dyDescent="0.2">
      <c r="A105" s="33">
        <f>'Input Data'!A105</f>
        <v>4928</v>
      </c>
      <c r="B105" s="33" t="str">
        <f>'Input Data'!B105</f>
        <v>Substations</v>
      </c>
      <c r="C105" s="33" t="str">
        <f>'Input Data'!C105</f>
        <v>Replacement of Current Transformers</v>
      </c>
      <c r="D105" s="35" t="str">
        <f>'Input Data'!D105</f>
        <v>PS Network Asset Replacement</v>
      </c>
      <c r="E105" s="63" t="str">
        <f>'Input Data'!E105</f>
        <v>Input_Prog_Commit</v>
      </c>
      <c r="F105" s="66">
        <f>'Input Data'!F105</f>
        <v>0</v>
      </c>
      <c r="G105" s="52">
        <f>'Input Data'!G105</f>
        <v>2014</v>
      </c>
      <c r="H105" s="34">
        <f>'Costs ($2014) Excl Real Esc'!H105</f>
        <v>0</v>
      </c>
      <c r="I105" s="34">
        <f>'Costs ($2014) Excl Real Esc'!I105</f>
        <v>0</v>
      </c>
      <c r="J105" s="34">
        <f>'Costs ($2014) Excl Real Esc'!J105</f>
        <v>0</v>
      </c>
      <c r="K105" s="34">
        <f>'Costs ($2014) Excl Real Esc'!K105</f>
        <v>0</v>
      </c>
      <c r="L105" s="49">
        <f>'Costs ($2014) Excl Real Esc'!L105*W105</f>
        <v>147261.73000000001</v>
      </c>
      <c r="M105" s="34">
        <f>'Costs ($2014) Excl Real Esc'!M105*X105</f>
        <v>286443.54941561795</v>
      </c>
      <c r="N105" s="34">
        <f>'Costs ($2014) Excl Real Esc'!N105*Y105</f>
        <v>81048.372891714185</v>
      </c>
      <c r="O105" s="34">
        <f>'Costs ($2014) Excl Real Esc'!O105*Z105</f>
        <v>324193.4915668582</v>
      </c>
      <c r="P105" s="49">
        <f>'Costs ($2014) Excl Real Esc'!P105*AA105</f>
        <v>132175.7196663183</v>
      </c>
      <c r="R105" s="102">
        <f t="shared" si="7"/>
        <v>286443.54941561795</v>
      </c>
      <c r="S105" s="34">
        <f t="shared" si="8"/>
        <v>81048.372891714185</v>
      </c>
      <c r="T105" s="34">
        <f t="shared" si="9"/>
        <v>324193.4915668582</v>
      </c>
      <c r="U105" s="49">
        <f t="shared" si="10"/>
        <v>132175.7196663183</v>
      </c>
      <c r="W105" s="177">
        <f>SUMPRODUCT('Cost Escalators'!$B$18:$M$18,'Input Data'!$AA105:$AL105)</f>
        <v>1</v>
      </c>
      <c r="X105" s="171">
        <f>SUMPRODUCT('Cost Escalators'!$B$19:$M$19,'Input Data'!$AA105:$AL105)</f>
        <v>1</v>
      </c>
      <c r="Y105" s="171">
        <f>SUMPRODUCT('Cost Escalators'!$B$20:$M$20,'Input Data'!$AA105:$AL105)</f>
        <v>1</v>
      </c>
      <c r="Z105" s="171">
        <f>SUMPRODUCT('Cost Escalators'!$B$21:$M$21,'Input Data'!$AA105:$AL105)</f>
        <v>1</v>
      </c>
      <c r="AA105" s="176">
        <f>SUMPRODUCT('Cost Escalators'!$B$22:$M$22,'Input Data'!$AA105:$AL105)</f>
        <v>1</v>
      </c>
      <c r="AC105" s="255">
        <f>IF(OR($A105='Cost Escalators'!$A$68,$A105='Cost Escalators'!$A$69,$A105='Cost Escalators'!$A$70,$A105='Cost Escalators'!$A$71),SUM($H105:$L105),0)</f>
        <v>0</v>
      </c>
    </row>
    <row r="106" spans="1:29" x14ac:dyDescent="0.2">
      <c r="A106" s="33">
        <f>'Input Data'!A106</f>
        <v>4929</v>
      </c>
      <c r="B106" s="33" t="str">
        <f>'Input Data'!B106</f>
        <v>Substations</v>
      </c>
      <c r="C106" s="33" t="str">
        <f>'Input Data'!C106</f>
        <v>Replacement of Ducon CTs and CVTs</v>
      </c>
      <c r="D106" s="35" t="str">
        <f>'Input Data'!D106</f>
        <v>PS Network Asset Replacement</v>
      </c>
      <c r="E106" s="63" t="str">
        <f>'Input Data'!E106</f>
        <v>Input_Prog_Commit</v>
      </c>
      <c r="F106" s="66">
        <f>'Input Data'!F106</f>
        <v>0</v>
      </c>
      <c r="G106" s="52">
        <f>'Input Data'!G106</f>
        <v>2014</v>
      </c>
      <c r="H106" s="34">
        <f>'Costs ($2014) Excl Real Esc'!H106</f>
        <v>0</v>
      </c>
      <c r="I106" s="34">
        <f>'Costs ($2014) Excl Real Esc'!I106</f>
        <v>0</v>
      </c>
      <c r="J106" s="34">
        <f>'Costs ($2014) Excl Real Esc'!J106</f>
        <v>0</v>
      </c>
      <c r="K106" s="34">
        <f>'Costs ($2014) Excl Real Esc'!K106</f>
        <v>0</v>
      </c>
      <c r="L106" s="49">
        <f>'Costs ($2014) Excl Real Esc'!L106*W106</f>
        <v>856591.48</v>
      </c>
      <c r="M106" s="34">
        <f>'Costs ($2014) Excl Real Esc'!M106*X106</f>
        <v>370258.69999999995</v>
      </c>
      <c r="N106" s="34">
        <f>'Costs ($2014) Excl Real Esc'!N106*Y106</f>
        <v>0</v>
      </c>
      <c r="O106" s="34">
        <f>'Costs ($2014) Excl Real Esc'!O106*Z106</f>
        <v>0</v>
      </c>
      <c r="P106" s="49">
        <f>'Costs ($2014) Excl Real Esc'!P106*AA106</f>
        <v>0</v>
      </c>
      <c r="R106" s="102">
        <f t="shared" si="7"/>
        <v>370258.69999999995</v>
      </c>
      <c r="S106" s="34">
        <f t="shared" si="8"/>
        <v>0</v>
      </c>
      <c r="T106" s="34">
        <f t="shared" si="9"/>
        <v>0</v>
      </c>
      <c r="U106" s="49">
        <f t="shared" si="10"/>
        <v>0</v>
      </c>
      <c r="W106" s="177">
        <f>SUMPRODUCT('Cost Escalators'!$B$18:$M$18,'Input Data'!$AA106:$AL106)</f>
        <v>1</v>
      </c>
      <c r="X106" s="171">
        <f>SUMPRODUCT('Cost Escalators'!$B$19:$M$19,'Input Data'!$AA106:$AL106)</f>
        <v>1</v>
      </c>
      <c r="Y106" s="171">
        <f>SUMPRODUCT('Cost Escalators'!$B$20:$M$20,'Input Data'!$AA106:$AL106)</f>
        <v>1</v>
      </c>
      <c r="Z106" s="171">
        <f>SUMPRODUCT('Cost Escalators'!$B$21:$M$21,'Input Data'!$AA106:$AL106)</f>
        <v>1</v>
      </c>
      <c r="AA106" s="176">
        <f>SUMPRODUCT('Cost Escalators'!$B$22:$M$22,'Input Data'!$AA106:$AL106)</f>
        <v>1</v>
      </c>
      <c r="AC106" s="255">
        <f>IF(OR($A106='Cost Escalators'!$A$68,$A106='Cost Escalators'!$A$69,$A106='Cost Escalators'!$A$70,$A106='Cost Escalators'!$A$71),SUM($H106:$L106),0)</f>
        <v>0</v>
      </c>
    </row>
    <row r="107" spans="1:29" x14ac:dyDescent="0.2">
      <c r="A107" s="33">
        <f>'Input Data'!A107</f>
        <v>5085</v>
      </c>
      <c r="B107" s="33" t="str">
        <f>'Input Data'!B107</f>
        <v>Substations</v>
      </c>
      <c r="C107" s="33" t="str">
        <f>'Input Data'!C107</f>
        <v>Replacement of High DGA Instrument Transformers &gt; 220kV As Required</v>
      </c>
      <c r="D107" s="35" t="str">
        <f>'Input Data'!D107</f>
        <v>PS Network Asset Replacement</v>
      </c>
      <c r="E107" s="63" t="str">
        <f>'Input Data'!E107</f>
        <v>Input_Prog_Commit</v>
      </c>
      <c r="F107" s="66">
        <f>'Input Data'!F107</f>
        <v>0</v>
      </c>
      <c r="G107" s="52">
        <f>'Input Data'!G107</f>
        <v>2014</v>
      </c>
      <c r="H107" s="34">
        <f>'Costs ($2014) Excl Real Esc'!H107</f>
        <v>0</v>
      </c>
      <c r="I107" s="34">
        <f>'Costs ($2014) Excl Real Esc'!I107</f>
        <v>0</v>
      </c>
      <c r="J107" s="34">
        <f>'Costs ($2014) Excl Real Esc'!J107</f>
        <v>0</v>
      </c>
      <c r="K107" s="34">
        <f>'Costs ($2014) Excl Real Esc'!K107</f>
        <v>0</v>
      </c>
      <c r="L107" s="49">
        <f>'Costs ($2014) Excl Real Esc'!L107*W107</f>
        <v>839312.3</v>
      </c>
      <c r="M107" s="34">
        <f>'Costs ($2014) Excl Real Esc'!M107*X107</f>
        <v>702276.22597351798</v>
      </c>
      <c r="N107" s="34">
        <f>'Costs ($2014) Excl Real Esc'!N107*Y107</f>
        <v>842730</v>
      </c>
      <c r="O107" s="34">
        <f>'Costs ($2014) Excl Real Esc'!O107*Z107</f>
        <v>702275</v>
      </c>
      <c r="P107" s="49">
        <f>'Costs ($2014) Excl Real Esc'!P107*AA107</f>
        <v>978985.61599999981</v>
      </c>
      <c r="R107" s="102">
        <f t="shared" si="7"/>
        <v>702276.22597351798</v>
      </c>
      <c r="S107" s="34">
        <f t="shared" si="8"/>
        <v>842730</v>
      </c>
      <c r="T107" s="34">
        <f t="shared" si="9"/>
        <v>702275</v>
      </c>
      <c r="U107" s="49">
        <f t="shared" si="10"/>
        <v>978985.61599999981</v>
      </c>
      <c r="W107" s="177">
        <f>SUMPRODUCT('Cost Escalators'!$B$18:$M$18,'Input Data'!$AA107:$AL107)</f>
        <v>1</v>
      </c>
      <c r="X107" s="171">
        <f>SUMPRODUCT('Cost Escalators'!$B$19:$M$19,'Input Data'!$AA107:$AL107)</f>
        <v>1</v>
      </c>
      <c r="Y107" s="171">
        <f>SUMPRODUCT('Cost Escalators'!$B$20:$M$20,'Input Data'!$AA107:$AL107)</f>
        <v>1</v>
      </c>
      <c r="Z107" s="171">
        <f>SUMPRODUCT('Cost Escalators'!$B$21:$M$21,'Input Data'!$AA107:$AL107)</f>
        <v>1</v>
      </c>
      <c r="AA107" s="176">
        <f>SUMPRODUCT('Cost Escalators'!$B$22:$M$22,'Input Data'!$AA107:$AL107)</f>
        <v>1</v>
      </c>
      <c r="AC107" s="255">
        <f>IF(OR($A107='Cost Escalators'!$A$68,$A107='Cost Escalators'!$A$69,$A107='Cost Escalators'!$A$70,$A107='Cost Escalators'!$A$71),SUM($H107:$L107),0)</f>
        <v>0</v>
      </c>
    </row>
    <row r="108" spans="1:29" x14ac:dyDescent="0.2">
      <c r="A108" s="33">
        <f>'Input Data'!A108</f>
        <v>5087</v>
      </c>
      <c r="B108" s="33" t="str">
        <f>'Input Data'!B108</f>
        <v>Substations</v>
      </c>
      <c r="C108" s="33" t="str">
        <f>'Input Data'!C108</f>
        <v>Replacement of High DGA Instrument Transformers &lt; 66kV As Required</v>
      </c>
      <c r="D108" s="35" t="str">
        <f>'Input Data'!D108</f>
        <v>PS Network Asset Replacement</v>
      </c>
      <c r="E108" s="63" t="str">
        <f>'Input Data'!E108</f>
        <v>Input_Prog_Commit</v>
      </c>
      <c r="F108" s="66">
        <f>'Input Data'!F108</f>
        <v>0</v>
      </c>
      <c r="G108" s="52">
        <f>'Input Data'!G108</f>
        <v>2014</v>
      </c>
      <c r="H108" s="34">
        <f>'Costs ($2014) Excl Real Esc'!H108</f>
        <v>0</v>
      </c>
      <c r="I108" s="34">
        <f>'Costs ($2014) Excl Real Esc'!I108</f>
        <v>0</v>
      </c>
      <c r="J108" s="34">
        <f>'Costs ($2014) Excl Real Esc'!J108</f>
        <v>0</v>
      </c>
      <c r="K108" s="34">
        <f>'Costs ($2014) Excl Real Esc'!K108</f>
        <v>0</v>
      </c>
      <c r="L108" s="49">
        <f>'Costs ($2014) Excl Real Esc'!L108*W108</f>
        <v>-5656.2300000000096</v>
      </c>
      <c r="M108" s="34">
        <f>'Costs ($2014) Excl Real Esc'!M108*X108</f>
        <v>109117.4</v>
      </c>
      <c r="N108" s="34">
        <f>'Costs ($2014) Excl Real Esc'!N108*Y108</f>
        <v>169308.3</v>
      </c>
      <c r="O108" s="34">
        <f>'Costs ($2014) Excl Real Esc'!O108*Z108</f>
        <v>126719.59999999999</v>
      </c>
      <c r="P108" s="49">
        <f>'Costs ($2014) Excl Real Esc'!P108*AA108</f>
        <v>128189.59999999999</v>
      </c>
      <c r="R108" s="102">
        <f t="shared" si="7"/>
        <v>109117.4</v>
      </c>
      <c r="S108" s="34">
        <f t="shared" si="8"/>
        <v>169308.3</v>
      </c>
      <c r="T108" s="34">
        <f t="shared" si="9"/>
        <v>126719.59999999999</v>
      </c>
      <c r="U108" s="49">
        <f t="shared" si="10"/>
        <v>128189.59999999999</v>
      </c>
      <c r="W108" s="177">
        <f>SUMPRODUCT('Cost Escalators'!$B$18:$M$18,'Input Data'!$AA108:$AL108)</f>
        <v>1</v>
      </c>
      <c r="X108" s="171">
        <f>SUMPRODUCT('Cost Escalators'!$B$19:$M$19,'Input Data'!$AA108:$AL108)</f>
        <v>1</v>
      </c>
      <c r="Y108" s="171">
        <f>SUMPRODUCT('Cost Escalators'!$B$20:$M$20,'Input Data'!$AA108:$AL108)</f>
        <v>1</v>
      </c>
      <c r="Z108" s="171">
        <f>SUMPRODUCT('Cost Escalators'!$B$21:$M$21,'Input Data'!$AA108:$AL108)</f>
        <v>1</v>
      </c>
      <c r="AA108" s="176">
        <f>SUMPRODUCT('Cost Escalators'!$B$22:$M$22,'Input Data'!$AA108:$AL108)</f>
        <v>1</v>
      </c>
      <c r="AC108" s="255">
        <f>IF(OR($A108='Cost Escalators'!$A$68,$A108='Cost Escalators'!$A$69,$A108='Cost Escalators'!$A$70,$A108='Cost Escalators'!$A$71),SUM($H108:$L108),0)</f>
        <v>0</v>
      </c>
    </row>
    <row r="109" spans="1:29" x14ac:dyDescent="0.2">
      <c r="A109" s="33">
        <f>'Input Data'!A109</f>
        <v>5517</v>
      </c>
      <c r="B109" s="33" t="str">
        <f>'Input Data'!B109</f>
        <v>Substations</v>
      </c>
      <c r="C109" s="33" t="str">
        <f>'Input Data'!C109</f>
        <v>Replacement of Merlin Gerin FA2 CBs</v>
      </c>
      <c r="D109" s="35" t="str">
        <f>'Input Data'!D109</f>
        <v>PS Network Asset Replacement</v>
      </c>
      <c r="E109" s="63" t="str">
        <f>'Input Data'!E109</f>
        <v>Input_Prog_Commit</v>
      </c>
      <c r="F109" s="66">
        <f>'Input Data'!F109</f>
        <v>0</v>
      </c>
      <c r="G109" s="52">
        <f>'Input Data'!G109</f>
        <v>2014</v>
      </c>
      <c r="H109" s="34">
        <f>'Costs ($2014) Excl Real Esc'!H109</f>
        <v>0</v>
      </c>
      <c r="I109" s="34">
        <f>'Costs ($2014) Excl Real Esc'!I109</f>
        <v>0</v>
      </c>
      <c r="J109" s="34">
        <f>'Costs ($2014) Excl Real Esc'!J109</f>
        <v>0</v>
      </c>
      <c r="K109" s="34">
        <f>'Costs ($2014) Excl Real Esc'!K109</f>
        <v>0</v>
      </c>
      <c r="L109" s="49">
        <f>'Costs ($2014) Excl Real Esc'!L109*W109</f>
        <v>3244920.67</v>
      </c>
      <c r="M109" s="34">
        <f>'Costs ($2014) Excl Real Esc'!M109*X109</f>
        <v>1964249.1353035879</v>
      </c>
      <c r="N109" s="34">
        <f>'Costs ($2014) Excl Real Esc'!N109*Y109</f>
        <v>1415207.5451011958</v>
      </c>
      <c r="O109" s="34">
        <f>'Costs ($2014) Excl Real Esc'!O109*Z109</f>
        <v>283041.54510119668</v>
      </c>
      <c r="P109" s="49">
        <f>'Costs ($2014) Excl Real Esc'!P109*AA109</f>
        <v>1415207.5902023918</v>
      </c>
      <c r="R109" s="102">
        <f t="shared" si="7"/>
        <v>1964249.1353035879</v>
      </c>
      <c r="S109" s="34">
        <f t="shared" si="8"/>
        <v>1415207.5451011958</v>
      </c>
      <c r="T109" s="34">
        <f t="shared" si="9"/>
        <v>283041.54510119668</v>
      </c>
      <c r="U109" s="49">
        <f t="shared" si="10"/>
        <v>1415207.5902023918</v>
      </c>
      <c r="W109" s="177">
        <f>SUMPRODUCT('Cost Escalators'!$B$18:$M$18,'Input Data'!$AA109:$AL109)</f>
        <v>1</v>
      </c>
      <c r="X109" s="171">
        <f>SUMPRODUCT('Cost Escalators'!$B$19:$M$19,'Input Data'!$AA109:$AL109)</f>
        <v>1</v>
      </c>
      <c r="Y109" s="171">
        <f>SUMPRODUCT('Cost Escalators'!$B$20:$M$20,'Input Data'!$AA109:$AL109)</f>
        <v>1</v>
      </c>
      <c r="Z109" s="171">
        <f>SUMPRODUCT('Cost Escalators'!$B$21:$M$21,'Input Data'!$AA109:$AL109)</f>
        <v>1</v>
      </c>
      <c r="AA109" s="176">
        <f>SUMPRODUCT('Cost Escalators'!$B$22:$M$22,'Input Data'!$AA109:$AL109)</f>
        <v>1</v>
      </c>
      <c r="AC109" s="255">
        <f>IF(OR($A109='Cost Escalators'!$A$68,$A109='Cost Escalators'!$A$69,$A109='Cost Escalators'!$A$70,$A109='Cost Escalators'!$A$71),SUM($H109:$L109),0)</f>
        <v>0</v>
      </c>
    </row>
    <row r="110" spans="1:29" x14ac:dyDescent="0.2">
      <c r="A110" s="33">
        <f>'Input Data'!A110</f>
        <v>5519</v>
      </c>
      <c r="B110" s="33" t="str">
        <f>'Input Data'!B110</f>
        <v>Substations</v>
      </c>
      <c r="C110" s="33" t="str">
        <f>'Input Data'!C110</f>
        <v>Replacement of Sprecher &amp; Schuh CBs</v>
      </c>
      <c r="D110" s="35" t="str">
        <f>'Input Data'!D110</f>
        <v>PS Network Asset Replacement</v>
      </c>
      <c r="E110" s="63" t="str">
        <f>'Input Data'!E110</f>
        <v>Input_Prog_Commit</v>
      </c>
      <c r="F110" s="66">
        <f>'Input Data'!F110</f>
        <v>0</v>
      </c>
      <c r="G110" s="52">
        <f>'Input Data'!G110</f>
        <v>2014</v>
      </c>
      <c r="H110" s="34">
        <f>'Costs ($2014) Excl Real Esc'!H110</f>
        <v>0</v>
      </c>
      <c r="I110" s="34">
        <f>'Costs ($2014) Excl Real Esc'!I110</f>
        <v>0</v>
      </c>
      <c r="J110" s="34">
        <f>'Costs ($2014) Excl Real Esc'!J110</f>
        <v>0</v>
      </c>
      <c r="K110" s="34">
        <f>'Costs ($2014) Excl Real Esc'!K110</f>
        <v>0</v>
      </c>
      <c r="L110" s="49">
        <f>'Costs ($2014) Excl Real Esc'!L110*W110</f>
        <v>253771.94</v>
      </c>
      <c r="M110" s="34">
        <f>'Costs ($2014) Excl Real Esc'!M110*X110</f>
        <v>0</v>
      </c>
      <c r="N110" s="34">
        <f>'Costs ($2014) Excl Real Esc'!N110*Y110</f>
        <v>0</v>
      </c>
      <c r="O110" s="34">
        <f>'Costs ($2014) Excl Real Esc'!O110*Z110</f>
        <v>0</v>
      </c>
      <c r="P110" s="49">
        <f>'Costs ($2014) Excl Real Esc'!P110*AA110</f>
        <v>0</v>
      </c>
      <c r="R110" s="102">
        <f t="shared" si="7"/>
        <v>0</v>
      </c>
      <c r="S110" s="34">
        <f t="shared" si="8"/>
        <v>0</v>
      </c>
      <c r="T110" s="34">
        <f t="shared" si="9"/>
        <v>0</v>
      </c>
      <c r="U110" s="49">
        <f t="shared" si="10"/>
        <v>0</v>
      </c>
      <c r="W110" s="177">
        <f>SUMPRODUCT('Cost Escalators'!$B$18:$M$18,'Input Data'!$AA110:$AL110)</f>
        <v>1</v>
      </c>
      <c r="X110" s="171">
        <f>SUMPRODUCT('Cost Escalators'!$B$19:$M$19,'Input Data'!$AA110:$AL110)</f>
        <v>1</v>
      </c>
      <c r="Y110" s="171">
        <f>SUMPRODUCT('Cost Escalators'!$B$20:$M$20,'Input Data'!$AA110:$AL110)</f>
        <v>1</v>
      </c>
      <c r="Z110" s="171">
        <f>SUMPRODUCT('Cost Escalators'!$B$21:$M$21,'Input Data'!$AA110:$AL110)</f>
        <v>1</v>
      </c>
      <c r="AA110" s="176">
        <f>SUMPRODUCT('Cost Escalators'!$B$22:$M$22,'Input Data'!$AA110:$AL110)</f>
        <v>1</v>
      </c>
      <c r="AC110" s="255">
        <f>IF(OR($A110='Cost Escalators'!$A$68,$A110='Cost Escalators'!$A$69,$A110='Cost Escalators'!$A$70,$A110='Cost Escalators'!$A$71),SUM($H110:$L110),0)</f>
        <v>0</v>
      </c>
    </row>
    <row r="111" spans="1:29" x14ac:dyDescent="0.2">
      <c r="A111" s="33">
        <f>'Input Data'!A111</f>
        <v>5916</v>
      </c>
      <c r="B111" s="33" t="str">
        <f>'Input Data'!B111</f>
        <v>Substations</v>
      </c>
      <c r="C111" s="33" t="str">
        <f>'Input Data'!C111</f>
        <v>Replacement of CBs Approaching Rated Operations</v>
      </c>
      <c r="D111" s="35" t="str">
        <f>'Input Data'!D111</f>
        <v>PS Network Asset Replacement</v>
      </c>
      <c r="E111" s="63" t="str">
        <f>'Input Data'!E111</f>
        <v>Input_Prog_Commit</v>
      </c>
      <c r="F111" s="66">
        <f>'Input Data'!F111</f>
        <v>0</v>
      </c>
      <c r="G111" s="52">
        <f>'Input Data'!G111</f>
        <v>2014</v>
      </c>
      <c r="H111" s="34">
        <f>'Costs ($2014) Excl Real Esc'!H111</f>
        <v>0</v>
      </c>
      <c r="I111" s="34">
        <f>'Costs ($2014) Excl Real Esc'!I111</f>
        <v>0</v>
      </c>
      <c r="J111" s="34">
        <f>'Costs ($2014) Excl Real Esc'!J111</f>
        <v>0</v>
      </c>
      <c r="K111" s="34">
        <f>'Costs ($2014) Excl Real Esc'!K111</f>
        <v>0</v>
      </c>
      <c r="L111" s="49">
        <f>'Costs ($2014) Excl Real Esc'!L111*W111</f>
        <v>1080000</v>
      </c>
      <c r="M111" s="34">
        <f>'Costs ($2014) Excl Real Esc'!M111*X111</f>
        <v>0</v>
      </c>
      <c r="N111" s="34">
        <f>'Costs ($2014) Excl Real Esc'!N111*Y111</f>
        <v>0</v>
      </c>
      <c r="O111" s="34">
        <f>'Costs ($2014) Excl Real Esc'!O111*Z111</f>
        <v>0</v>
      </c>
      <c r="P111" s="49">
        <f>'Costs ($2014) Excl Real Esc'!P111*AA111</f>
        <v>0</v>
      </c>
      <c r="R111" s="102">
        <f t="shared" si="7"/>
        <v>0</v>
      </c>
      <c r="S111" s="34">
        <f t="shared" si="8"/>
        <v>0</v>
      </c>
      <c r="T111" s="34">
        <f t="shared" si="9"/>
        <v>0</v>
      </c>
      <c r="U111" s="49">
        <f t="shared" si="10"/>
        <v>0</v>
      </c>
      <c r="W111" s="177">
        <f>SUMPRODUCT('Cost Escalators'!$B$18:$M$18,'Input Data'!$AA111:$AL111)</f>
        <v>1</v>
      </c>
      <c r="X111" s="171">
        <f>SUMPRODUCT('Cost Escalators'!$B$19:$M$19,'Input Data'!$AA111:$AL111)</f>
        <v>1</v>
      </c>
      <c r="Y111" s="171">
        <f>SUMPRODUCT('Cost Escalators'!$B$20:$M$20,'Input Data'!$AA111:$AL111)</f>
        <v>1</v>
      </c>
      <c r="Z111" s="171">
        <f>SUMPRODUCT('Cost Escalators'!$B$21:$M$21,'Input Data'!$AA111:$AL111)</f>
        <v>1</v>
      </c>
      <c r="AA111" s="176">
        <f>SUMPRODUCT('Cost Escalators'!$B$22:$M$22,'Input Data'!$AA111:$AL111)</f>
        <v>1</v>
      </c>
      <c r="AC111" s="255">
        <f>IF(OR($A111='Cost Escalators'!$A$68,$A111='Cost Escalators'!$A$69,$A111='Cost Escalators'!$A$70,$A111='Cost Escalators'!$A$71),SUM($H111:$L111),0)</f>
        <v>0</v>
      </c>
    </row>
    <row r="112" spans="1:29" x14ac:dyDescent="0.2">
      <c r="A112" s="33">
        <f>'Input Data'!A112</f>
        <v>6103</v>
      </c>
      <c r="B112" s="33" t="str">
        <f>'Input Data'!B112</f>
        <v>Substations</v>
      </c>
      <c r="C112" s="33" t="str">
        <f>'Input Data'!C112</f>
        <v>Sydney South Substation 330kV Bus Coupling</v>
      </c>
      <c r="D112" s="35" t="str">
        <f>'Input Data'!D112</f>
        <v>PS Network Asset Replacement</v>
      </c>
      <c r="E112" s="63" t="str">
        <f>'Input Data'!E112</f>
        <v>Input_Prog_Commit</v>
      </c>
      <c r="F112" s="66">
        <f>'Input Data'!F112</f>
        <v>0</v>
      </c>
      <c r="G112" s="52">
        <f>'Input Data'!G112</f>
        <v>2013</v>
      </c>
      <c r="H112" s="34">
        <f>'Costs ($2014) Excl Real Esc'!H112</f>
        <v>3510.5110760337475</v>
      </c>
      <c r="I112" s="34">
        <f>'Costs ($2014) Excl Real Esc'!I112</f>
        <v>0</v>
      </c>
      <c r="J112" s="34">
        <f>'Costs ($2014) Excl Real Esc'!J112</f>
        <v>0</v>
      </c>
      <c r="K112" s="34">
        <f>'Costs ($2014) Excl Real Esc'!K112</f>
        <v>0</v>
      </c>
      <c r="L112" s="49">
        <f>'Costs ($2014) Excl Real Esc'!L112*W112</f>
        <v>0</v>
      </c>
      <c r="M112" s="34">
        <f>'Costs ($2014) Excl Real Esc'!M112*X112</f>
        <v>0</v>
      </c>
      <c r="N112" s="34">
        <f>'Costs ($2014) Excl Real Esc'!N112*Y112</f>
        <v>0</v>
      </c>
      <c r="O112" s="34">
        <f>'Costs ($2014) Excl Real Esc'!O112*Z112</f>
        <v>0</v>
      </c>
      <c r="P112" s="49">
        <f>'Costs ($2014) Excl Real Esc'!P112*AA112</f>
        <v>0</v>
      </c>
      <c r="R112" s="102">
        <f t="shared" si="7"/>
        <v>0</v>
      </c>
      <c r="S112" s="34">
        <f t="shared" si="8"/>
        <v>0</v>
      </c>
      <c r="T112" s="34">
        <f t="shared" si="9"/>
        <v>0</v>
      </c>
      <c r="U112" s="49">
        <f t="shared" si="10"/>
        <v>0</v>
      </c>
      <c r="W112" s="177">
        <f>SUMPRODUCT('Cost Escalators'!$B$18:$M$18,'Input Data'!$AA112:$AL112)</f>
        <v>1</v>
      </c>
      <c r="X112" s="171">
        <f>SUMPRODUCT('Cost Escalators'!$B$19:$M$19,'Input Data'!$AA112:$AL112)</f>
        <v>1</v>
      </c>
      <c r="Y112" s="171">
        <f>SUMPRODUCT('Cost Escalators'!$B$20:$M$20,'Input Data'!$AA112:$AL112)</f>
        <v>1</v>
      </c>
      <c r="Z112" s="171">
        <f>SUMPRODUCT('Cost Escalators'!$B$21:$M$21,'Input Data'!$AA112:$AL112)</f>
        <v>1</v>
      </c>
      <c r="AA112" s="176">
        <f>SUMPRODUCT('Cost Escalators'!$B$22:$M$22,'Input Data'!$AA112:$AL112)</f>
        <v>1</v>
      </c>
      <c r="AC112" s="255">
        <f>IF(OR($A112='Cost Escalators'!$A$68,$A112='Cost Escalators'!$A$69,$A112='Cost Escalators'!$A$70,$A112='Cost Escalators'!$A$71),SUM($H112:$L112),0)</f>
        <v>0</v>
      </c>
    </row>
    <row r="113" spans="1:29" x14ac:dyDescent="0.2">
      <c r="A113" s="33">
        <f>'Input Data'!A113</f>
        <v>6338</v>
      </c>
      <c r="B113" s="33" t="str">
        <f>'Input Data'!B113</f>
        <v>Substations</v>
      </c>
      <c r="C113" s="33" t="str">
        <f>'Input Data'!C113</f>
        <v>Security Fence Disturbance Detection</v>
      </c>
      <c r="D113" s="35" t="str">
        <f>'Input Data'!D113</f>
        <v>PS Network Asset Replacement</v>
      </c>
      <c r="E113" s="63" t="str">
        <f>'Input Data'!E113</f>
        <v>Input_Prog_Commit</v>
      </c>
      <c r="F113" s="66">
        <f>'Input Data'!F113</f>
        <v>0</v>
      </c>
      <c r="G113" s="52">
        <f>'Input Data'!G113</f>
        <v>2014</v>
      </c>
      <c r="H113" s="34">
        <f>'Costs ($2014) Excl Real Esc'!H113</f>
        <v>0</v>
      </c>
      <c r="I113" s="34">
        <f>'Costs ($2014) Excl Real Esc'!I113</f>
        <v>0</v>
      </c>
      <c r="J113" s="34">
        <f>'Costs ($2014) Excl Real Esc'!J113</f>
        <v>0</v>
      </c>
      <c r="K113" s="34">
        <f>'Costs ($2014) Excl Real Esc'!K113</f>
        <v>0</v>
      </c>
      <c r="L113" s="49">
        <f>'Costs ($2014) Excl Real Esc'!L113*W113</f>
        <v>20589.439999999999</v>
      </c>
      <c r="M113" s="34">
        <f>'Costs ($2014) Excl Real Esc'!M113*X113</f>
        <v>0</v>
      </c>
      <c r="N113" s="34">
        <f>'Costs ($2014) Excl Real Esc'!N113*Y113</f>
        <v>70000</v>
      </c>
      <c r="O113" s="34">
        <f>'Costs ($2014) Excl Real Esc'!O113*Z113</f>
        <v>0</v>
      </c>
      <c r="P113" s="49">
        <f>'Costs ($2014) Excl Real Esc'!P113*AA113</f>
        <v>0</v>
      </c>
      <c r="R113" s="102">
        <f t="shared" si="7"/>
        <v>0</v>
      </c>
      <c r="S113" s="34">
        <f t="shared" si="8"/>
        <v>70000</v>
      </c>
      <c r="T113" s="34">
        <f t="shared" si="9"/>
        <v>0</v>
      </c>
      <c r="U113" s="49">
        <f t="shared" si="10"/>
        <v>0</v>
      </c>
      <c r="W113" s="177">
        <f>SUMPRODUCT('Cost Escalators'!$B$18:$M$18,'Input Data'!$AA113:$AL113)</f>
        <v>1</v>
      </c>
      <c r="X113" s="171">
        <f>SUMPRODUCT('Cost Escalators'!$B$19:$M$19,'Input Data'!$AA113:$AL113)</f>
        <v>1</v>
      </c>
      <c r="Y113" s="171">
        <f>SUMPRODUCT('Cost Escalators'!$B$20:$M$20,'Input Data'!$AA113:$AL113)</f>
        <v>1</v>
      </c>
      <c r="Z113" s="171">
        <f>SUMPRODUCT('Cost Escalators'!$B$21:$M$21,'Input Data'!$AA113:$AL113)</f>
        <v>1</v>
      </c>
      <c r="AA113" s="176">
        <f>SUMPRODUCT('Cost Escalators'!$B$22:$M$22,'Input Data'!$AA113:$AL113)</f>
        <v>1</v>
      </c>
      <c r="AC113" s="255">
        <f>IF(OR($A113='Cost Escalators'!$A$68,$A113='Cost Escalators'!$A$69,$A113='Cost Escalators'!$A$70,$A113='Cost Escalators'!$A$71),SUM($H113:$L113),0)</f>
        <v>0</v>
      </c>
    </row>
    <row r="114" spans="1:29" x14ac:dyDescent="0.2">
      <c r="A114" s="33">
        <f>'Input Data'!A114</f>
        <v>6340</v>
      </c>
      <c r="B114" s="33" t="str">
        <f>'Input Data'!B114</f>
        <v>Substations</v>
      </c>
      <c r="C114" s="33" t="str">
        <f>'Input Data'!C114</f>
        <v>Security Lighting Upgrade</v>
      </c>
      <c r="D114" s="35" t="str">
        <f>'Input Data'!D114</f>
        <v>PS Network Asset Replacement</v>
      </c>
      <c r="E114" s="63" t="str">
        <f>'Input Data'!E114</f>
        <v>Input_Prog_Commit</v>
      </c>
      <c r="F114" s="66">
        <f>'Input Data'!F114</f>
        <v>0</v>
      </c>
      <c r="G114" s="52">
        <f>'Input Data'!G114</f>
        <v>2014</v>
      </c>
      <c r="H114" s="34">
        <f>'Costs ($2014) Excl Real Esc'!H114</f>
        <v>0</v>
      </c>
      <c r="I114" s="34">
        <f>'Costs ($2014) Excl Real Esc'!I114</f>
        <v>0</v>
      </c>
      <c r="J114" s="34">
        <f>'Costs ($2014) Excl Real Esc'!J114</f>
        <v>0</v>
      </c>
      <c r="K114" s="34">
        <f>'Costs ($2014) Excl Real Esc'!K114</f>
        <v>0</v>
      </c>
      <c r="L114" s="49">
        <f>'Costs ($2014) Excl Real Esc'!L114*W114</f>
        <v>63189.1</v>
      </c>
      <c r="M114" s="34">
        <f>'Costs ($2014) Excl Real Esc'!M114*X114</f>
        <v>87500</v>
      </c>
      <c r="N114" s="34">
        <f>'Costs ($2014) Excl Real Esc'!N114*Y114</f>
        <v>748330.1</v>
      </c>
      <c r="O114" s="34">
        <f>'Costs ($2014) Excl Real Esc'!O114*Z114</f>
        <v>417601.8</v>
      </c>
      <c r="P114" s="49">
        <f>'Costs ($2014) Excl Real Esc'!P114*AA114</f>
        <v>877265.89999999991</v>
      </c>
      <c r="R114" s="102">
        <f t="shared" si="7"/>
        <v>87500</v>
      </c>
      <c r="S114" s="34">
        <f t="shared" si="8"/>
        <v>748330.1</v>
      </c>
      <c r="T114" s="34">
        <f t="shared" si="9"/>
        <v>417601.8</v>
      </c>
      <c r="U114" s="49">
        <f t="shared" si="10"/>
        <v>877265.89999999991</v>
      </c>
      <c r="W114" s="177">
        <f>SUMPRODUCT('Cost Escalators'!$B$18:$M$18,'Input Data'!$AA114:$AL114)</f>
        <v>1</v>
      </c>
      <c r="X114" s="171">
        <f>SUMPRODUCT('Cost Escalators'!$B$19:$M$19,'Input Data'!$AA114:$AL114)</f>
        <v>1</v>
      </c>
      <c r="Y114" s="171">
        <f>SUMPRODUCT('Cost Escalators'!$B$20:$M$20,'Input Data'!$AA114:$AL114)</f>
        <v>1</v>
      </c>
      <c r="Z114" s="171">
        <f>SUMPRODUCT('Cost Escalators'!$B$21:$M$21,'Input Data'!$AA114:$AL114)</f>
        <v>1</v>
      </c>
      <c r="AA114" s="176">
        <f>SUMPRODUCT('Cost Escalators'!$B$22:$M$22,'Input Data'!$AA114:$AL114)</f>
        <v>1</v>
      </c>
      <c r="AC114" s="255">
        <f>IF(OR($A114='Cost Escalators'!$A$68,$A114='Cost Escalators'!$A$69,$A114='Cost Escalators'!$A$70,$A114='Cost Escalators'!$A$71),SUM($H114:$L114),0)</f>
        <v>0</v>
      </c>
    </row>
    <row r="115" spans="1:29" x14ac:dyDescent="0.2">
      <c r="A115" s="33">
        <f>'Input Data'!A115</f>
        <v>7308</v>
      </c>
      <c r="B115" s="33" t="str">
        <f>'Input Data'!B115</f>
        <v>Substations</v>
      </c>
      <c r="C115" s="33" t="str">
        <f>'Input Data'!C115</f>
        <v>Replacment of Capacitor CBs</v>
      </c>
      <c r="D115" s="35" t="str">
        <f>'Input Data'!D115</f>
        <v>PS Network Asset Replacement</v>
      </c>
      <c r="E115" s="63" t="str">
        <f>'Input Data'!E115</f>
        <v>Input_Prog_Commit</v>
      </c>
      <c r="F115" s="66">
        <f>'Input Data'!F115</f>
        <v>0</v>
      </c>
      <c r="G115" s="52">
        <f>'Input Data'!G115</f>
        <v>2013</v>
      </c>
      <c r="H115" s="34">
        <f>'Costs ($2014) Excl Real Esc'!H115</f>
        <v>273.14603615972561</v>
      </c>
      <c r="I115" s="34">
        <f>'Costs ($2014) Excl Real Esc'!I115</f>
        <v>-184.03942513424099</v>
      </c>
      <c r="J115" s="34">
        <f>'Costs ($2014) Excl Real Esc'!J115</f>
        <v>0</v>
      </c>
      <c r="K115" s="34">
        <f>'Costs ($2014) Excl Real Esc'!K115</f>
        <v>-8931.9405093119931</v>
      </c>
      <c r="L115" s="49">
        <f>'Costs ($2014) Excl Real Esc'!L115*W115</f>
        <v>0</v>
      </c>
      <c r="M115" s="34">
        <f>'Costs ($2014) Excl Real Esc'!M115*X115</f>
        <v>0</v>
      </c>
      <c r="N115" s="34">
        <f>'Costs ($2014) Excl Real Esc'!N115*Y115</f>
        <v>0</v>
      </c>
      <c r="O115" s="34">
        <f>'Costs ($2014) Excl Real Esc'!O115*Z115</f>
        <v>0</v>
      </c>
      <c r="P115" s="49">
        <f>'Costs ($2014) Excl Real Esc'!P115*AA115</f>
        <v>0</v>
      </c>
      <c r="R115" s="102">
        <f t="shared" si="7"/>
        <v>0</v>
      </c>
      <c r="S115" s="34">
        <f t="shared" si="8"/>
        <v>0</v>
      </c>
      <c r="T115" s="34">
        <f t="shared" si="9"/>
        <v>0</v>
      </c>
      <c r="U115" s="49">
        <f t="shared" si="10"/>
        <v>0</v>
      </c>
      <c r="W115" s="177">
        <f>SUMPRODUCT('Cost Escalators'!$B$18:$M$18,'Input Data'!$AA115:$AL115)</f>
        <v>1</v>
      </c>
      <c r="X115" s="171">
        <f>SUMPRODUCT('Cost Escalators'!$B$19:$M$19,'Input Data'!$AA115:$AL115)</f>
        <v>1</v>
      </c>
      <c r="Y115" s="171">
        <f>SUMPRODUCT('Cost Escalators'!$B$20:$M$20,'Input Data'!$AA115:$AL115)</f>
        <v>1</v>
      </c>
      <c r="Z115" s="171">
        <f>SUMPRODUCT('Cost Escalators'!$B$21:$M$21,'Input Data'!$AA115:$AL115)</f>
        <v>1</v>
      </c>
      <c r="AA115" s="176">
        <f>SUMPRODUCT('Cost Escalators'!$B$22:$M$22,'Input Data'!$AA115:$AL115)</f>
        <v>1</v>
      </c>
      <c r="AC115" s="255">
        <f>IF(OR($A115='Cost Escalators'!$A$68,$A115='Cost Escalators'!$A$69,$A115='Cost Escalators'!$A$70,$A115='Cost Escalators'!$A$71),SUM($H115:$L115),0)</f>
        <v>0</v>
      </c>
    </row>
    <row r="116" spans="1:29" x14ac:dyDescent="0.2">
      <c r="A116" s="33">
        <f>'Input Data'!A116</f>
        <v>7469</v>
      </c>
      <c r="B116" s="33" t="str">
        <f>'Input Data'!B116</f>
        <v>Substations</v>
      </c>
      <c r="C116" s="33" t="str">
        <f>'Input Data'!C116</f>
        <v>Liddell 330kV 84 Line Connection</v>
      </c>
      <c r="D116" s="35" t="str">
        <f>'Input Data'!D116</f>
        <v>PS Network Asset Replacement</v>
      </c>
      <c r="E116" s="63" t="str">
        <f>'Input Data'!E116</f>
        <v>Input_Prog_Commit</v>
      </c>
      <c r="F116" s="66">
        <f>'Input Data'!F116</f>
        <v>0</v>
      </c>
      <c r="G116" s="52">
        <f>'Input Data'!G116</f>
        <v>2014</v>
      </c>
      <c r="H116" s="34">
        <f>'Costs ($2014) Excl Real Esc'!H116</f>
        <v>0</v>
      </c>
      <c r="I116" s="34">
        <f>'Costs ($2014) Excl Real Esc'!I116</f>
        <v>0</v>
      </c>
      <c r="J116" s="34">
        <f>'Costs ($2014) Excl Real Esc'!J116</f>
        <v>0</v>
      </c>
      <c r="K116" s="34">
        <f>'Costs ($2014) Excl Real Esc'!K116</f>
        <v>0</v>
      </c>
      <c r="L116" s="49">
        <f>'Costs ($2014) Excl Real Esc'!L116*W116</f>
        <v>23136.18</v>
      </c>
      <c r="M116" s="34">
        <f>'Costs ($2014) Excl Real Esc'!M116*X116</f>
        <v>0</v>
      </c>
      <c r="N116" s="34">
        <f>'Costs ($2014) Excl Real Esc'!N116*Y116</f>
        <v>0</v>
      </c>
      <c r="O116" s="34">
        <f>'Costs ($2014) Excl Real Esc'!O116*Z116</f>
        <v>0</v>
      </c>
      <c r="P116" s="49">
        <f>'Costs ($2014) Excl Real Esc'!P116*AA116</f>
        <v>0</v>
      </c>
      <c r="R116" s="102">
        <f t="shared" si="7"/>
        <v>0</v>
      </c>
      <c r="S116" s="34">
        <f t="shared" si="8"/>
        <v>0</v>
      </c>
      <c r="T116" s="34">
        <f t="shared" si="9"/>
        <v>0</v>
      </c>
      <c r="U116" s="49">
        <f t="shared" si="10"/>
        <v>0</v>
      </c>
      <c r="W116" s="177">
        <f>SUMPRODUCT('Cost Escalators'!$B$18:$M$18,'Input Data'!$AA116:$AL116)</f>
        <v>1</v>
      </c>
      <c r="X116" s="171">
        <f>SUMPRODUCT('Cost Escalators'!$B$19:$M$19,'Input Data'!$AA116:$AL116)</f>
        <v>1</v>
      </c>
      <c r="Y116" s="171">
        <f>SUMPRODUCT('Cost Escalators'!$B$20:$M$20,'Input Data'!$AA116:$AL116)</f>
        <v>1</v>
      </c>
      <c r="Z116" s="171">
        <f>SUMPRODUCT('Cost Escalators'!$B$21:$M$21,'Input Data'!$AA116:$AL116)</f>
        <v>1</v>
      </c>
      <c r="AA116" s="176">
        <f>SUMPRODUCT('Cost Escalators'!$B$22:$M$22,'Input Data'!$AA116:$AL116)</f>
        <v>1</v>
      </c>
      <c r="AC116" s="255">
        <f>IF(OR($A116='Cost Escalators'!$A$68,$A116='Cost Escalators'!$A$69,$A116='Cost Escalators'!$A$70,$A116='Cost Escalators'!$A$71),SUM($H116:$L116),0)</f>
        <v>0</v>
      </c>
    </row>
    <row r="117" spans="1:29" x14ac:dyDescent="0.2">
      <c r="A117" s="33">
        <f>'Input Data'!A117</f>
        <v>7753</v>
      </c>
      <c r="B117" s="33" t="str">
        <f>'Input Data'!B117</f>
        <v>Substations</v>
      </c>
      <c r="C117" s="33" t="str">
        <f>'Input Data'!C117</f>
        <v>SF6 CT Monitoring</v>
      </c>
      <c r="D117" s="35" t="str">
        <f>'Input Data'!D117</f>
        <v>PS Network Asset Replacement</v>
      </c>
      <c r="E117" s="63" t="str">
        <f>'Input Data'!E117</f>
        <v>Input_Prog_Commit</v>
      </c>
      <c r="F117" s="66">
        <f>'Input Data'!F117</f>
        <v>0</v>
      </c>
      <c r="G117" s="52">
        <f>'Input Data'!G117</f>
        <v>2014</v>
      </c>
      <c r="H117" s="34">
        <f>'Costs ($2014) Excl Real Esc'!H117</f>
        <v>0</v>
      </c>
      <c r="I117" s="34">
        <f>'Costs ($2014) Excl Real Esc'!I117</f>
        <v>0</v>
      </c>
      <c r="J117" s="34">
        <f>'Costs ($2014) Excl Real Esc'!J117</f>
        <v>0</v>
      </c>
      <c r="K117" s="34">
        <f>'Costs ($2014) Excl Real Esc'!K117</f>
        <v>0</v>
      </c>
      <c r="L117" s="49">
        <f>'Costs ($2014) Excl Real Esc'!L117*W117</f>
        <v>29321.77</v>
      </c>
      <c r="M117" s="34">
        <f>'Costs ($2014) Excl Real Esc'!M117*X117</f>
        <v>0</v>
      </c>
      <c r="N117" s="34">
        <f>'Costs ($2014) Excl Real Esc'!N117*Y117</f>
        <v>0</v>
      </c>
      <c r="O117" s="34">
        <f>'Costs ($2014) Excl Real Esc'!O117*Z117</f>
        <v>0</v>
      </c>
      <c r="P117" s="49">
        <f>'Costs ($2014) Excl Real Esc'!P117*AA117</f>
        <v>0</v>
      </c>
      <c r="R117" s="102">
        <f t="shared" si="7"/>
        <v>0</v>
      </c>
      <c r="S117" s="34">
        <f t="shared" si="8"/>
        <v>0</v>
      </c>
      <c r="T117" s="34">
        <f t="shared" si="9"/>
        <v>0</v>
      </c>
      <c r="U117" s="49">
        <f t="shared" si="10"/>
        <v>0</v>
      </c>
      <c r="W117" s="177">
        <f>SUMPRODUCT('Cost Escalators'!$B$18:$M$18,'Input Data'!$AA117:$AL117)</f>
        <v>1</v>
      </c>
      <c r="X117" s="171">
        <f>SUMPRODUCT('Cost Escalators'!$B$19:$M$19,'Input Data'!$AA117:$AL117)</f>
        <v>1</v>
      </c>
      <c r="Y117" s="171">
        <f>SUMPRODUCT('Cost Escalators'!$B$20:$M$20,'Input Data'!$AA117:$AL117)</f>
        <v>1</v>
      </c>
      <c r="Z117" s="171">
        <f>SUMPRODUCT('Cost Escalators'!$B$21:$M$21,'Input Data'!$AA117:$AL117)</f>
        <v>1</v>
      </c>
      <c r="AA117" s="176">
        <f>SUMPRODUCT('Cost Escalators'!$B$22:$M$22,'Input Data'!$AA117:$AL117)</f>
        <v>1</v>
      </c>
      <c r="AC117" s="255">
        <f>IF(OR($A117='Cost Escalators'!$A$68,$A117='Cost Escalators'!$A$69,$A117='Cost Escalators'!$A$70,$A117='Cost Escalators'!$A$71),SUM($H117:$L117),0)</f>
        <v>0</v>
      </c>
    </row>
    <row r="118" spans="1:29" x14ac:dyDescent="0.2">
      <c r="A118" s="33">
        <f>'Input Data'!A118</f>
        <v>8273</v>
      </c>
      <c r="B118" s="33" t="str">
        <f>'Input Data'!B118</f>
        <v>Substations</v>
      </c>
      <c r="C118" s="33" t="str">
        <f>'Input Data'!C118</f>
        <v>Online Condition Monitoring</v>
      </c>
      <c r="D118" s="35" t="str">
        <f>'Input Data'!D118</f>
        <v>PS Network Asset Replacement</v>
      </c>
      <c r="E118" s="63" t="str">
        <f>'Input Data'!E118</f>
        <v>Input_Prog_Commit</v>
      </c>
      <c r="F118" s="66">
        <f>'Input Data'!F118</f>
        <v>0</v>
      </c>
      <c r="G118" s="52">
        <f>'Input Data'!G118</f>
        <v>2014</v>
      </c>
      <c r="H118" s="34">
        <f>'Costs ($2014) Excl Real Esc'!H118</f>
        <v>0</v>
      </c>
      <c r="I118" s="34">
        <f>'Costs ($2014) Excl Real Esc'!I118</f>
        <v>0</v>
      </c>
      <c r="J118" s="34">
        <f>'Costs ($2014) Excl Real Esc'!J118</f>
        <v>0</v>
      </c>
      <c r="K118" s="34">
        <f>'Costs ($2014) Excl Real Esc'!K118</f>
        <v>0</v>
      </c>
      <c r="L118" s="49">
        <f>'Costs ($2014) Excl Real Esc'!L118*W118</f>
        <v>126699</v>
      </c>
      <c r="M118" s="34">
        <f>'Costs ($2014) Excl Real Esc'!M118*X118</f>
        <v>42155.405904528765</v>
      </c>
      <c r="N118" s="34">
        <f>'Costs ($2014) Excl Real Esc'!N118*Y118</f>
        <v>179055.83085429759</v>
      </c>
      <c r="O118" s="34">
        <f>'Costs ($2014) Excl Real Esc'!O118*Z118</f>
        <v>370242.56777151069</v>
      </c>
      <c r="P118" s="49">
        <f>'Costs ($2014) Excl Real Esc'!P118*AA118</f>
        <v>88252.996196225693</v>
      </c>
      <c r="R118" s="102">
        <f t="shared" si="7"/>
        <v>42155.405904528765</v>
      </c>
      <c r="S118" s="34">
        <f t="shared" si="8"/>
        <v>179055.83085429759</v>
      </c>
      <c r="T118" s="34">
        <f t="shared" si="9"/>
        <v>370242.56777151069</v>
      </c>
      <c r="U118" s="49">
        <f t="shared" si="10"/>
        <v>88252.996196225693</v>
      </c>
      <c r="W118" s="177">
        <f>SUMPRODUCT('Cost Escalators'!$B$18:$M$18,'Input Data'!$AA118:$AL118)</f>
        <v>1</v>
      </c>
      <c r="X118" s="171">
        <f>SUMPRODUCT('Cost Escalators'!$B$19:$M$19,'Input Data'!$AA118:$AL118)</f>
        <v>1</v>
      </c>
      <c r="Y118" s="171">
        <f>SUMPRODUCT('Cost Escalators'!$B$20:$M$20,'Input Data'!$AA118:$AL118)</f>
        <v>1</v>
      </c>
      <c r="Z118" s="171">
        <f>SUMPRODUCT('Cost Escalators'!$B$21:$M$21,'Input Data'!$AA118:$AL118)</f>
        <v>1</v>
      </c>
      <c r="AA118" s="176">
        <f>SUMPRODUCT('Cost Escalators'!$B$22:$M$22,'Input Data'!$AA118:$AL118)</f>
        <v>1</v>
      </c>
      <c r="AC118" s="255">
        <f>IF(OR($A118='Cost Escalators'!$A$68,$A118='Cost Escalators'!$A$69,$A118='Cost Escalators'!$A$70,$A118='Cost Escalators'!$A$71),SUM($H118:$L118),0)</f>
        <v>0</v>
      </c>
    </row>
    <row r="119" spans="1:29" x14ac:dyDescent="0.2">
      <c r="A119" s="33">
        <f>'Input Data'!A119</f>
        <v>0</v>
      </c>
      <c r="B119" s="33" t="str">
        <f>'Input Data'!B119</f>
        <v>Substations</v>
      </c>
      <c r="C119" s="33" t="str">
        <f>'Input Data'!C119</f>
        <v>Network Asset Replacement</v>
      </c>
      <c r="D119" s="35" t="str">
        <f>'Input Data'!D119</f>
        <v>PS Network Asset Replacement</v>
      </c>
      <c r="E119" s="63" t="str">
        <f>'Input Data'!E119</f>
        <v>Input_Prog_Commit</v>
      </c>
      <c r="F119" s="66">
        <f>'Input Data'!F119</f>
        <v>0</v>
      </c>
      <c r="G119" s="52">
        <f>'Input Data'!G119</f>
        <v>2013</v>
      </c>
      <c r="H119" s="34">
        <f>'Costs ($2014) Excl Real Esc'!H119</f>
        <v>-6.2122817154124306</v>
      </c>
      <c r="I119" s="34">
        <f>'Costs ($2014) Excl Real Esc'!I119</f>
        <v>32684.699791758441</v>
      </c>
      <c r="J119" s="34">
        <f>'Costs ($2014) Excl Real Esc'!J119</f>
        <v>0</v>
      </c>
      <c r="K119" s="34">
        <f>'Costs ($2014) Excl Real Esc'!K119</f>
        <v>2996.2355199317863</v>
      </c>
      <c r="L119" s="49">
        <f>'Costs ($2014) Excl Real Esc'!L119*W119</f>
        <v>0</v>
      </c>
      <c r="M119" s="34">
        <f>'Costs ($2014) Excl Real Esc'!M119*X119</f>
        <v>0</v>
      </c>
      <c r="N119" s="34">
        <f>'Costs ($2014) Excl Real Esc'!N119*Y119</f>
        <v>0</v>
      </c>
      <c r="O119" s="34">
        <f>'Costs ($2014) Excl Real Esc'!O119*Z119</f>
        <v>0</v>
      </c>
      <c r="P119" s="49">
        <f>'Costs ($2014) Excl Real Esc'!P119*AA119</f>
        <v>0</v>
      </c>
      <c r="R119" s="102">
        <f t="shared" si="7"/>
        <v>0</v>
      </c>
      <c r="S119" s="34">
        <f t="shared" si="8"/>
        <v>0</v>
      </c>
      <c r="T119" s="34">
        <f t="shared" si="9"/>
        <v>0</v>
      </c>
      <c r="U119" s="49">
        <f t="shared" si="10"/>
        <v>0</v>
      </c>
      <c r="W119" s="177">
        <f>SUMPRODUCT('Cost Escalators'!$B$18:$M$18,'Input Data'!$AA119:$AL119)</f>
        <v>1</v>
      </c>
      <c r="X119" s="171">
        <f>SUMPRODUCT('Cost Escalators'!$B$19:$M$19,'Input Data'!$AA119:$AL119)</f>
        <v>1</v>
      </c>
      <c r="Y119" s="171">
        <f>SUMPRODUCT('Cost Escalators'!$B$20:$M$20,'Input Data'!$AA119:$AL119)</f>
        <v>1</v>
      </c>
      <c r="Z119" s="171">
        <f>SUMPRODUCT('Cost Escalators'!$B$21:$M$21,'Input Data'!$AA119:$AL119)</f>
        <v>1</v>
      </c>
      <c r="AA119" s="176">
        <f>SUMPRODUCT('Cost Escalators'!$B$22:$M$22,'Input Data'!$AA119:$AL119)</f>
        <v>1</v>
      </c>
      <c r="AC119" s="255">
        <f>IF(OR($A119='Cost Escalators'!$A$68,$A119='Cost Escalators'!$A$69,$A119='Cost Escalators'!$A$70,$A119='Cost Escalators'!$A$71),SUM($H119:$L119),0)</f>
        <v>0</v>
      </c>
    </row>
    <row r="120" spans="1:29" x14ac:dyDescent="0.2">
      <c r="A120" s="33">
        <f>'Input Data'!A120</f>
        <v>0</v>
      </c>
      <c r="B120" s="33" t="str">
        <f>'Input Data'!B120</f>
        <v>Substations</v>
      </c>
      <c r="C120" s="33" t="str">
        <f>'Input Data'!C120</f>
        <v>Network Asset Replacement</v>
      </c>
      <c r="D120" s="35" t="str">
        <f>'Input Data'!D120</f>
        <v>PS Network Asset Replacement</v>
      </c>
      <c r="E120" s="63" t="str">
        <f>'Input Data'!E120</f>
        <v>Input_Prog_Commit</v>
      </c>
      <c r="F120" s="66">
        <f>'Input Data'!F120</f>
        <v>0</v>
      </c>
      <c r="G120" s="52">
        <f>'Input Data'!G120</f>
        <v>2013</v>
      </c>
      <c r="H120" s="34">
        <f>'Costs ($2014) Excl Real Esc'!H120</f>
        <v>5012978.4424276054</v>
      </c>
      <c r="I120" s="34">
        <f>'Costs ($2014) Excl Real Esc'!I120</f>
        <v>3968740.8488634606</v>
      </c>
      <c r="J120" s="34">
        <f>'Costs ($2014) Excl Real Esc'!J120</f>
        <v>5769012.3047462311</v>
      </c>
      <c r="K120" s="34">
        <f>'Costs ($2014) Excl Real Esc'!K120</f>
        <v>5976048.9243324744</v>
      </c>
      <c r="L120" s="49">
        <f>'Costs ($2014) Excl Real Esc'!L120*W120</f>
        <v>0</v>
      </c>
      <c r="M120" s="34">
        <f>'Costs ($2014) Excl Real Esc'!M120*X120</f>
        <v>0</v>
      </c>
      <c r="N120" s="34">
        <f>'Costs ($2014) Excl Real Esc'!N120*Y120</f>
        <v>0</v>
      </c>
      <c r="O120" s="34">
        <f>'Costs ($2014) Excl Real Esc'!O120*Z120</f>
        <v>0</v>
      </c>
      <c r="P120" s="49">
        <f>'Costs ($2014) Excl Real Esc'!P120*AA120</f>
        <v>0</v>
      </c>
      <c r="R120" s="102">
        <f t="shared" si="7"/>
        <v>0</v>
      </c>
      <c r="S120" s="34">
        <f t="shared" si="8"/>
        <v>0</v>
      </c>
      <c r="T120" s="34">
        <f t="shared" si="9"/>
        <v>0</v>
      </c>
      <c r="U120" s="49">
        <f t="shared" si="10"/>
        <v>0</v>
      </c>
      <c r="W120" s="177">
        <f>SUMPRODUCT('Cost Escalators'!$B$18:$M$18,'Input Data'!$AA120:$AL120)</f>
        <v>1</v>
      </c>
      <c r="X120" s="171">
        <f>SUMPRODUCT('Cost Escalators'!$B$19:$M$19,'Input Data'!$AA120:$AL120)</f>
        <v>1</v>
      </c>
      <c r="Y120" s="171">
        <f>SUMPRODUCT('Cost Escalators'!$B$20:$M$20,'Input Data'!$AA120:$AL120)</f>
        <v>1</v>
      </c>
      <c r="Z120" s="171">
        <f>SUMPRODUCT('Cost Escalators'!$B$21:$M$21,'Input Data'!$AA120:$AL120)</f>
        <v>1</v>
      </c>
      <c r="AA120" s="176">
        <f>SUMPRODUCT('Cost Escalators'!$B$22:$M$22,'Input Data'!$AA120:$AL120)</f>
        <v>1</v>
      </c>
      <c r="AC120" s="255">
        <f>IF(OR($A120='Cost Escalators'!$A$68,$A120='Cost Escalators'!$A$69,$A120='Cost Escalators'!$A$70,$A120='Cost Escalators'!$A$71),SUM($H120:$L120),0)</f>
        <v>0</v>
      </c>
    </row>
    <row r="121" spans="1:29" x14ac:dyDescent="0.2">
      <c r="A121" s="33">
        <f>'Input Data'!A121</f>
        <v>0</v>
      </c>
      <c r="B121" s="33" t="str">
        <f>'Input Data'!B121</f>
        <v>Substations</v>
      </c>
      <c r="C121" s="33" t="str">
        <f>'Input Data'!C121</f>
        <v>Network Asset Replacement</v>
      </c>
      <c r="D121" s="35" t="str">
        <f>'Input Data'!D121</f>
        <v>PS Network Asset Replacement</v>
      </c>
      <c r="E121" s="63" t="str">
        <f>'Input Data'!E121</f>
        <v>Input_Prog_Commit</v>
      </c>
      <c r="F121" s="66">
        <f>'Input Data'!F121</f>
        <v>0</v>
      </c>
      <c r="G121" s="52">
        <f>'Input Data'!G121</f>
        <v>2013</v>
      </c>
      <c r="H121" s="34">
        <f>'Costs ($2014) Excl Real Esc'!H121</f>
        <v>9798924.2190390062</v>
      </c>
      <c r="I121" s="34">
        <f>'Costs ($2014) Excl Real Esc'!I121</f>
        <v>8218731.6001428217</v>
      </c>
      <c r="J121" s="34">
        <f>'Costs ($2014) Excl Real Esc'!J121</f>
        <v>8912663.832516484</v>
      </c>
      <c r="K121" s="34">
        <f>'Costs ($2014) Excl Real Esc'!K121</f>
        <v>5018483.388000505</v>
      </c>
      <c r="L121" s="49">
        <f>'Costs ($2014) Excl Real Esc'!L121*W121</f>
        <v>0</v>
      </c>
      <c r="M121" s="34">
        <f>'Costs ($2014) Excl Real Esc'!M121*X121</f>
        <v>0</v>
      </c>
      <c r="N121" s="34">
        <f>'Costs ($2014) Excl Real Esc'!N121*Y121</f>
        <v>0</v>
      </c>
      <c r="O121" s="34">
        <f>'Costs ($2014) Excl Real Esc'!O121*Z121</f>
        <v>0</v>
      </c>
      <c r="P121" s="49">
        <f>'Costs ($2014) Excl Real Esc'!P121*AA121</f>
        <v>0</v>
      </c>
      <c r="R121" s="102">
        <f t="shared" si="7"/>
        <v>0</v>
      </c>
      <c r="S121" s="34">
        <f t="shared" si="8"/>
        <v>0</v>
      </c>
      <c r="T121" s="34">
        <f t="shared" si="9"/>
        <v>0</v>
      </c>
      <c r="U121" s="49">
        <f t="shared" si="10"/>
        <v>0</v>
      </c>
      <c r="W121" s="177">
        <f>SUMPRODUCT('Cost Escalators'!$B$18:$M$18,'Input Data'!$AA121:$AL121)</f>
        <v>1</v>
      </c>
      <c r="X121" s="171">
        <f>SUMPRODUCT('Cost Escalators'!$B$19:$M$19,'Input Data'!$AA121:$AL121)</f>
        <v>1</v>
      </c>
      <c r="Y121" s="171">
        <f>SUMPRODUCT('Cost Escalators'!$B$20:$M$20,'Input Data'!$AA121:$AL121)</f>
        <v>1</v>
      </c>
      <c r="Z121" s="171">
        <f>SUMPRODUCT('Cost Escalators'!$B$21:$M$21,'Input Data'!$AA121:$AL121)</f>
        <v>1</v>
      </c>
      <c r="AA121" s="176">
        <f>SUMPRODUCT('Cost Escalators'!$B$22:$M$22,'Input Data'!$AA121:$AL121)</f>
        <v>1</v>
      </c>
      <c r="AC121" s="255">
        <f>IF(OR($A121='Cost Escalators'!$A$68,$A121='Cost Escalators'!$A$69,$A121='Cost Escalators'!$A$70,$A121='Cost Escalators'!$A$71),SUM($H121:$L121),0)</f>
        <v>0</v>
      </c>
    </row>
    <row r="122" spans="1:29" x14ac:dyDescent="0.2">
      <c r="A122" s="33">
        <f>'Input Data'!A122</f>
        <v>0</v>
      </c>
      <c r="B122" s="33" t="str">
        <f>'Input Data'!B122</f>
        <v>Substations</v>
      </c>
      <c r="C122" s="33" t="str">
        <f>'Input Data'!C122</f>
        <v>Network Asset Replacement</v>
      </c>
      <c r="D122" s="35" t="str">
        <f>'Input Data'!D122</f>
        <v>PS Network Asset Replacement</v>
      </c>
      <c r="E122" s="63" t="str">
        <f>'Input Data'!E122</f>
        <v>Input_Prog_Commit</v>
      </c>
      <c r="F122" s="66">
        <f>'Input Data'!F122</f>
        <v>0</v>
      </c>
      <c r="G122" s="52">
        <f>'Input Data'!G122</f>
        <v>2013</v>
      </c>
      <c r="H122" s="34">
        <f>'Costs ($2014) Excl Real Esc'!H122</f>
        <v>3301500.4130213782</v>
      </c>
      <c r="I122" s="34">
        <f>'Costs ($2014) Excl Real Esc'!I122</f>
        <v>2952074.6766596697</v>
      </c>
      <c r="J122" s="34">
        <f>'Costs ($2014) Excl Real Esc'!J122</f>
        <v>3018495.7437396492</v>
      </c>
      <c r="K122" s="34">
        <f>'Costs ($2014) Excl Real Esc'!K122</f>
        <v>11497307.760516793</v>
      </c>
      <c r="L122" s="49">
        <f>'Costs ($2014) Excl Real Esc'!L122*W122</f>
        <v>0</v>
      </c>
      <c r="M122" s="34">
        <f>'Costs ($2014) Excl Real Esc'!M122*X122</f>
        <v>0</v>
      </c>
      <c r="N122" s="34">
        <f>'Costs ($2014) Excl Real Esc'!N122*Y122</f>
        <v>0</v>
      </c>
      <c r="O122" s="34">
        <f>'Costs ($2014) Excl Real Esc'!O122*Z122</f>
        <v>0</v>
      </c>
      <c r="P122" s="49">
        <f>'Costs ($2014) Excl Real Esc'!P122*AA122</f>
        <v>0</v>
      </c>
      <c r="R122" s="102">
        <f t="shared" si="7"/>
        <v>0</v>
      </c>
      <c r="S122" s="34">
        <f t="shared" si="8"/>
        <v>0</v>
      </c>
      <c r="T122" s="34">
        <f t="shared" si="9"/>
        <v>0</v>
      </c>
      <c r="U122" s="49">
        <f t="shared" si="10"/>
        <v>0</v>
      </c>
      <c r="W122" s="177">
        <f>SUMPRODUCT('Cost Escalators'!$B$18:$M$18,'Input Data'!$AA122:$AL122)</f>
        <v>1</v>
      </c>
      <c r="X122" s="171">
        <f>SUMPRODUCT('Cost Escalators'!$B$19:$M$19,'Input Data'!$AA122:$AL122)</f>
        <v>1</v>
      </c>
      <c r="Y122" s="171">
        <f>SUMPRODUCT('Cost Escalators'!$B$20:$M$20,'Input Data'!$AA122:$AL122)</f>
        <v>1</v>
      </c>
      <c r="Z122" s="171">
        <f>SUMPRODUCT('Cost Escalators'!$B$21:$M$21,'Input Data'!$AA122:$AL122)</f>
        <v>1</v>
      </c>
      <c r="AA122" s="176">
        <f>SUMPRODUCT('Cost Escalators'!$B$22:$M$22,'Input Data'!$AA122:$AL122)</f>
        <v>1</v>
      </c>
      <c r="AC122" s="255">
        <f>IF(OR($A122='Cost Escalators'!$A$68,$A122='Cost Escalators'!$A$69,$A122='Cost Escalators'!$A$70,$A122='Cost Escalators'!$A$71),SUM($H122:$L122),0)</f>
        <v>0</v>
      </c>
    </row>
    <row r="123" spans="1:29" x14ac:dyDescent="0.2">
      <c r="A123" s="33">
        <f>'Input Data'!A123</f>
        <v>0</v>
      </c>
      <c r="B123" s="33" t="str">
        <f>'Input Data'!B123</f>
        <v>Substations</v>
      </c>
      <c r="C123" s="33" t="str">
        <f>'Input Data'!C123</f>
        <v>Network Asset Replacement</v>
      </c>
      <c r="D123" s="35" t="str">
        <f>'Input Data'!D123</f>
        <v>PS Network Asset Replacement</v>
      </c>
      <c r="E123" s="63" t="str">
        <f>'Input Data'!E123</f>
        <v>Input_Prog_Commit</v>
      </c>
      <c r="F123" s="66">
        <f>'Input Data'!F123</f>
        <v>0</v>
      </c>
      <c r="G123" s="52">
        <f>'Input Data'!G123</f>
        <v>2013</v>
      </c>
      <c r="H123" s="34">
        <f>'Costs ($2014) Excl Real Esc'!H123</f>
        <v>188847.53381542704</v>
      </c>
      <c r="I123" s="34">
        <f>'Costs ($2014) Excl Real Esc'!I123</f>
        <v>393329.05005141237</v>
      </c>
      <c r="J123" s="34">
        <f>'Costs ($2014) Excl Real Esc'!J123</f>
        <v>188800.92819036654</v>
      </c>
      <c r="K123" s="34">
        <f>'Costs ($2014) Excl Real Esc'!K123</f>
        <v>102442.06566198383</v>
      </c>
      <c r="L123" s="49">
        <f>'Costs ($2014) Excl Real Esc'!L123*W123</f>
        <v>0</v>
      </c>
      <c r="M123" s="34">
        <f>'Costs ($2014) Excl Real Esc'!M123*X123</f>
        <v>0</v>
      </c>
      <c r="N123" s="34">
        <f>'Costs ($2014) Excl Real Esc'!N123*Y123</f>
        <v>0</v>
      </c>
      <c r="O123" s="34">
        <f>'Costs ($2014) Excl Real Esc'!O123*Z123</f>
        <v>0</v>
      </c>
      <c r="P123" s="49">
        <f>'Costs ($2014) Excl Real Esc'!P123*AA123</f>
        <v>0</v>
      </c>
      <c r="R123" s="102">
        <f t="shared" si="7"/>
        <v>0</v>
      </c>
      <c r="S123" s="34">
        <f t="shared" si="8"/>
        <v>0</v>
      </c>
      <c r="T123" s="34">
        <f t="shared" si="9"/>
        <v>0</v>
      </c>
      <c r="U123" s="49">
        <f t="shared" si="10"/>
        <v>0</v>
      </c>
      <c r="W123" s="177">
        <f>SUMPRODUCT('Cost Escalators'!$B$18:$M$18,'Input Data'!$AA123:$AL123)</f>
        <v>1</v>
      </c>
      <c r="X123" s="171">
        <f>SUMPRODUCT('Cost Escalators'!$B$19:$M$19,'Input Data'!$AA123:$AL123)</f>
        <v>1</v>
      </c>
      <c r="Y123" s="171">
        <f>SUMPRODUCT('Cost Escalators'!$B$20:$M$20,'Input Data'!$AA123:$AL123)</f>
        <v>1</v>
      </c>
      <c r="Z123" s="171">
        <f>SUMPRODUCT('Cost Escalators'!$B$21:$M$21,'Input Data'!$AA123:$AL123)</f>
        <v>1</v>
      </c>
      <c r="AA123" s="176">
        <f>SUMPRODUCT('Cost Escalators'!$B$22:$M$22,'Input Data'!$AA123:$AL123)</f>
        <v>1</v>
      </c>
      <c r="AC123" s="255">
        <f>IF(OR($A123='Cost Escalators'!$A$68,$A123='Cost Escalators'!$A$69,$A123='Cost Escalators'!$A$70,$A123='Cost Escalators'!$A$71),SUM($H123:$L123),0)</f>
        <v>0</v>
      </c>
    </row>
    <row r="124" spans="1:29" x14ac:dyDescent="0.2">
      <c r="A124" s="33">
        <f>'Input Data'!A124</f>
        <v>0</v>
      </c>
      <c r="B124" s="33" t="str">
        <f>'Input Data'!B124</f>
        <v>Substations</v>
      </c>
      <c r="C124" s="33" t="str">
        <f>'Input Data'!C124</f>
        <v>Network Asset Replacement</v>
      </c>
      <c r="D124" s="35" t="str">
        <f>'Input Data'!D124</f>
        <v>PS Network Asset Replacement</v>
      </c>
      <c r="E124" s="63" t="str">
        <f>'Input Data'!E124</f>
        <v>Input_Prog_Commit</v>
      </c>
      <c r="F124" s="66">
        <f>'Input Data'!F124</f>
        <v>0</v>
      </c>
      <c r="G124" s="52">
        <f>'Input Data'!G124</f>
        <v>2013</v>
      </c>
      <c r="H124" s="34">
        <f>'Costs ($2014) Excl Real Esc'!H124</f>
        <v>6382940.6657042066</v>
      </c>
      <c r="I124" s="34">
        <f>'Costs ($2014) Excl Real Esc'!I124</f>
        <v>1707825.2666528616</v>
      </c>
      <c r="J124" s="34">
        <f>'Costs ($2014) Excl Real Esc'!J124</f>
        <v>159492.78531887167</v>
      </c>
      <c r="K124" s="34">
        <f>'Costs ($2014) Excl Real Esc'!K124</f>
        <v>2006169.1441376943</v>
      </c>
      <c r="L124" s="49">
        <f>'Costs ($2014) Excl Real Esc'!L124*W124</f>
        <v>0</v>
      </c>
      <c r="M124" s="34">
        <f>'Costs ($2014) Excl Real Esc'!M124*X124</f>
        <v>0</v>
      </c>
      <c r="N124" s="34">
        <f>'Costs ($2014) Excl Real Esc'!N124*Y124</f>
        <v>0</v>
      </c>
      <c r="O124" s="34">
        <f>'Costs ($2014) Excl Real Esc'!O124*Z124</f>
        <v>0</v>
      </c>
      <c r="P124" s="49">
        <f>'Costs ($2014) Excl Real Esc'!P124*AA124</f>
        <v>0</v>
      </c>
      <c r="R124" s="102">
        <f t="shared" si="7"/>
        <v>0</v>
      </c>
      <c r="S124" s="34">
        <f t="shared" si="8"/>
        <v>0</v>
      </c>
      <c r="T124" s="34">
        <f t="shared" si="9"/>
        <v>0</v>
      </c>
      <c r="U124" s="49">
        <f t="shared" si="10"/>
        <v>0</v>
      </c>
      <c r="W124" s="177">
        <f>SUMPRODUCT('Cost Escalators'!$B$18:$M$18,'Input Data'!$AA124:$AL124)</f>
        <v>1</v>
      </c>
      <c r="X124" s="171">
        <f>SUMPRODUCT('Cost Escalators'!$B$19:$M$19,'Input Data'!$AA124:$AL124)</f>
        <v>1</v>
      </c>
      <c r="Y124" s="171">
        <f>SUMPRODUCT('Cost Escalators'!$B$20:$M$20,'Input Data'!$AA124:$AL124)</f>
        <v>1</v>
      </c>
      <c r="Z124" s="171">
        <f>SUMPRODUCT('Cost Escalators'!$B$21:$M$21,'Input Data'!$AA124:$AL124)</f>
        <v>1</v>
      </c>
      <c r="AA124" s="176">
        <f>SUMPRODUCT('Cost Escalators'!$B$22:$M$22,'Input Data'!$AA124:$AL124)</f>
        <v>1</v>
      </c>
      <c r="AC124" s="255">
        <f>IF(OR($A124='Cost Escalators'!$A$68,$A124='Cost Escalators'!$A$69,$A124='Cost Escalators'!$A$70,$A124='Cost Escalators'!$A$71),SUM($H124:$L124),0)</f>
        <v>0</v>
      </c>
    </row>
    <row r="125" spans="1:29" x14ac:dyDescent="0.2">
      <c r="A125" s="33">
        <f>'Input Data'!A125</f>
        <v>4939</v>
      </c>
      <c r="B125" s="33" t="str">
        <f>'Input Data'!B125</f>
        <v>Transmission Lines</v>
      </c>
      <c r="C125" s="33" t="str">
        <f>'Input Data'!C125</f>
        <v>Aging Wood Poles</v>
      </c>
      <c r="D125" s="35" t="str">
        <f>'Input Data'!D125</f>
        <v>PS Network Asset Replacement</v>
      </c>
      <c r="E125" s="63" t="str">
        <f>'Input Data'!E125</f>
        <v>Input_Prog_Commit</v>
      </c>
      <c r="F125" s="66">
        <f>'Input Data'!F125</f>
        <v>0</v>
      </c>
      <c r="G125" s="52">
        <f>'Input Data'!G125</f>
        <v>2014</v>
      </c>
      <c r="H125" s="34">
        <f>'Costs ($2014) Excl Real Esc'!H125</f>
        <v>0</v>
      </c>
      <c r="I125" s="34">
        <f>'Costs ($2014) Excl Real Esc'!I125</f>
        <v>0</v>
      </c>
      <c r="J125" s="34">
        <f>'Costs ($2014) Excl Real Esc'!J125</f>
        <v>0</v>
      </c>
      <c r="K125" s="34">
        <f>'Costs ($2014) Excl Real Esc'!K125</f>
        <v>0</v>
      </c>
      <c r="L125" s="49">
        <f>'Costs ($2014) Excl Real Esc'!L125*W125</f>
        <v>3080503.11</v>
      </c>
      <c r="M125" s="34">
        <f>'Costs ($2014) Excl Real Esc'!M125*X125</f>
        <v>1050000</v>
      </c>
      <c r="N125" s="34">
        <f>'Costs ($2014) Excl Real Esc'!N125*Y125</f>
        <v>0</v>
      </c>
      <c r="O125" s="34">
        <f>'Costs ($2014) Excl Real Esc'!O125*Z125</f>
        <v>0</v>
      </c>
      <c r="P125" s="49">
        <f>'Costs ($2014) Excl Real Esc'!P125*AA125</f>
        <v>0</v>
      </c>
      <c r="R125" s="102">
        <f t="shared" si="7"/>
        <v>1050000</v>
      </c>
      <c r="S125" s="34">
        <f t="shared" si="8"/>
        <v>0</v>
      </c>
      <c r="T125" s="34">
        <f t="shared" si="9"/>
        <v>0</v>
      </c>
      <c r="U125" s="49">
        <f t="shared" si="10"/>
        <v>0</v>
      </c>
      <c r="W125" s="177">
        <f>SUMPRODUCT('Cost Escalators'!$B$18:$M$18,'Input Data'!$AA125:$AL125)</f>
        <v>1</v>
      </c>
      <c r="X125" s="171">
        <f>SUMPRODUCT('Cost Escalators'!$B$19:$M$19,'Input Data'!$AA125:$AL125)</f>
        <v>1</v>
      </c>
      <c r="Y125" s="171">
        <f>SUMPRODUCT('Cost Escalators'!$B$20:$M$20,'Input Data'!$AA125:$AL125)</f>
        <v>1</v>
      </c>
      <c r="Z125" s="171">
        <f>SUMPRODUCT('Cost Escalators'!$B$21:$M$21,'Input Data'!$AA125:$AL125)</f>
        <v>1</v>
      </c>
      <c r="AA125" s="176">
        <f>SUMPRODUCT('Cost Escalators'!$B$22:$M$22,'Input Data'!$AA125:$AL125)</f>
        <v>1</v>
      </c>
      <c r="AC125" s="255">
        <f>IF(OR($A125='Cost Escalators'!$A$68,$A125='Cost Escalators'!$A$69,$A125='Cost Escalators'!$A$70,$A125='Cost Escalators'!$A$71),SUM($H125:$L125),0)</f>
        <v>0</v>
      </c>
    </row>
    <row r="126" spans="1:29" x14ac:dyDescent="0.2">
      <c r="A126" s="33">
        <f>'Input Data'!A126</f>
        <v>4943</v>
      </c>
      <c r="B126" s="33" t="str">
        <f>'Input Data'!B126</f>
        <v>Transmission Lines</v>
      </c>
      <c r="C126" s="33" t="str">
        <f>'Input Data'!C126</f>
        <v>Emergency Structures (Guyed Masts)</v>
      </c>
      <c r="D126" s="35" t="str">
        <f>'Input Data'!D126</f>
        <v>PS Network Asset Replacement</v>
      </c>
      <c r="E126" s="63" t="str">
        <f>'Input Data'!E126</f>
        <v>Input_Prog_Commit</v>
      </c>
      <c r="F126" s="66">
        <f>'Input Data'!F126</f>
        <v>0</v>
      </c>
      <c r="G126" s="52">
        <f>'Input Data'!G126</f>
        <v>2013</v>
      </c>
      <c r="H126" s="34">
        <f>'Costs ($2014) Excl Real Esc'!H126</f>
        <v>122414.53998016991</v>
      </c>
      <c r="I126" s="34">
        <f>'Costs ($2014) Excl Real Esc'!I126</f>
        <v>62959.092992491212</v>
      </c>
      <c r="J126" s="34">
        <f>'Costs ($2014) Excl Real Esc'!J126</f>
        <v>0</v>
      </c>
      <c r="K126" s="34">
        <f>'Costs ($2014) Excl Real Esc'!K126</f>
        <v>0</v>
      </c>
      <c r="L126" s="49">
        <f>'Costs ($2014) Excl Real Esc'!L126*W126</f>
        <v>0</v>
      </c>
      <c r="M126" s="34">
        <f>'Costs ($2014) Excl Real Esc'!M126*X126</f>
        <v>0</v>
      </c>
      <c r="N126" s="34">
        <f>'Costs ($2014) Excl Real Esc'!N126*Y126</f>
        <v>0</v>
      </c>
      <c r="O126" s="34">
        <f>'Costs ($2014) Excl Real Esc'!O126*Z126</f>
        <v>0</v>
      </c>
      <c r="P126" s="49">
        <f>'Costs ($2014) Excl Real Esc'!P126*AA126</f>
        <v>0</v>
      </c>
      <c r="R126" s="102">
        <f t="shared" si="7"/>
        <v>0</v>
      </c>
      <c r="S126" s="34">
        <f t="shared" si="8"/>
        <v>0</v>
      </c>
      <c r="T126" s="34">
        <f t="shared" si="9"/>
        <v>0</v>
      </c>
      <c r="U126" s="49">
        <f t="shared" si="10"/>
        <v>0</v>
      </c>
      <c r="W126" s="177">
        <f>SUMPRODUCT('Cost Escalators'!$B$18:$M$18,'Input Data'!$AA126:$AL126)</f>
        <v>1</v>
      </c>
      <c r="X126" s="171">
        <f>SUMPRODUCT('Cost Escalators'!$B$19:$M$19,'Input Data'!$AA126:$AL126)</f>
        <v>1</v>
      </c>
      <c r="Y126" s="171">
        <f>SUMPRODUCT('Cost Escalators'!$B$20:$M$20,'Input Data'!$AA126:$AL126)</f>
        <v>1</v>
      </c>
      <c r="Z126" s="171">
        <f>SUMPRODUCT('Cost Escalators'!$B$21:$M$21,'Input Data'!$AA126:$AL126)</f>
        <v>1</v>
      </c>
      <c r="AA126" s="176">
        <f>SUMPRODUCT('Cost Escalators'!$B$22:$M$22,'Input Data'!$AA126:$AL126)</f>
        <v>1</v>
      </c>
      <c r="AC126" s="255">
        <f>IF(OR($A126='Cost Escalators'!$A$68,$A126='Cost Escalators'!$A$69,$A126='Cost Escalators'!$A$70,$A126='Cost Escalators'!$A$71),SUM($H126:$L126),0)</f>
        <v>0</v>
      </c>
    </row>
    <row r="127" spans="1:29" x14ac:dyDescent="0.2">
      <c r="A127" s="33">
        <f>'Input Data'!A127</f>
        <v>0</v>
      </c>
      <c r="B127" s="33" t="str">
        <f>'Input Data'!B127</f>
        <v>Transmission Lines</v>
      </c>
      <c r="C127" s="33" t="str">
        <f>'Input Data'!C127</f>
        <v>Transmission Line Minor Upgrades</v>
      </c>
      <c r="D127" s="35" t="str">
        <f>'Input Data'!D127</f>
        <v>PS Network Asset Replacement</v>
      </c>
      <c r="E127" s="63" t="str">
        <f>'Input Data'!E127</f>
        <v>Input_Prog_Commit</v>
      </c>
      <c r="F127" s="66">
        <f>'Input Data'!F127</f>
        <v>0</v>
      </c>
      <c r="G127" s="52">
        <f>'Input Data'!G127</f>
        <v>2013</v>
      </c>
      <c r="H127" s="34">
        <f>'Costs ($2014) Excl Real Esc'!H127</f>
        <v>973420.72181964584</v>
      </c>
      <c r="I127" s="34">
        <f>'Costs ($2014) Excl Real Esc'!I127</f>
        <v>786320.61968257464</v>
      </c>
      <c r="J127" s="34">
        <f>'Costs ($2014) Excl Real Esc'!J127</f>
        <v>949754.44008079253</v>
      </c>
      <c r="K127" s="34">
        <f>'Costs ($2014) Excl Real Esc'!K127</f>
        <v>235012.78426405851</v>
      </c>
      <c r="L127" s="49">
        <f>'Costs ($2014) Excl Real Esc'!L127*W127</f>
        <v>0</v>
      </c>
      <c r="M127" s="34">
        <f>'Costs ($2014) Excl Real Esc'!M127*X127</f>
        <v>0</v>
      </c>
      <c r="N127" s="34">
        <f>'Costs ($2014) Excl Real Esc'!N127*Y127</f>
        <v>0</v>
      </c>
      <c r="O127" s="34">
        <f>'Costs ($2014) Excl Real Esc'!O127*Z127</f>
        <v>0</v>
      </c>
      <c r="P127" s="49">
        <f>'Costs ($2014) Excl Real Esc'!P127*AA127</f>
        <v>0</v>
      </c>
      <c r="R127" s="102">
        <f t="shared" si="7"/>
        <v>0</v>
      </c>
      <c r="S127" s="34">
        <f t="shared" si="8"/>
        <v>0</v>
      </c>
      <c r="T127" s="34">
        <f t="shared" si="9"/>
        <v>0</v>
      </c>
      <c r="U127" s="49">
        <f t="shared" si="10"/>
        <v>0</v>
      </c>
      <c r="W127" s="177">
        <f>SUMPRODUCT('Cost Escalators'!$B$18:$M$18,'Input Data'!$AA127:$AL127)</f>
        <v>1</v>
      </c>
      <c r="X127" s="171">
        <f>SUMPRODUCT('Cost Escalators'!$B$19:$M$19,'Input Data'!$AA127:$AL127)</f>
        <v>1</v>
      </c>
      <c r="Y127" s="171">
        <f>SUMPRODUCT('Cost Escalators'!$B$20:$M$20,'Input Data'!$AA127:$AL127)</f>
        <v>1</v>
      </c>
      <c r="Z127" s="171">
        <f>SUMPRODUCT('Cost Escalators'!$B$21:$M$21,'Input Data'!$AA127:$AL127)</f>
        <v>1</v>
      </c>
      <c r="AA127" s="176">
        <f>SUMPRODUCT('Cost Escalators'!$B$22:$M$22,'Input Data'!$AA127:$AL127)</f>
        <v>1</v>
      </c>
      <c r="AC127" s="255">
        <f>IF(OR($A127='Cost Escalators'!$A$68,$A127='Cost Escalators'!$A$69,$A127='Cost Escalators'!$A$70,$A127='Cost Escalators'!$A$71),SUM($H127:$L127),0)</f>
        <v>0</v>
      </c>
    </row>
    <row r="128" spans="1:29" x14ac:dyDescent="0.2">
      <c r="A128" s="33">
        <f>'Input Data'!A128</f>
        <v>0</v>
      </c>
      <c r="B128" s="33" t="str">
        <f>'Input Data'!B128</f>
        <v>Transmission Lines</v>
      </c>
      <c r="C128" s="33" t="str">
        <f>'Input Data'!C128</f>
        <v>Network Asset Replacement</v>
      </c>
      <c r="D128" s="35" t="str">
        <f>'Input Data'!D128</f>
        <v>PS Network Asset Replacement</v>
      </c>
      <c r="E128" s="63" t="str">
        <f>'Input Data'!E128</f>
        <v>Input_Prog_Commit</v>
      </c>
      <c r="F128" s="66">
        <f>'Input Data'!F128</f>
        <v>0</v>
      </c>
      <c r="G128" s="52">
        <f>'Input Data'!G128</f>
        <v>2013</v>
      </c>
      <c r="H128" s="34">
        <f>'Costs ($2014) Excl Real Esc'!H128</f>
        <v>7670814.0006014323</v>
      </c>
      <c r="I128" s="34">
        <f>'Costs ($2014) Excl Real Esc'!I128</f>
        <v>3440202.9747320949</v>
      </c>
      <c r="J128" s="34">
        <f>'Costs ($2014) Excl Real Esc'!J128</f>
        <v>2306788.9042521096</v>
      </c>
      <c r="K128" s="34">
        <f>'Costs ($2014) Excl Real Esc'!K128</f>
        <v>2632685.3052219278</v>
      </c>
      <c r="L128" s="49">
        <f>'Costs ($2014) Excl Real Esc'!L128*W128</f>
        <v>0</v>
      </c>
      <c r="M128" s="34">
        <f>'Costs ($2014) Excl Real Esc'!M128*X128</f>
        <v>0</v>
      </c>
      <c r="N128" s="34">
        <f>'Costs ($2014) Excl Real Esc'!N128*Y128</f>
        <v>0</v>
      </c>
      <c r="O128" s="34">
        <f>'Costs ($2014) Excl Real Esc'!O128*Z128</f>
        <v>0</v>
      </c>
      <c r="P128" s="49">
        <f>'Costs ($2014) Excl Real Esc'!P128*AA128</f>
        <v>0</v>
      </c>
      <c r="R128" s="102">
        <f t="shared" si="7"/>
        <v>0</v>
      </c>
      <c r="S128" s="34">
        <f t="shared" si="8"/>
        <v>0</v>
      </c>
      <c r="T128" s="34">
        <f t="shared" si="9"/>
        <v>0</v>
      </c>
      <c r="U128" s="49">
        <f t="shared" si="10"/>
        <v>0</v>
      </c>
      <c r="W128" s="177">
        <f>SUMPRODUCT('Cost Escalators'!$B$18:$M$18,'Input Data'!$AA128:$AL128)</f>
        <v>1</v>
      </c>
      <c r="X128" s="171">
        <f>SUMPRODUCT('Cost Escalators'!$B$19:$M$19,'Input Data'!$AA128:$AL128)</f>
        <v>1</v>
      </c>
      <c r="Y128" s="171">
        <f>SUMPRODUCT('Cost Escalators'!$B$20:$M$20,'Input Data'!$AA128:$AL128)</f>
        <v>1</v>
      </c>
      <c r="Z128" s="171">
        <f>SUMPRODUCT('Cost Escalators'!$B$21:$M$21,'Input Data'!$AA128:$AL128)</f>
        <v>1</v>
      </c>
      <c r="AA128" s="176">
        <f>SUMPRODUCT('Cost Escalators'!$B$22:$M$22,'Input Data'!$AA128:$AL128)</f>
        <v>1</v>
      </c>
      <c r="AC128" s="255">
        <f>IF(OR($A128='Cost Escalators'!$A$68,$A128='Cost Escalators'!$A$69,$A128='Cost Escalators'!$A$70,$A128='Cost Escalators'!$A$71),SUM($H128:$L128),0)</f>
        <v>0</v>
      </c>
    </row>
    <row r="129" spans="1:29" x14ac:dyDescent="0.2">
      <c r="A129" s="33">
        <f>'Input Data'!A129</f>
        <v>8165</v>
      </c>
      <c r="B129" s="33" t="str">
        <f>'Input Data'!B129</f>
        <v>Misc Assets &amp; Office Equipment</v>
      </c>
      <c r="C129" s="33" t="str">
        <f>'Input Data'!C129</f>
        <v>Misc Assets &amp; Office Equipment</v>
      </c>
      <c r="D129" s="35" t="str">
        <f>'Input Data'!D129</f>
        <v>PS Network-Other</v>
      </c>
      <c r="E129" s="63" t="str">
        <f>'Input Data'!E129</f>
        <v>Input_Prog_Commit</v>
      </c>
      <c r="F129" s="66">
        <f>'Input Data'!F129</f>
        <v>0</v>
      </c>
      <c r="G129" s="52">
        <f>'Input Data'!G129</f>
        <v>2014</v>
      </c>
      <c r="H129" s="34">
        <f>'Costs ($2014) Excl Real Esc'!H129</f>
        <v>0</v>
      </c>
      <c r="I129" s="34">
        <f>'Costs ($2014) Excl Real Esc'!I129</f>
        <v>0</v>
      </c>
      <c r="J129" s="34">
        <f>'Costs ($2014) Excl Real Esc'!J129</f>
        <v>0</v>
      </c>
      <c r="K129" s="34">
        <f>'Costs ($2014) Excl Real Esc'!K129</f>
        <v>0</v>
      </c>
      <c r="L129" s="49">
        <f>'Costs ($2014) Excl Real Esc'!L129*W129</f>
        <v>2070254</v>
      </c>
      <c r="M129" s="34">
        <f>'Costs ($2014) Excl Real Esc'!M129*X129</f>
        <v>2502731</v>
      </c>
      <c r="N129" s="34">
        <f>'Costs ($2014) Excl Real Esc'!N129*Y129</f>
        <v>1445000</v>
      </c>
      <c r="O129" s="34">
        <f>'Costs ($2014) Excl Real Esc'!O129*Z129</f>
        <v>1511000</v>
      </c>
      <c r="P129" s="49">
        <f>'Costs ($2014) Excl Real Esc'!P129*AA129</f>
        <v>1165000</v>
      </c>
      <c r="R129" s="102">
        <f t="shared" si="7"/>
        <v>2502731</v>
      </c>
      <c r="S129" s="34">
        <f t="shared" si="8"/>
        <v>1445000</v>
      </c>
      <c r="T129" s="34">
        <f t="shared" si="9"/>
        <v>1511000</v>
      </c>
      <c r="U129" s="49">
        <f t="shared" si="10"/>
        <v>1165000</v>
      </c>
      <c r="W129" s="177">
        <f>SUMPRODUCT('Cost Escalators'!$B$18:$M$18,'Input Data'!$AA129:$AL129)</f>
        <v>1</v>
      </c>
      <c r="X129" s="171">
        <f>SUMPRODUCT('Cost Escalators'!$B$19:$M$19,'Input Data'!$AA129:$AL129)</f>
        <v>1</v>
      </c>
      <c r="Y129" s="171">
        <f>SUMPRODUCT('Cost Escalators'!$B$20:$M$20,'Input Data'!$AA129:$AL129)</f>
        <v>1</v>
      </c>
      <c r="Z129" s="171">
        <f>SUMPRODUCT('Cost Escalators'!$B$21:$M$21,'Input Data'!$AA129:$AL129)</f>
        <v>1</v>
      </c>
      <c r="AA129" s="176">
        <f>SUMPRODUCT('Cost Escalators'!$B$22:$M$22,'Input Data'!$AA129:$AL129)</f>
        <v>1</v>
      </c>
      <c r="AC129" s="255">
        <f>IF(OR($A129='Cost Escalators'!$A$68,$A129='Cost Escalators'!$A$69,$A129='Cost Escalators'!$A$70,$A129='Cost Escalators'!$A$71),SUM($H129:$L129),0)</f>
        <v>0</v>
      </c>
    </row>
    <row r="130" spans="1:29" x14ac:dyDescent="0.2">
      <c r="A130" s="33">
        <f>'Input Data'!A130</f>
        <v>4931</v>
      </c>
      <c r="B130" s="33" t="str">
        <f>'Input Data'!B130</f>
        <v>Substations</v>
      </c>
      <c r="C130" s="33" t="str">
        <f>'Input Data'!C130</f>
        <v>CCTV</v>
      </c>
      <c r="D130" s="35" t="str">
        <f>'Input Data'!D130</f>
        <v>PS Security/Compliance</v>
      </c>
      <c r="E130" s="63" t="str">
        <f>'Input Data'!E130</f>
        <v>Input_Prog_Commit</v>
      </c>
      <c r="F130" s="66">
        <f>'Input Data'!F130</f>
        <v>0</v>
      </c>
      <c r="G130" s="52">
        <f>'Input Data'!G130</f>
        <v>2013</v>
      </c>
      <c r="H130" s="34">
        <f>'Costs ($2014) Excl Real Esc'!H130</f>
        <v>1066846.8895242582</v>
      </c>
      <c r="I130" s="34">
        <f>'Costs ($2014) Excl Real Esc'!I130</f>
        <v>81925.583680333701</v>
      </c>
      <c r="J130" s="34">
        <f>'Costs ($2014) Excl Real Esc'!J130</f>
        <v>87753.50068245655</v>
      </c>
      <c r="K130" s="34">
        <f>'Costs ($2014) Excl Real Esc'!K130</f>
        <v>0</v>
      </c>
      <c r="L130" s="49">
        <f>'Costs ($2014) Excl Real Esc'!L130*W130</f>
        <v>0</v>
      </c>
      <c r="M130" s="34">
        <f>'Costs ($2014) Excl Real Esc'!M130*X130</f>
        <v>0</v>
      </c>
      <c r="N130" s="34">
        <f>'Costs ($2014) Excl Real Esc'!N130*Y130</f>
        <v>0</v>
      </c>
      <c r="O130" s="34">
        <f>'Costs ($2014) Excl Real Esc'!O130*Z130</f>
        <v>0</v>
      </c>
      <c r="P130" s="49">
        <f>'Costs ($2014) Excl Real Esc'!P130*AA130</f>
        <v>0</v>
      </c>
      <c r="R130" s="102">
        <f t="shared" si="7"/>
        <v>0</v>
      </c>
      <c r="S130" s="34">
        <f t="shared" si="8"/>
        <v>0</v>
      </c>
      <c r="T130" s="34">
        <f t="shared" si="9"/>
        <v>0</v>
      </c>
      <c r="U130" s="49">
        <f t="shared" si="10"/>
        <v>0</v>
      </c>
      <c r="W130" s="177">
        <f>SUMPRODUCT('Cost Escalators'!$B$18:$M$18,'Input Data'!$AA130:$AL130)</f>
        <v>1</v>
      </c>
      <c r="X130" s="171">
        <f>SUMPRODUCT('Cost Escalators'!$B$19:$M$19,'Input Data'!$AA130:$AL130)</f>
        <v>1</v>
      </c>
      <c r="Y130" s="171">
        <f>SUMPRODUCT('Cost Escalators'!$B$20:$M$20,'Input Data'!$AA130:$AL130)</f>
        <v>1</v>
      </c>
      <c r="Z130" s="171">
        <f>SUMPRODUCT('Cost Escalators'!$B$21:$M$21,'Input Data'!$AA130:$AL130)</f>
        <v>1</v>
      </c>
      <c r="AA130" s="176">
        <f>SUMPRODUCT('Cost Escalators'!$B$22:$M$22,'Input Data'!$AA130:$AL130)</f>
        <v>1</v>
      </c>
      <c r="AC130" s="255">
        <f>IF(OR($A130='Cost Escalators'!$A$68,$A130='Cost Escalators'!$A$69,$A130='Cost Escalators'!$A$70,$A130='Cost Escalators'!$A$71),SUM($H130:$L130),0)</f>
        <v>0</v>
      </c>
    </row>
    <row r="131" spans="1:29" x14ac:dyDescent="0.2">
      <c r="A131" s="33">
        <f>'Input Data'!A131</f>
        <v>4979</v>
      </c>
      <c r="B131" s="33" t="str">
        <f>'Input Data'!B131</f>
        <v>Substations</v>
      </c>
      <c r="C131" s="33" t="str">
        <f>'Input Data'!C131</f>
        <v>RRS Security</v>
      </c>
      <c r="D131" s="35" t="str">
        <f>'Input Data'!D131</f>
        <v>PS Security/Compliance</v>
      </c>
      <c r="E131" s="63" t="str">
        <f>'Input Data'!E131</f>
        <v>Input_Prog_Commit</v>
      </c>
      <c r="F131" s="66">
        <f>'Input Data'!F131</f>
        <v>0</v>
      </c>
      <c r="G131" s="52">
        <f>'Input Data'!G131</f>
        <v>2013</v>
      </c>
      <c r="H131" s="34">
        <f>'Costs ($2014) Excl Real Esc'!H131</f>
        <v>301586.12387749151</v>
      </c>
      <c r="I131" s="34">
        <f>'Costs ($2014) Excl Real Esc'!I131</f>
        <v>115541.74294165762</v>
      </c>
      <c r="J131" s="34">
        <f>'Costs ($2014) Excl Real Esc'!J131</f>
        <v>0</v>
      </c>
      <c r="K131" s="34">
        <f>'Costs ($2014) Excl Real Esc'!K131</f>
        <v>0</v>
      </c>
      <c r="L131" s="49">
        <f>'Costs ($2014) Excl Real Esc'!L131*W131</f>
        <v>0</v>
      </c>
      <c r="M131" s="34">
        <f>'Costs ($2014) Excl Real Esc'!M131*X131</f>
        <v>0</v>
      </c>
      <c r="N131" s="34">
        <f>'Costs ($2014) Excl Real Esc'!N131*Y131</f>
        <v>0</v>
      </c>
      <c r="O131" s="34">
        <f>'Costs ($2014) Excl Real Esc'!O131*Z131</f>
        <v>0</v>
      </c>
      <c r="P131" s="49">
        <f>'Costs ($2014) Excl Real Esc'!P131*AA131</f>
        <v>0</v>
      </c>
      <c r="R131" s="102">
        <f t="shared" si="7"/>
        <v>0</v>
      </c>
      <c r="S131" s="34">
        <f t="shared" si="8"/>
        <v>0</v>
      </c>
      <c r="T131" s="34">
        <f t="shared" si="9"/>
        <v>0</v>
      </c>
      <c r="U131" s="49">
        <f t="shared" si="10"/>
        <v>0</v>
      </c>
      <c r="W131" s="177">
        <f>SUMPRODUCT('Cost Escalators'!$B$18:$M$18,'Input Data'!$AA131:$AL131)</f>
        <v>1</v>
      </c>
      <c r="X131" s="171">
        <f>SUMPRODUCT('Cost Escalators'!$B$19:$M$19,'Input Data'!$AA131:$AL131)</f>
        <v>1</v>
      </c>
      <c r="Y131" s="171">
        <f>SUMPRODUCT('Cost Escalators'!$B$20:$M$20,'Input Data'!$AA131:$AL131)</f>
        <v>1</v>
      </c>
      <c r="Z131" s="171">
        <f>SUMPRODUCT('Cost Escalators'!$B$21:$M$21,'Input Data'!$AA131:$AL131)</f>
        <v>1</v>
      </c>
      <c r="AA131" s="176">
        <f>SUMPRODUCT('Cost Escalators'!$B$22:$M$22,'Input Data'!$AA131:$AL131)</f>
        <v>1</v>
      </c>
      <c r="AC131" s="255">
        <f>IF(OR($A131='Cost Escalators'!$A$68,$A131='Cost Escalators'!$A$69,$A131='Cost Escalators'!$A$70,$A131='Cost Escalators'!$A$71),SUM($H131:$L131),0)</f>
        <v>0</v>
      </c>
    </row>
    <row r="132" spans="1:29" x14ac:dyDescent="0.2">
      <c r="A132" s="33">
        <f>'Input Data'!A132</f>
        <v>5071</v>
      </c>
      <c r="B132" s="33" t="str">
        <f>'Input Data'!B132</f>
        <v>Substations</v>
      </c>
      <c r="C132" s="33" t="str">
        <f>'Input Data'!C132</f>
        <v>Security Perimeter Fence</v>
      </c>
      <c r="D132" s="35" t="str">
        <f>'Input Data'!D132</f>
        <v>PS Security/Compliance</v>
      </c>
      <c r="E132" s="63" t="str">
        <f>'Input Data'!E132</f>
        <v>Input_Prog_Commit</v>
      </c>
      <c r="F132" s="66">
        <f>'Input Data'!F132</f>
        <v>0</v>
      </c>
      <c r="G132" s="52">
        <f>'Input Data'!G132</f>
        <v>2013</v>
      </c>
      <c r="H132" s="34">
        <f>'Costs ($2014) Excl Real Esc'!H132</f>
        <v>2580981.4663943048</v>
      </c>
      <c r="I132" s="34">
        <f>'Costs ($2014) Excl Real Esc'!I132</f>
        <v>1234912.4589764958</v>
      </c>
      <c r="J132" s="34">
        <f>'Costs ($2014) Excl Real Esc'!J132</f>
        <v>1118170.4312129202</v>
      </c>
      <c r="K132" s="34">
        <f>'Costs ($2014) Excl Real Esc'!K132</f>
        <v>388717.44677126373</v>
      </c>
      <c r="L132" s="49">
        <f>'Costs ($2014) Excl Real Esc'!L132*W132</f>
        <v>0</v>
      </c>
      <c r="M132" s="34">
        <f>'Costs ($2014) Excl Real Esc'!M132*X132</f>
        <v>0</v>
      </c>
      <c r="N132" s="34">
        <f>'Costs ($2014) Excl Real Esc'!N132*Y132</f>
        <v>0</v>
      </c>
      <c r="O132" s="34">
        <f>'Costs ($2014) Excl Real Esc'!O132*Z132</f>
        <v>0</v>
      </c>
      <c r="P132" s="49">
        <f>'Costs ($2014) Excl Real Esc'!P132*AA132</f>
        <v>0</v>
      </c>
      <c r="R132" s="102">
        <f t="shared" si="7"/>
        <v>0</v>
      </c>
      <c r="S132" s="34">
        <f t="shared" si="8"/>
        <v>0</v>
      </c>
      <c r="T132" s="34">
        <f t="shared" si="9"/>
        <v>0</v>
      </c>
      <c r="U132" s="49">
        <f t="shared" si="10"/>
        <v>0</v>
      </c>
      <c r="W132" s="177">
        <f>SUMPRODUCT('Cost Escalators'!$B$18:$M$18,'Input Data'!$AA132:$AL132)</f>
        <v>1</v>
      </c>
      <c r="X132" s="171">
        <f>SUMPRODUCT('Cost Escalators'!$B$19:$M$19,'Input Data'!$AA132:$AL132)</f>
        <v>1</v>
      </c>
      <c r="Y132" s="171">
        <f>SUMPRODUCT('Cost Escalators'!$B$20:$M$20,'Input Data'!$AA132:$AL132)</f>
        <v>1</v>
      </c>
      <c r="Z132" s="171">
        <f>SUMPRODUCT('Cost Escalators'!$B$21:$M$21,'Input Data'!$AA132:$AL132)</f>
        <v>1</v>
      </c>
      <c r="AA132" s="176">
        <f>SUMPRODUCT('Cost Escalators'!$B$22:$M$22,'Input Data'!$AA132:$AL132)</f>
        <v>1</v>
      </c>
      <c r="AC132" s="255">
        <f>IF(OR($A132='Cost Escalators'!$A$68,$A132='Cost Escalators'!$A$69,$A132='Cost Escalators'!$A$70,$A132='Cost Escalators'!$A$71),SUM($H132:$L132),0)</f>
        <v>0</v>
      </c>
    </row>
    <row r="133" spans="1:29" x14ac:dyDescent="0.2">
      <c r="A133" s="33">
        <f>'Input Data'!A133</f>
        <v>5073</v>
      </c>
      <c r="B133" s="33" t="str">
        <f>'Input Data'!B133</f>
        <v>Substations</v>
      </c>
      <c r="C133" s="33" t="str">
        <f>'Input Data'!C133</f>
        <v>Replace Lock &amp; Key System</v>
      </c>
      <c r="D133" s="35" t="str">
        <f>'Input Data'!D133</f>
        <v>PS Security/Compliance</v>
      </c>
      <c r="E133" s="63" t="str">
        <f>'Input Data'!E133</f>
        <v>Input_Prog_Commit</v>
      </c>
      <c r="F133" s="66">
        <f>'Input Data'!F133</f>
        <v>0</v>
      </c>
      <c r="G133" s="52">
        <f>'Input Data'!G133</f>
        <v>2013</v>
      </c>
      <c r="H133" s="34">
        <f>'Costs ($2014) Excl Real Esc'!H133</f>
        <v>90793.91272734612</v>
      </c>
      <c r="I133" s="34">
        <f>'Costs ($2014) Excl Real Esc'!I133</f>
        <v>51088.985763800614</v>
      </c>
      <c r="J133" s="34">
        <f>'Costs ($2014) Excl Real Esc'!J133</f>
        <v>3906.3317052674374</v>
      </c>
      <c r="K133" s="34">
        <f>'Costs ($2014) Excl Real Esc'!K133</f>
        <v>-17439.482966770462</v>
      </c>
      <c r="L133" s="49">
        <f>'Costs ($2014) Excl Real Esc'!L133*W133</f>
        <v>0</v>
      </c>
      <c r="M133" s="34">
        <f>'Costs ($2014) Excl Real Esc'!M133*X133</f>
        <v>0</v>
      </c>
      <c r="N133" s="34">
        <f>'Costs ($2014) Excl Real Esc'!N133*Y133</f>
        <v>0</v>
      </c>
      <c r="O133" s="34">
        <f>'Costs ($2014) Excl Real Esc'!O133*Z133</f>
        <v>0</v>
      </c>
      <c r="P133" s="49">
        <f>'Costs ($2014) Excl Real Esc'!P133*AA133</f>
        <v>0</v>
      </c>
      <c r="R133" s="102">
        <f t="shared" ref="R133:R196" si="11">IF($F133=0,M133,IF($F133=R$4,SUM($H133:$P133),0))</f>
        <v>0</v>
      </c>
      <c r="S133" s="34">
        <f t="shared" ref="S133:S196" si="12">IF($F133=0,N133,IF($F133=S$4,SUM($H133:$P133),0))</f>
        <v>0</v>
      </c>
      <c r="T133" s="34">
        <f t="shared" ref="T133:T196" si="13">IF($F133=0,O133,IF($F133=T$4,SUM($H133:$P133),0))</f>
        <v>0</v>
      </c>
      <c r="U133" s="49">
        <f t="shared" ref="U133:U196" si="14">IF($F133=0,P133,IF($F133=U$4,SUM($H133:$P133),0))</f>
        <v>0</v>
      </c>
      <c r="W133" s="177">
        <f>SUMPRODUCT('Cost Escalators'!$B$18:$M$18,'Input Data'!$AA133:$AL133)</f>
        <v>1</v>
      </c>
      <c r="X133" s="171">
        <f>SUMPRODUCT('Cost Escalators'!$B$19:$M$19,'Input Data'!$AA133:$AL133)</f>
        <v>1</v>
      </c>
      <c r="Y133" s="171">
        <f>SUMPRODUCT('Cost Escalators'!$B$20:$M$20,'Input Data'!$AA133:$AL133)</f>
        <v>1</v>
      </c>
      <c r="Z133" s="171">
        <f>SUMPRODUCT('Cost Escalators'!$B$21:$M$21,'Input Data'!$AA133:$AL133)</f>
        <v>1</v>
      </c>
      <c r="AA133" s="176">
        <f>SUMPRODUCT('Cost Escalators'!$B$22:$M$22,'Input Data'!$AA133:$AL133)</f>
        <v>1</v>
      </c>
      <c r="AC133" s="255">
        <f>IF(OR($A133='Cost Escalators'!$A$68,$A133='Cost Escalators'!$A$69,$A133='Cost Escalators'!$A$70,$A133='Cost Escalators'!$A$71),SUM($H133:$L133),0)</f>
        <v>0</v>
      </c>
    </row>
    <row r="134" spans="1:29" x14ac:dyDescent="0.2">
      <c r="A134" s="33">
        <f>'Input Data'!A134</f>
        <v>5077</v>
      </c>
      <c r="B134" s="33" t="str">
        <f>'Input Data'!B134</f>
        <v>Substations</v>
      </c>
      <c r="C134" s="33" t="str">
        <f>'Input Data'!C134</f>
        <v>Security Delineation Fence</v>
      </c>
      <c r="D134" s="35" t="str">
        <f>'Input Data'!D134</f>
        <v>PS Security/Compliance</v>
      </c>
      <c r="E134" s="63" t="str">
        <f>'Input Data'!E134</f>
        <v>Input_Prog_Commit</v>
      </c>
      <c r="F134" s="66">
        <f>'Input Data'!F134</f>
        <v>0</v>
      </c>
      <c r="G134" s="52">
        <f>'Input Data'!G134</f>
        <v>2013</v>
      </c>
      <c r="H134" s="34">
        <f>'Costs ($2014) Excl Real Esc'!H134</f>
        <v>1858322.5516061194</v>
      </c>
      <c r="I134" s="34">
        <f>'Costs ($2014) Excl Real Esc'!I134</f>
        <v>1094092.7069577894</v>
      </c>
      <c r="J134" s="34">
        <f>'Costs ($2014) Excl Real Esc'!J134</f>
        <v>59220.392736800044</v>
      </c>
      <c r="K134" s="34">
        <f>'Costs ($2014) Excl Real Esc'!K134</f>
        <v>0</v>
      </c>
      <c r="L134" s="49">
        <f>'Costs ($2014) Excl Real Esc'!L134*W134</f>
        <v>0</v>
      </c>
      <c r="M134" s="34">
        <f>'Costs ($2014) Excl Real Esc'!M134*X134</f>
        <v>0</v>
      </c>
      <c r="N134" s="34">
        <f>'Costs ($2014) Excl Real Esc'!N134*Y134</f>
        <v>0</v>
      </c>
      <c r="O134" s="34">
        <f>'Costs ($2014) Excl Real Esc'!O134*Z134</f>
        <v>0</v>
      </c>
      <c r="P134" s="49">
        <f>'Costs ($2014) Excl Real Esc'!P134*AA134</f>
        <v>0</v>
      </c>
      <c r="R134" s="102">
        <f t="shared" si="11"/>
        <v>0</v>
      </c>
      <c r="S134" s="34">
        <f t="shared" si="12"/>
        <v>0</v>
      </c>
      <c r="T134" s="34">
        <f t="shared" si="13"/>
        <v>0</v>
      </c>
      <c r="U134" s="49">
        <f t="shared" si="14"/>
        <v>0</v>
      </c>
      <c r="W134" s="177">
        <f>SUMPRODUCT('Cost Escalators'!$B$18:$M$18,'Input Data'!$AA134:$AL134)</f>
        <v>1</v>
      </c>
      <c r="X134" s="171">
        <f>SUMPRODUCT('Cost Escalators'!$B$19:$M$19,'Input Data'!$AA134:$AL134)</f>
        <v>1</v>
      </c>
      <c r="Y134" s="171">
        <f>SUMPRODUCT('Cost Escalators'!$B$20:$M$20,'Input Data'!$AA134:$AL134)</f>
        <v>1</v>
      </c>
      <c r="Z134" s="171">
        <f>SUMPRODUCT('Cost Escalators'!$B$21:$M$21,'Input Data'!$AA134:$AL134)</f>
        <v>1</v>
      </c>
      <c r="AA134" s="176">
        <f>SUMPRODUCT('Cost Escalators'!$B$22:$M$22,'Input Data'!$AA134:$AL134)</f>
        <v>1</v>
      </c>
      <c r="AC134" s="255">
        <f>IF(OR($A134='Cost Escalators'!$A$68,$A134='Cost Escalators'!$A$69,$A134='Cost Escalators'!$A$70,$A134='Cost Escalators'!$A$71),SUM($H134:$L134),0)</f>
        <v>0</v>
      </c>
    </row>
    <row r="135" spans="1:29" x14ac:dyDescent="0.2">
      <c r="A135" s="33">
        <f>'Input Data'!A135</f>
        <v>5100</v>
      </c>
      <c r="B135" s="33" t="str">
        <f>'Input Data'!B135</f>
        <v>Substations</v>
      </c>
      <c r="C135" s="33" t="str">
        <f>'Input Data'!C135</f>
        <v>Intrusion Detection</v>
      </c>
      <c r="D135" s="35" t="str">
        <f>'Input Data'!D135</f>
        <v>PS Security/Compliance</v>
      </c>
      <c r="E135" s="63" t="str">
        <f>'Input Data'!E135</f>
        <v>Input_Prog_Commit</v>
      </c>
      <c r="F135" s="66">
        <f>'Input Data'!F135</f>
        <v>0</v>
      </c>
      <c r="G135" s="52">
        <f>'Input Data'!G135</f>
        <v>2013</v>
      </c>
      <c r="H135" s="34">
        <f>'Costs ($2014) Excl Real Esc'!H135</f>
        <v>1652234.6553792185</v>
      </c>
      <c r="I135" s="34">
        <f>'Costs ($2014) Excl Real Esc'!I135</f>
        <v>471465.25679708913</v>
      </c>
      <c r="J135" s="34">
        <f>'Costs ($2014) Excl Real Esc'!J135</f>
        <v>5738.803764911404</v>
      </c>
      <c r="K135" s="34">
        <f>'Costs ($2014) Excl Real Esc'!K135</f>
        <v>0</v>
      </c>
      <c r="L135" s="49">
        <f>'Costs ($2014) Excl Real Esc'!L135*W135</f>
        <v>0</v>
      </c>
      <c r="M135" s="34">
        <f>'Costs ($2014) Excl Real Esc'!M135*X135</f>
        <v>0</v>
      </c>
      <c r="N135" s="34">
        <f>'Costs ($2014) Excl Real Esc'!N135*Y135</f>
        <v>0</v>
      </c>
      <c r="O135" s="34">
        <f>'Costs ($2014) Excl Real Esc'!O135*Z135</f>
        <v>0</v>
      </c>
      <c r="P135" s="49">
        <f>'Costs ($2014) Excl Real Esc'!P135*AA135</f>
        <v>0</v>
      </c>
      <c r="R135" s="102">
        <f t="shared" si="11"/>
        <v>0</v>
      </c>
      <c r="S135" s="34">
        <f t="shared" si="12"/>
        <v>0</v>
      </c>
      <c r="T135" s="34">
        <f t="shared" si="13"/>
        <v>0</v>
      </c>
      <c r="U135" s="49">
        <f t="shared" si="14"/>
        <v>0</v>
      </c>
      <c r="W135" s="177">
        <f>SUMPRODUCT('Cost Escalators'!$B$18:$M$18,'Input Data'!$AA135:$AL135)</f>
        <v>1</v>
      </c>
      <c r="X135" s="171">
        <f>SUMPRODUCT('Cost Escalators'!$B$19:$M$19,'Input Data'!$AA135:$AL135)</f>
        <v>1</v>
      </c>
      <c r="Y135" s="171">
        <f>SUMPRODUCT('Cost Escalators'!$B$20:$M$20,'Input Data'!$AA135:$AL135)</f>
        <v>1</v>
      </c>
      <c r="Z135" s="171">
        <f>SUMPRODUCT('Cost Escalators'!$B$21:$M$21,'Input Data'!$AA135:$AL135)</f>
        <v>1</v>
      </c>
      <c r="AA135" s="176">
        <f>SUMPRODUCT('Cost Escalators'!$B$22:$M$22,'Input Data'!$AA135:$AL135)</f>
        <v>1</v>
      </c>
      <c r="AC135" s="255">
        <f>IF(OR($A135='Cost Escalators'!$A$68,$A135='Cost Escalators'!$A$69,$A135='Cost Escalators'!$A$70,$A135='Cost Escalators'!$A$71),SUM($H135:$L135),0)</f>
        <v>0</v>
      </c>
    </row>
    <row r="136" spans="1:29" x14ac:dyDescent="0.2">
      <c r="A136" s="33">
        <f>'Input Data'!A136</f>
        <v>6337</v>
      </c>
      <c r="B136" s="33" t="str">
        <f>'Input Data'!B136</f>
        <v>Substations</v>
      </c>
      <c r="C136" s="33" t="str">
        <f>'Input Data'!C136</f>
        <v>Security Fence Replace D-Pales</v>
      </c>
      <c r="D136" s="35" t="str">
        <f>'Input Data'!D136</f>
        <v>PS Security/Compliance</v>
      </c>
      <c r="E136" s="63" t="str">
        <f>'Input Data'!E136</f>
        <v>Input_Prog_Commit</v>
      </c>
      <c r="F136" s="66">
        <f>'Input Data'!F136</f>
        <v>0</v>
      </c>
      <c r="G136" s="52">
        <f>'Input Data'!G136</f>
        <v>2013</v>
      </c>
      <c r="H136" s="34">
        <f>'Costs ($2014) Excl Real Esc'!H136</f>
        <v>774032.6534681014</v>
      </c>
      <c r="I136" s="34">
        <f>'Costs ($2014) Excl Real Esc'!I136</f>
        <v>1578.8126336410305</v>
      </c>
      <c r="J136" s="34">
        <f>'Costs ($2014) Excl Real Esc'!J136</f>
        <v>119339.20454746136</v>
      </c>
      <c r="K136" s="34">
        <f>'Costs ($2014) Excl Real Esc'!K136</f>
        <v>177511.93794708166</v>
      </c>
      <c r="L136" s="49">
        <f>'Costs ($2014) Excl Real Esc'!L136*W136</f>
        <v>0</v>
      </c>
      <c r="M136" s="34">
        <f>'Costs ($2014) Excl Real Esc'!M136*X136</f>
        <v>0</v>
      </c>
      <c r="N136" s="34">
        <f>'Costs ($2014) Excl Real Esc'!N136*Y136</f>
        <v>0</v>
      </c>
      <c r="O136" s="34">
        <f>'Costs ($2014) Excl Real Esc'!O136*Z136</f>
        <v>0</v>
      </c>
      <c r="P136" s="49">
        <f>'Costs ($2014) Excl Real Esc'!P136*AA136</f>
        <v>0</v>
      </c>
      <c r="R136" s="102">
        <f t="shared" si="11"/>
        <v>0</v>
      </c>
      <c r="S136" s="34">
        <f t="shared" si="12"/>
        <v>0</v>
      </c>
      <c r="T136" s="34">
        <f t="shared" si="13"/>
        <v>0</v>
      </c>
      <c r="U136" s="49">
        <f t="shared" si="14"/>
        <v>0</v>
      </c>
      <c r="W136" s="177">
        <f>SUMPRODUCT('Cost Escalators'!$B$18:$M$18,'Input Data'!$AA136:$AL136)</f>
        <v>1</v>
      </c>
      <c r="X136" s="171">
        <f>SUMPRODUCT('Cost Escalators'!$B$19:$M$19,'Input Data'!$AA136:$AL136)</f>
        <v>1</v>
      </c>
      <c r="Y136" s="171">
        <f>SUMPRODUCT('Cost Escalators'!$B$20:$M$20,'Input Data'!$AA136:$AL136)</f>
        <v>1</v>
      </c>
      <c r="Z136" s="171">
        <f>SUMPRODUCT('Cost Escalators'!$B$21:$M$21,'Input Data'!$AA136:$AL136)</f>
        <v>1</v>
      </c>
      <c r="AA136" s="176">
        <f>SUMPRODUCT('Cost Escalators'!$B$22:$M$22,'Input Data'!$AA136:$AL136)</f>
        <v>1</v>
      </c>
      <c r="AC136" s="255">
        <f>IF(OR($A136='Cost Escalators'!$A$68,$A136='Cost Escalators'!$A$69,$A136='Cost Escalators'!$A$70,$A136='Cost Escalators'!$A$71),SUM($H136:$L136),0)</f>
        <v>0</v>
      </c>
    </row>
    <row r="137" spans="1:29" x14ac:dyDescent="0.2">
      <c r="A137" s="33">
        <f>'Input Data'!A137</f>
        <v>6338</v>
      </c>
      <c r="B137" s="33" t="str">
        <f>'Input Data'!B137</f>
        <v>Substations</v>
      </c>
      <c r="C137" s="33" t="str">
        <f>'Input Data'!C137</f>
        <v>Fence Disturbance Detection</v>
      </c>
      <c r="D137" s="35" t="str">
        <f>'Input Data'!D137</f>
        <v>PS Security/Compliance</v>
      </c>
      <c r="E137" s="63" t="str">
        <f>'Input Data'!E137</f>
        <v>Input_Prog_Commit</v>
      </c>
      <c r="F137" s="66">
        <f>'Input Data'!F137</f>
        <v>0</v>
      </c>
      <c r="G137" s="52">
        <f>'Input Data'!G137</f>
        <v>2013</v>
      </c>
      <c r="H137" s="34">
        <f>'Costs ($2014) Excl Real Esc'!H137</f>
        <v>0</v>
      </c>
      <c r="I137" s="34">
        <f>'Costs ($2014) Excl Real Esc'!I137</f>
        <v>0</v>
      </c>
      <c r="J137" s="34">
        <f>'Costs ($2014) Excl Real Esc'!J137</f>
        <v>25155.702166671901</v>
      </c>
      <c r="K137" s="34">
        <f>'Costs ($2014) Excl Real Esc'!K137</f>
        <v>399973.43201023294</v>
      </c>
      <c r="L137" s="49">
        <f>'Costs ($2014) Excl Real Esc'!L137*W137</f>
        <v>0</v>
      </c>
      <c r="M137" s="34">
        <f>'Costs ($2014) Excl Real Esc'!M137*X137</f>
        <v>0</v>
      </c>
      <c r="N137" s="34">
        <f>'Costs ($2014) Excl Real Esc'!N137*Y137</f>
        <v>0</v>
      </c>
      <c r="O137" s="34">
        <f>'Costs ($2014) Excl Real Esc'!O137*Z137</f>
        <v>0</v>
      </c>
      <c r="P137" s="49">
        <f>'Costs ($2014) Excl Real Esc'!P137*AA137</f>
        <v>0</v>
      </c>
      <c r="R137" s="102">
        <f t="shared" si="11"/>
        <v>0</v>
      </c>
      <c r="S137" s="34">
        <f t="shared" si="12"/>
        <v>0</v>
      </c>
      <c r="T137" s="34">
        <f t="shared" si="13"/>
        <v>0</v>
      </c>
      <c r="U137" s="49">
        <f t="shared" si="14"/>
        <v>0</v>
      </c>
      <c r="W137" s="177">
        <f>SUMPRODUCT('Cost Escalators'!$B$18:$M$18,'Input Data'!$AA137:$AL137)</f>
        <v>1</v>
      </c>
      <c r="X137" s="171">
        <f>SUMPRODUCT('Cost Escalators'!$B$19:$M$19,'Input Data'!$AA137:$AL137)</f>
        <v>1</v>
      </c>
      <c r="Y137" s="171">
        <f>SUMPRODUCT('Cost Escalators'!$B$20:$M$20,'Input Data'!$AA137:$AL137)</f>
        <v>1</v>
      </c>
      <c r="Z137" s="171">
        <f>SUMPRODUCT('Cost Escalators'!$B$21:$M$21,'Input Data'!$AA137:$AL137)</f>
        <v>1</v>
      </c>
      <c r="AA137" s="176">
        <f>SUMPRODUCT('Cost Escalators'!$B$22:$M$22,'Input Data'!$AA137:$AL137)</f>
        <v>1</v>
      </c>
      <c r="AC137" s="255">
        <f>IF(OR($A137='Cost Escalators'!$A$68,$A137='Cost Escalators'!$A$69,$A137='Cost Escalators'!$A$70,$A137='Cost Escalators'!$A$71),SUM($H137:$L137),0)</f>
        <v>0</v>
      </c>
    </row>
    <row r="138" spans="1:29" x14ac:dyDescent="0.2">
      <c r="A138" s="33">
        <f>'Input Data'!A138</f>
        <v>6340</v>
      </c>
      <c r="B138" s="33" t="str">
        <f>'Input Data'!B138</f>
        <v>Substations</v>
      </c>
      <c r="C138" s="33" t="str">
        <f>'Input Data'!C138</f>
        <v>Security Lighting Upgrade</v>
      </c>
      <c r="D138" s="35" t="str">
        <f>'Input Data'!D138</f>
        <v>PS Security/Compliance</v>
      </c>
      <c r="E138" s="63" t="str">
        <f>'Input Data'!E138</f>
        <v>Input_Prog_Commit</v>
      </c>
      <c r="F138" s="66">
        <f>'Input Data'!F138</f>
        <v>0</v>
      </c>
      <c r="G138" s="52">
        <f>'Input Data'!G138</f>
        <v>2013</v>
      </c>
      <c r="H138" s="34">
        <f>'Costs ($2014) Excl Real Esc'!H138</f>
        <v>0</v>
      </c>
      <c r="I138" s="34">
        <f>'Costs ($2014) Excl Real Esc'!I138</f>
        <v>233490.39807088021</v>
      </c>
      <c r="J138" s="34">
        <f>'Costs ($2014) Excl Real Esc'!J138</f>
        <v>193604.36037651455</v>
      </c>
      <c r="K138" s="34">
        <f>'Costs ($2014) Excl Real Esc'!K138</f>
        <v>80168.453889691824</v>
      </c>
      <c r="L138" s="49">
        <f>'Costs ($2014) Excl Real Esc'!L138*W138</f>
        <v>0</v>
      </c>
      <c r="M138" s="34">
        <f>'Costs ($2014) Excl Real Esc'!M138*X138</f>
        <v>0</v>
      </c>
      <c r="N138" s="34">
        <f>'Costs ($2014) Excl Real Esc'!N138*Y138</f>
        <v>0</v>
      </c>
      <c r="O138" s="34">
        <f>'Costs ($2014) Excl Real Esc'!O138*Z138</f>
        <v>0</v>
      </c>
      <c r="P138" s="49">
        <f>'Costs ($2014) Excl Real Esc'!P138*AA138</f>
        <v>0</v>
      </c>
      <c r="R138" s="102">
        <f t="shared" si="11"/>
        <v>0</v>
      </c>
      <c r="S138" s="34">
        <f t="shared" si="12"/>
        <v>0</v>
      </c>
      <c r="T138" s="34">
        <f t="shared" si="13"/>
        <v>0</v>
      </c>
      <c r="U138" s="49">
        <f t="shared" si="14"/>
        <v>0</v>
      </c>
      <c r="W138" s="177">
        <f>SUMPRODUCT('Cost Escalators'!$B$18:$M$18,'Input Data'!$AA138:$AL138)</f>
        <v>1</v>
      </c>
      <c r="X138" s="171">
        <f>SUMPRODUCT('Cost Escalators'!$B$19:$M$19,'Input Data'!$AA138:$AL138)</f>
        <v>1</v>
      </c>
      <c r="Y138" s="171">
        <f>SUMPRODUCT('Cost Escalators'!$B$20:$M$20,'Input Data'!$AA138:$AL138)</f>
        <v>1</v>
      </c>
      <c r="Z138" s="171">
        <f>SUMPRODUCT('Cost Escalators'!$B$21:$M$21,'Input Data'!$AA138:$AL138)</f>
        <v>1</v>
      </c>
      <c r="AA138" s="176">
        <f>SUMPRODUCT('Cost Escalators'!$B$22:$M$22,'Input Data'!$AA138:$AL138)</f>
        <v>1</v>
      </c>
      <c r="AC138" s="255">
        <f>IF(OR($A138='Cost Escalators'!$A$68,$A138='Cost Escalators'!$A$69,$A138='Cost Escalators'!$A$70,$A138='Cost Escalators'!$A$71),SUM($H138:$L138),0)</f>
        <v>0</v>
      </c>
    </row>
    <row r="139" spans="1:29" x14ac:dyDescent="0.2">
      <c r="A139" s="44">
        <f>'Input Data'!A139</f>
        <v>7076</v>
      </c>
      <c r="B139" s="44" t="str">
        <f>'Input Data'!B139</f>
        <v>Substations</v>
      </c>
      <c r="C139" s="44" t="str">
        <f>'Input Data'!C139</f>
        <v>Southern Region</v>
      </c>
      <c r="D139" s="45" t="str">
        <f>'Input Data'!D139</f>
        <v>PS Security/Compliance</v>
      </c>
      <c r="E139" s="64" t="str">
        <f>'Input Data'!E139</f>
        <v>Input_Prog_Commit</v>
      </c>
      <c r="F139" s="67">
        <f>'Input Data'!F139</f>
        <v>0</v>
      </c>
      <c r="G139" s="53">
        <f>'Input Data'!G139</f>
        <v>2013</v>
      </c>
      <c r="H139" s="46">
        <f>'Costs ($2014) Excl Real Esc'!H139</f>
        <v>0</v>
      </c>
      <c r="I139" s="46">
        <f>'Costs ($2014) Excl Real Esc'!I139</f>
        <v>0</v>
      </c>
      <c r="J139" s="46">
        <f>'Costs ($2014) Excl Real Esc'!J139</f>
        <v>0</v>
      </c>
      <c r="K139" s="46">
        <f>'Costs ($2014) Excl Real Esc'!K139</f>
        <v>4178.9315467406968</v>
      </c>
      <c r="L139" s="50">
        <f>'Costs ($2014) Excl Real Esc'!L139*W139</f>
        <v>0</v>
      </c>
      <c r="M139" s="46">
        <f>'Costs ($2014) Excl Real Esc'!M139*X139</f>
        <v>0</v>
      </c>
      <c r="N139" s="46">
        <f>'Costs ($2014) Excl Real Esc'!N139*Y139</f>
        <v>0</v>
      </c>
      <c r="O139" s="46">
        <f>'Costs ($2014) Excl Real Esc'!O139*Z139</f>
        <v>0</v>
      </c>
      <c r="P139" s="50">
        <f>'Costs ($2014) Excl Real Esc'!P139*AA139</f>
        <v>0</v>
      </c>
      <c r="Q139" s="104"/>
      <c r="R139" s="103">
        <f t="shared" si="11"/>
        <v>0</v>
      </c>
      <c r="S139" s="46">
        <f t="shared" si="12"/>
        <v>0</v>
      </c>
      <c r="T139" s="46">
        <f t="shared" si="13"/>
        <v>0</v>
      </c>
      <c r="U139" s="50">
        <f t="shared" si="14"/>
        <v>0</v>
      </c>
      <c r="W139" s="178">
        <f>SUMPRODUCT('Cost Escalators'!$B$18:$M$18,'Input Data'!$AA139:$AL139)</f>
        <v>1</v>
      </c>
      <c r="X139" s="179">
        <f>SUMPRODUCT('Cost Escalators'!$B$19:$M$19,'Input Data'!$AA139:$AL139)</f>
        <v>1</v>
      </c>
      <c r="Y139" s="179">
        <f>SUMPRODUCT('Cost Escalators'!$B$20:$M$20,'Input Data'!$AA139:$AL139)</f>
        <v>1</v>
      </c>
      <c r="Z139" s="179">
        <f>SUMPRODUCT('Cost Escalators'!$B$21:$M$21,'Input Data'!$AA139:$AL139)</f>
        <v>1</v>
      </c>
      <c r="AA139" s="180">
        <f>SUMPRODUCT('Cost Escalators'!$B$22:$M$22,'Input Data'!$AA139:$AL139)</f>
        <v>1</v>
      </c>
      <c r="AC139" s="256">
        <f>IF(OR($A139='Cost Escalators'!$A$68,$A139='Cost Escalators'!$A$69,$A139='Cost Escalators'!$A$70,$A139='Cost Escalators'!$A$71),SUM($H139:$L139),0)</f>
        <v>0</v>
      </c>
    </row>
    <row r="140" spans="1:29" x14ac:dyDescent="0.2">
      <c r="A140" s="33">
        <f>'Input Data'!A140</f>
        <v>0</v>
      </c>
      <c r="B140" s="33" t="str">
        <f>'Input Data'!B140</f>
        <v>Information Technology</v>
      </c>
      <c r="C140" s="33" t="str">
        <f>'Input Data'!C140</f>
        <v>ICT Applications</v>
      </c>
      <c r="D140" s="35" t="str">
        <f>'Input Data'!D140</f>
        <v>PS Information Technology</v>
      </c>
      <c r="E140" s="61" t="str">
        <f>'Input Data'!E140</f>
        <v>Input_Prog_Future</v>
      </c>
      <c r="F140" s="66">
        <f>'Input Data'!F140</f>
        <v>0</v>
      </c>
      <c r="G140" s="52">
        <f>'Input Data'!G140</f>
        <v>2013</v>
      </c>
      <c r="H140" s="34">
        <f>'Costs ($2014) Excl Real Esc'!H140</f>
        <v>0</v>
      </c>
      <c r="I140" s="34">
        <f>'Costs ($2014) Excl Real Esc'!I140</f>
        <v>0</v>
      </c>
      <c r="J140" s="34">
        <f>'Costs ($2014) Excl Real Esc'!J140</f>
        <v>0</v>
      </c>
      <c r="K140" s="34">
        <f>'Costs ($2014) Excl Real Esc'!K140</f>
        <v>0</v>
      </c>
      <c r="L140" s="49">
        <f>'Costs ($2014) Excl Real Esc'!L140*W140</f>
        <v>0</v>
      </c>
      <c r="M140" s="34">
        <f>'Costs ($2014) Excl Real Esc'!M140*X140</f>
        <v>11682519.53125</v>
      </c>
      <c r="N140" s="34">
        <f>'Costs ($2014) Excl Real Esc'!N140*Y140</f>
        <v>10962011.71875</v>
      </c>
      <c r="O140" s="34">
        <f>'Costs ($2014) Excl Real Esc'!O140*Z140</f>
        <v>11064941.40625</v>
      </c>
      <c r="P140" s="49">
        <f>'Costs ($2014) Excl Real Esc'!P140*AA140</f>
        <v>10241503.90625</v>
      </c>
      <c r="R140" s="102">
        <f t="shared" si="11"/>
        <v>11682519.53125</v>
      </c>
      <c r="S140" s="34">
        <f t="shared" si="12"/>
        <v>10962011.71875</v>
      </c>
      <c r="T140" s="34">
        <f t="shared" si="13"/>
        <v>11064941.40625</v>
      </c>
      <c r="U140" s="49">
        <f t="shared" si="14"/>
        <v>10241503.90625</v>
      </c>
      <c r="W140" s="177">
        <f>SUMPRODUCT('Cost Escalators'!$B$18:$M$18,'Input Data'!$AA140:$AL140)</f>
        <v>1</v>
      </c>
      <c r="X140" s="171">
        <f>SUMPRODUCT('Cost Escalators'!$B$19:$M$19,'Input Data'!$AA140:$AL140)</f>
        <v>1</v>
      </c>
      <c r="Y140" s="171">
        <f>SUMPRODUCT('Cost Escalators'!$B$20:$M$20,'Input Data'!$AA140:$AL140)</f>
        <v>1</v>
      </c>
      <c r="Z140" s="171">
        <f>SUMPRODUCT('Cost Escalators'!$B$21:$M$21,'Input Data'!$AA140:$AL140)</f>
        <v>1</v>
      </c>
      <c r="AA140" s="176">
        <f>SUMPRODUCT('Cost Escalators'!$B$22:$M$22,'Input Data'!$AA140:$AL140)</f>
        <v>1</v>
      </c>
      <c r="AC140" s="255">
        <f>IF(OR($A140='Cost Escalators'!$A$68,$A140='Cost Escalators'!$A$69,$A140='Cost Escalators'!$A$70,$A140='Cost Escalators'!$A$71),SUM($H140:$L140),0)</f>
        <v>0</v>
      </c>
    </row>
    <row r="141" spans="1:29" x14ac:dyDescent="0.2">
      <c r="A141" s="33">
        <f>'Input Data'!A141</f>
        <v>0</v>
      </c>
      <c r="B141" s="33" t="str">
        <f>'Input Data'!B141</f>
        <v>Information Technology</v>
      </c>
      <c r="C141" s="33" t="str">
        <f>'Input Data'!C141</f>
        <v>ICT Corporate Data Network</v>
      </c>
      <c r="D141" s="35" t="str">
        <f>'Input Data'!D141</f>
        <v>PS Information Technology</v>
      </c>
      <c r="E141" s="61" t="str">
        <f>'Input Data'!E141</f>
        <v>Input_Prog_Future</v>
      </c>
      <c r="F141" s="66">
        <f>'Input Data'!F141</f>
        <v>0</v>
      </c>
      <c r="G141" s="52">
        <f>'Input Data'!G141</f>
        <v>2013</v>
      </c>
      <c r="H141" s="34">
        <f>'Costs ($2014) Excl Real Esc'!H141</f>
        <v>0</v>
      </c>
      <c r="I141" s="34">
        <f>'Costs ($2014) Excl Real Esc'!I141</f>
        <v>0</v>
      </c>
      <c r="J141" s="34">
        <f>'Costs ($2014) Excl Real Esc'!J141</f>
        <v>0</v>
      </c>
      <c r="K141" s="34">
        <f>'Costs ($2014) Excl Real Esc'!K141</f>
        <v>0</v>
      </c>
      <c r="L141" s="49">
        <f>'Costs ($2014) Excl Real Esc'!L141*W141</f>
        <v>0</v>
      </c>
      <c r="M141" s="34">
        <f>'Costs ($2014) Excl Real Esc'!M141*X141</f>
        <v>2830566.40625</v>
      </c>
      <c r="N141" s="34">
        <f>'Costs ($2014) Excl Real Esc'!N141*Y141</f>
        <v>3859863.28125</v>
      </c>
      <c r="O141" s="34">
        <f>'Costs ($2014) Excl Real Esc'!O141*Z141</f>
        <v>3087890.625</v>
      </c>
      <c r="P141" s="49">
        <f>'Costs ($2014) Excl Real Esc'!P141*AA141</f>
        <v>2058593.75</v>
      </c>
      <c r="R141" s="102">
        <f t="shared" si="11"/>
        <v>2830566.40625</v>
      </c>
      <c r="S141" s="34">
        <f t="shared" si="12"/>
        <v>3859863.28125</v>
      </c>
      <c r="T141" s="34">
        <f t="shared" si="13"/>
        <v>3087890.625</v>
      </c>
      <c r="U141" s="49">
        <f t="shared" si="14"/>
        <v>2058593.75</v>
      </c>
      <c r="W141" s="177">
        <f>SUMPRODUCT('Cost Escalators'!$B$18:$M$18,'Input Data'!$AA141:$AL141)</f>
        <v>1</v>
      </c>
      <c r="X141" s="171">
        <f>SUMPRODUCT('Cost Escalators'!$B$19:$M$19,'Input Data'!$AA141:$AL141)</f>
        <v>1</v>
      </c>
      <c r="Y141" s="171">
        <f>SUMPRODUCT('Cost Escalators'!$B$20:$M$20,'Input Data'!$AA141:$AL141)</f>
        <v>1</v>
      </c>
      <c r="Z141" s="171">
        <f>SUMPRODUCT('Cost Escalators'!$B$21:$M$21,'Input Data'!$AA141:$AL141)</f>
        <v>1</v>
      </c>
      <c r="AA141" s="176">
        <f>SUMPRODUCT('Cost Escalators'!$B$22:$M$22,'Input Data'!$AA141:$AL141)</f>
        <v>1</v>
      </c>
      <c r="AC141" s="255">
        <f>IF(OR($A141='Cost Escalators'!$A$68,$A141='Cost Escalators'!$A$69,$A141='Cost Escalators'!$A$70,$A141='Cost Escalators'!$A$71),SUM($H141:$L141),0)</f>
        <v>0</v>
      </c>
    </row>
    <row r="142" spans="1:29" x14ac:dyDescent="0.2">
      <c r="A142" s="33">
        <f>'Input Data'!A142</f>
        <v>0</v>
      </c>
      <c r="B142" s="33" t="str">
        <f>'Input Data'!B142</f>
        <v>Information Technology</v>
      </c>
      <c r="C142" s="33" t="str">
        <f>'Input Data'!C142</f>
        <v>ICT Infrastructure</v>
      </c>
      <c r="D142" s="35" t="str">
        <f>'Input Data'!D142</f>
        <v>PS Information Technology</v>
      </c>
      <c r="E142" s="61" t="str">
        <f>'Input Data'!E142</f>
        <v>Input_Prog_Future</v>
      </c>
      <c r="F142" s="66">
        <f>'Input Data'!F142</f>
        <v>0</v>
      </c>
      <c r="G142" s="52">
        <f>'Input Data'!G142</f>
        <v>2013</v>
      </c>
      <c r="H142" s="34">
        <f>'Costs ($2014) Excl Real Esc'!H142</f>
        <v>0</v>
      </c>
      <c r="I142" s="34">
        <f>'Costs ($2014) Excl Real Esc'!I142</f>
        <v>0</v>
      </c>
      <c r="J142" s="34">
        <f>'Costs ($2014) Excl Real Esc'!J142</f>
        <v>0</v>
      </c>
      <c r="K142" s="34">
        <f>'Costs ($2014) Excl Real Esc'!K142</f>
        <v>0</v>
      </c>
      <c r="L142" s="49">
        <f>'Costs ($2014) Excl Real Esc'!L142*W142</f>
        <v>0</v>
      </c>
      <c r="M142" s="34">
        <f>'Costs ($2014) Excl Real Esc'!M142*X142</f>
        <v>4837695.3125</v>
      </c>
      <c r="N142" s="34">
        <f>'Costs ($2014) Excl Real Esc'!N142*Y142</f>
        <v>4837695.3125</v>
      </c>
      <c r="O142" s="34">
        <f>'Costs ($2014) Excl Real Esc'!O142*Z142</f>
        <v>3962792.96875</v>
      </c>
      <c r="P142" s="49">
        <f>'Costs ($2014) Excl Real Esc'!P142*AA142</f>
        <v>8491699.21875</v>
      </c>
      <c r="R142" s="102">
        <f t="shared" si="11"/>
        <v>4837695.3125</v>
      </c>
      <c r="S142" s="34">
        <f t="shared" si="12"/>
        <v>4837695.3125</v>
      </c>
      <c r="T142" s="34">
        <f t="shared" si="13"/>
        <v>3962792.96875</v>
      </c>
      <c r="U142" s="49">
        <f t="shared" si="14"/>
        <v>8491699.21875</v>
      </c>
      <c r="W142" s="177">
        <f>SUMPRODUCT('Cost Escalators'!$B$18:$M$18,'Input Data'!$AA142:$AL142)</f>
        <v>1</v>
      </c>
      <c r="X142" s="171">
        <f>SUMPRODUCT('Cost Escalators'!$B$19:$M$19,'Input Data'!$AA142:$AL142)</f>
        <v>1</v>
      </c>
      <c r="Y142" s="171">
        <f>SUMPRODUCT('Cost Escalators'!$B$20:$M$20,'Input Data'!$AA142:$AL142)</f>
        <v>1</v>
      </c>
      <c r="Z142" s="171">
        <f>SUMPRODUCT('Cost Escalators'!$B$21:$M$21,'Input Data'!$AA142:$AL142)</f>
        <v>1</v>
      </c>
      <c r="AA142" s="176">
        <f>SUMPRODUCT('Cost Escalators'!$B$22:$M$22,'Input Data'!$AA142:$AL142)</f>
        <v>1</v>
      </c>
      <c r="AC142" s="255">
        <f>IF(OR($A142='Cost Escalators'!$A$68,$A142='Cost Escalators'!$A$69,$A142='Cost Escalators'!$A$70,$A142='Cost Escalators'!$A$71),SUM($H142:$L142),0)</f>
        <v>0</v>
      </c>
    </row>
    <row r="143" spans="1:29" x14ac:dyDescent="0.2">
      <c r="A143" s="33">
        <f>'Input Data'!A143</f>
        <v>4907</v>
      </c>
      <c r="B143" s="33" t="str">
        <f>'Input Data'!B143</f>
        <v>Communications</v>
      </c>
      <c r="C143" s="33" t="str">
        <f>'Input Data'!C143</f>
        <v>50V Batteries</v>
      </c>
      <c r="D143" s="35" t="str">
        <f>'Input Data'!D143</f>
        <v>PS Network Asset Replacement</v>
      </c>
      <c r="E143" s="61" t="str">
        <f>'Input Data'!E143</f>
        <v>Input_Prog_Future</v>
      </c>
      <c r="F143" s="66">
        <f>'Input Data'!F143</f>
        <v>0</v>
      </c>
      <c r="G143" s="52">
        <f>'Input Data'!G143</f>
        <v>2013</v>
      </c>
      <c r="H143" s="34">
        <f>'Costs ($2014) Excl Real Esc'!H143</f>
        <v>0</v>
      </c>
      <c r="I143" s="34">
        <f>'Costs ($2014) Excl Real Esc'!I143</f>
        <v>0</v>
      </c>
      <c r="J143" s="34">
        <f>'Costs ($2014) Excl Real Esc'!J143</f>
        <v>0</v>
      </c>
      <c r="K143" s="34">
        <f>'Costs ($2014) Excl Real Esc'!K143</f>
        <v>0</v>
      </c>
      <c r="L143" s="49">
        <f>'Costs ($2014) Excl Real Esc'!L143*W143</f>
        <v>0</v>
      </c>
      <c r="M143" s="34">
        <f>'Costs ($2014) Excl Real Esc'!M143*X143</f>
        <v>208846.81570420426</v>
      </c>
      <c r="N143" s="34">
        <f>'Costs ($2014) Excl Real Esc'!N143*Y143</f>
        <v>251212.435564243</v>
      </c>
      <c r="O143" s="34">
        <f>'Costs ($2014) Excl Real Esc'!O143*Z143</f>
        <v>168125.54095028163</v>
      </c>
      <c r="P143" s="49">
        <f>'Costs ($2014) Excl Real Esc'!P143*AA143</f>
        <v>211121.94268947499</v>
      </c>
      <c r="R143" s="102">
        <f t="shared" si="11"/>
        <v>208846.81570420426</v>
      </c>
      <c r="S143" s="34">
        <f t="shared" si="12"/>
        <v>251212.435564243</v>
      </c>
      <c r="T143" s="34">
        <f t="shared" si="13"/>
        <v>168125.54095028163</v>
      </c>
      <c r="U143" s="49">
        <f t="shared" si="14"/>
        <v>211121.94268947499</v>
      </c>
      <c r="W143" s="177">
        <f>SUMPRODUCT('Cost Escalators'!$B$18:$M$18,'Input Data'!$AA143:$AL143)</f>
        <v>0.99922095947322687</v>
      </c>
      <c r="X143" s="171">
        <f>SUMPRODUCT('Cost Escalators'!$B$19:$M$19,'Input Data'!$AA143:$AL143)</f>
        <v>1.0017092006322654</v>
      </c>
      <c r="Y143" s="171">
        <f>SUMPRODUCT('Cost Escalators'!$B$20:$M$20,'Input Data'!$AA143:$AL143)</f>
        <v>1.004090116705868</v>
      </c>
      <c r="Z143" s="171">
        <f>SUMPRODUCT('Cost Escalators'!$B$21:$M$21,'Input Data'!$AA143:$AL143)</f>
        <v>1.0079921206950262</v>
      </c>
      <c r="AA143" s="176">
        <f>SUMPRODUCT('Cost Escalators'!$B$22:$M$22,'Input Data'!$AA143:$AL143)</f>
        <v>1.0126215797655929</v>
      </c>
      <c r="AC143" s="255">
        <f>IF(OR($A143='Cost Escalators'!$A$68,$A143='Cost Escalators'!$A$69,$A143='Cost Escalators'!$A$70,$A143='Cost Escalators'!$A$71),SUM($H143:$L143),0)</f>
        <v>0</v>
      </c>
    </row>
    <row r="144" spans="1:29" x14ac:dyDescent="0.2">
      <c r="A144" s="33">
        <f>'Input Data'!A144</f>
        <v>5068</v>
      </c>
      <c r="B144" s="33" t="str">
        <f>'Input Data'!B144</f>
        <v>Communications</v>
      </c>
      <c r="C144" s="33" t="str">
        <f>'Input Data'!C144</f>
        <v>50V Battery Chargers</v>
      </c>
      <c r="D144" s="35" t="str">
        <f>'Input Data'!D144</f>
        <v>PS Network Asset Replacement</v>
      </c>
      <c r="E144" s="61" t="str">
        <f>'Input Data'!E144</f>
        <v>Input_Prog_Future</v>
      </c>
      <c r="F144" s="66">
        <f>'Input Data'!F144</f>
        <v>0</v>
      </c>
      <c r="G144" s="52">
        <f>'Input Data'!G144</f>
        <v>2013</v>
      </c>
      <c r="H144" s="34">
        <f>'Costs ($2014) Excl Real Esc'!H144</f>
        <v>0</v>
      </c>
      <c r="I144" s="34">
        <f>'Costs ($2014) Excl Real Esc'!I144</f>
        <v>0</v>
      </c>
      <c r="J144" s="34">
        <f>'Costs ($2014) Excl Real Esc'!J144</f>
        <v>0</v>
      </c>
      <c r="K144" s="34">
        <f>'Costs ($2014) Excl Real Esc'!K144</f>
        <v>0</v>
      </c>
      <c r="L144" s="49">
        <f>'Costs ($2014) Excl Real Esc'!L144*W144</f>
        <v>0</v>
      </c>
      <c r="M144" s="34">
        <f>'Costs ($2014) Excl Real Esc'!M144*X144</f>
        <v>60752.114239808114</v>
      </c>
      <c r="N144" s="34">
        <f>'Costs ($2014) Excl Real Esc'!N144*Y144</f>
        <v>122002.25931676537</v>
      </c>
      <c r="O144" s="34">
        <f>'Costs ($2014) Excl Real Esc'!O144*Z144</f>
        <v>102349.8298782073</v>
      </c>
      <c r="P144" s="49">
        <f>'Costs ($2014) Excl Real Esc'!P144*AA144</f>
        <v>144421.61197789834</v>
      </c>
      <c r="R144" s="102">
        <f t="shared" si="11"/>
        <v>60752.114239808114</v>
      </c>
      <c r="S144" s="34">
        <f t="shared" si="12"/>
        <v>122002.25931676537</v>
      </c>
      <c r="T144" s="34">
        <f t="shared" si="13"/>
        <v>102349.8298782073</v>
      </c>
      <c r="U144" s="49">
        <f t="shared" si="14"/>
        <v>144421.61197789834</v>
      </c>
      <c r="W144" s="177">
        <f>SUMPRODUCT('Cost Escalators'!$B$18:$M$18,'Input Data'!$AA144:$AL144)</f>
        <v>0.99865291579601378</v>
      </c>
      <c r="X144" s="171">
        <f>SUMPRODUCT('Cost Escalators'!$B$19:$M$19,'Input Data'!$AA144:$AL144)</f>
        <v>1.0029554780451599</v>
      </c>
      <c r="Y144" s="171">
        <f>SUMPRODUCT('Cost Escalators'!$B$20:$M$20,'Input Data'!$AA144:$AL144)</f>
        <v>1.0070724582580537</v>
      </c>
      <c r="Z144" s="171">
        <f>SUMPRODUCT('Cost Escalators'!$B$21:$M$21,'Input Data'!$AA144:$AL144)</f>
        <v>1.0138196398962909</v>
      </c>
      <c r="AA144" s="176">
        <f>SUMPRODUCT('Cost Escalators'!$B$22:$M$22,'Input Data'!$AA144:$AL144)</f>
        <v>1.0218247063500123</v>
      </c>
      <c r="AC144" s="255">
        <f>IF(OR($A144='Cost Escalators'!$A$68,$A144='Cost Escalators'!$A$69,$A144='Cost Escalators'!$A$70,$A144='Cost Escalators'!$A$71),SUM($H144:$L144),0)</f>
        <v>0</v>
      </c>
    </row>
    <row r="145" spans="1:29" x14ac:dyDescent="0.2">
      <c r="A145" s="33">
        <f>'Input Data'!A145</f>
        <v>4972</v>
      </c>
      <c r="B145" s="33" t="str">
        <f>'Input Data'!B145</f>
        <v>Communications</v>
      </c>
      <c r="C145" s="33" t="str">
        <f>'Input Data'!C145</f>
        <v>50V Power Systems</v>
      </c>
      <c r="D145" s="35" t="str">
        <f>'Input Data'!D145</f>
        <v>PS Network Asset Replacement</v>
      </c>
      <c r="E145" s="61" t="str">
        <f>'Input Data'!E145</f>
        <v>Input_Prog_Future</v>
      </c>
      <c r="F145" s="66">
        <f>'Input Data'!F145</f>
        <v>0</v>
      </c>
      <c r="G145" s="52">
        <f>'Input Data'!G145</f>
        <v>2014</v>
      </c>
      <c r="H145" s="34">
        <f>'Costs ($2014) Excl Real Esc'!H145</f>
        <v>0</v>
      </c>
      <c r="I145" s="34">
        <f>'Costs ($2014) Excl Real Esc'!I145</f>
        <v>0</v>
      </c>
      <c r="J145" s="34">
        <f>'Costs ($2014) Excl Real Esc'!J145</f>
        <v>0</v>
      </c>
      <c r="K145" s="34">
        <f>'Costs ($2014) Excl Real Esc'!K145</f>
        <v>0</v>
      </c>
      <c r="L145" s="49">
        <f>'Costs ($2014) Excl Real Esc'!L145*W145</f>
        <v>0</v>
      </c>
      <c r="M145" s="34">
        <f>'Costs ($2014) Excl Real Esc'!M145*X145</f>
        <v>98189.728000000003</v>
      </c>
      <c r="N145" s="34">
        <f>'Costs ($2014) Excl Real Esc'!N145*Y145</f>
        <v>145975.98173145187</v>
      </c>
      <c r="O145" s="34">
        <f>'Costs ($2014) Excl Real Esc'!O145*Z145</f>
        <v>145975.98173145187</v>
      </c>
      <c r="P145" s="49">
        <f>'Costs ($2014) Excl Real Esc'!P145*AA145</f>
        <v>97317.321154301506</v>
      </c>
      <c r="R145" s="102">
        <f t="shared" si="11"/>
        <v>98189.728000000003</v>
      </c>
      <c r="S145" s="34">
        <f t="shared" si="12"/>
        <v>145975.98173145187</v>
      </c>
      <c r="T145" s="34">
        <f t="shared" si="13"/>
        <v>145975.98173145187</v>
      </c>
      <c r="U145" s="49">
        <f t="shared" si="14"/>
        <v>97317.321154301506</v>
      </c>
      <c r="W145" s="177">
        <f>SUMPRODUCT('Cost Escalators'!$B$18:$M$18,'Input Data'!$AA145:$AL145)</f>
        <v>1</v>
      </c>
      <c r="X145" s="171">
        <f>SUMPRODUCT('Cost Escalators'!$B$19:$M$19,'Input Data'!$AA145:$AL145)</f>
        <v>1</v>
      </c>
      <c r="Y145" s="171">
        <f>SUMPRODUCT('Cost Escalators'!$B$20:$M$20,'Input Data'!$AA145:$AL145)</f>
        <v>1</v>
      </c>
      <c r="Z145" s="171">
        <f>SUMPRODUCT('Cost Escalators'!$B$21:$M$21,'Input Data'!$AA145:$AL145)</f>
        <v>1</v>
      </c>
      <c r="AA145" s="176">
        <f>SUMPRODUCT('Cost Escalators'!$B$22:$M$22,'Input Data'!$AA145:$AL145)</f>
        <v>1</v>
      </c>
      <c r="AC145" s="255">
        <f>IF(OR($A145='Cost Escalators'!$A$68,$A145='Cost Escalators'!$A$69,$A145='Cost Escalators'!$A$70,$A145='Cost Escalators'!$A$71),SUM($H145:$L145),0)</f>
        <v>0</v>
      </c>
    </row>
    <row r="146" spans="1:29" x14ac:dyDescent="0.2">
      <c r="A146" s="33">
        <f>'Input Data'!A146</f>
        <v>8222</v>
      </c>
      <c r="B146" s="33" t="str">
        <f>'Input Data'!B146</f>
        <v>Communications</v>
      </c>
      <c r="C146" s="33" t="str">
        <f>'Input Data'!C146</f>
        <v>Hammonds Hill Radio Repeater Site Mains Power</v>
      </c>
      <c r="D146" s="35" t="str">
        <f>'Input Data'!D146</f>
        <v>PS Network Asset Replacement</v>
      </c>
      <c r="E146" s="61" t="str">
        <f>'Input Data'!E146</f>
        <v>Input_Prog_Future</v>
      </c>
      <c r="F146" s="66">
        <f>'Input Data'!F146</f>
        <v>0</v>
      </c>
      <c r="G146" s="52">
        <f>'Input Data'!G146</f>
        <v>2014</v>
      </c>
      <c r="H146" s="34">
        <f>'Costs ($2014) Excl Real Esc'!H146</f>
        <v>0</v>
      </c>
      <c r="I146" s="34">
        <f>'Costs ($2014) Excl Real Esc'!I146</f>
        <v>0</v>
      </c>
      <c r="J146" s="34">
        <f>'Costs ($2014) Excl Real Esc'!J146</f>
        <v>0</v>
      </c>
      <c r="K146" s="34">
        <f>'Costs ($2014) Excl Real Esc'!K146</f>
        <v>0</v>
      </c>
      <c r="L146" s="49">
        <f>'Costs ($2014) Excl Real Esc'!L146*W146</f>
        <v>0</v>
      </c>
      <c r="M146" s="34">
        <f>'Costs ($2014) Excl Real Esc'!M146*X146</f>
        <v>35000</v>
      </c>
      <c r="N146" s="34">
        <f>'Costs ($2014) Excl Real Esc'!N146*Y146</f>
        <v>0</v>
      </c>
      <c r="O146" s="34">
        <f>'Costs ($2014) Excl Real Esc'!O146*Z146</f>
        <v>0</v>
      </c>
      <c r="P146" s="49">
        <f>'Costs ($2014) Excl Real Esc'!P146*AA146</f>
        <v>0</v>
      </c>
      <c r="R146" s="102">
        <f t="shared" si="11"/>
        <v>35000</v>
      </c>
      <c r="S146" s="34">
        <f t="shared" si="12"/>
        <v>0</v>
      </c>
      <c r="T146" s="34">
        <f t="shared" si="13"/>
        <v>0</v>
      </c>
      <c r="U146" s="49">
        <f t="shared" si="14"/>
        <v>0</v>
      </c>
      <c r="W146" s="177">
        <f>SUMPRODUCT('Cost Escalators'!$B$18:$M$18,'Input Data'!$AA146:$AL146)</f>
        <v>1</v>
      </c>
      <c r="X146" s="171">
        <f>SUMPRODUCT('Cost Escalators'!$B$19:$M$19,'Input Data'!$AA146:$AL146)</f>
        <v>1</v>
      </c>
      <c r="Y146" s="171">
        <f>SUMPRODUCT('Cost Escalators'!$B$20:$M$20,'Input Data'!$AA146:$AL146)</f>
        <v>1</v>
      </c>
      <c r="Z146" s="171">
        <f>SUMPRODUCT('Cost Escalators'!$B$21:$M$21,'Input Data'!$AA146:$AL146)</f>
        <v>1</v>
      </c>
      <c r="AA146" s="176">
        <f>SUMPRODUCT('Cost Escalators'!$B$22:$M$22,'Input Data'!$AA146:$AL146)</f>
        <v>1</v>
      </c>
      <c r="AC146" s="255">
        <f>IF(OR($A146='Cost Escalators'!$A$68,$A146='Cost Escalators'!$A$69,$A146='Cost Escalators'!$A$70,$A146='Cost Escalators'!$A$71),SUM($H146:$L146),0)</f>
        <v>0</v>
      </c>
    </row>
    <row r="147" spans="1:29" x14ac:dyDescent="0.2">
      <c r="A147" s="33">
        <f>'Input Data'!A147</f>
        <v>8260</v>
      </c>
      <c r="B147" s="33" t="str">
        <f>'Input Data'!B147</f>
        <v>Communications</v>
      </c>
      <c r="C147" s="33" t="str">
        <f>'Input Data'!C147</f>
        <v>CAS and BAS Equipment</v>
      </c>
      <c r="D147" s="35" t="str">
        <f>'Input Data'!D147</f>
        <v>PS Network Asset Replacement</v>
      </c>
      <c r="E147" s="61" t="str">
        <f>'Input Data'!E147</f>
        <v>Input_Prog_Future</v>
      </c>
      <c r="F147" s="66">
        <f>'Input Data'!F147</f>
        <v>0</v>
      </c>
      <c r="G147" s="52">
        <f>'Input Data'!G147</f>
        <v>2014</v>
      </c>
      <c r="H147" s="34">
        <f>'Costs ($2014) Excl Real Esc'!H147</f>
        <v>0</v>
      </c>
      <c r="I147" s="34">
        <f>'Costs ($2014) Excl Real Esc'!I147</f>
        <v>0</v>
      </c>
      <c r="J147" s="34">
        <f>'Costs ($2014) Excl Real Esc'!J147</f>
        <v>0</v>
      </c>
      <c r="K147" s="34">
        <f>'Costs ($2014) Excl Real Esc'!K147</f>
        <v>0</v>
      </c>
      <c r="L147" s="49">
        <f>'Costs ($2014) Excl Real Esc'!L147*W147</f>
        <v>0</v>
      </c>
      <c r="M147" s="34">
        <f>'Costs ($2014) Excl Real Esc'!M147*X147</f>
        <v>201894.43009568276</v>
      </c>
      <c r="N147" s="34">
        <f>'Costs ($2014) Excl Real Esc'!N147*Y147</f>
        <v>190018.2871488783</v>
      </c>
      <c r="O147" s="34">
        <f>'Costs ($2014) Excl Real Esc'!O147*Z147</f>
        <v>201894.43009568276</v>
      </c>
      <c r="P147" s="49">
        <f>'Costs ($2014) Excl Real Esc'!P147*AA147</f>
        <v>201894.43009568276</v>
      </c>
      <c r="R147" s="102">
        <f t="shared" si="11"/>
        <v>201894.43009568276</v>
      </c>
      <c r="S147" s="34">
        <f t="shared" si="12"/>
        <v>190018.2871488783</v>
      </c>
      <c r="T147" s="34">
        <f t="shared" si="13"/>
        <v>201894.43009568276</v>
      </c>
      <c r="U147" s="49">
        <f t="shared" si="14"/>
        <v>201894.43009568276</v>
      </c>
      <c r="W147" s="177">
        <f>SUMPRODUCT('Cost Escalators'!$B$18:$M$18,'Input Data'!$AA147:$AL147)</f>
        <v>1</v>
      </c>
      <c r="X147" s="171">
        <f>SUMPRODUCT('Cost Escalators'!$B$19:$M$19,'Input Data'!$AA147:$AL147)</f>
        <v>1</v>
      </c>
      <c r="Y147" s="171">
        <f>SUMPRODUCT('Cost Escalators'!$B$20:$M$20,'Input Data'!$AA147:$AL147)</f>
        <v>1</v>
      </c>
      <c r="Z147" s="171">
        <f>SUMPRODUCT('Cost Escalators'!$B$21:$M$21,'Input Data'!$AA147:$AL147)</f>
        <v>1</v>
      </c>
      <c r="AA147" s="176">
        <f>SUMPRODUCT('Cost Escalators'!$B$22:$M$22,'Input Data'!$AA147:$AL147)</f>
        <v>1</v>
      </c>
      <c r="AC147" s="255">
        <f>IF(OR($A147='Cost Escalators'!$A$68,$A147='Cost Escalators'!$A$69,$A147='Cost Escalators'!$A$70,$A147='Cost Escalators'!$A$71),SUM($H147:$L147),0)</f>
        <v>0</v>
      </c>
    </row>
    <row r="148" spans="1:29" x14ac:dyDescent="0.2">
      <c r="A148" s="33">
        <f>'Input Data'!A148</f>
        <v>7770</v>
      </c>
      <c r="B148" s="33" t="str">
        <f>'Input Data'!B148</f>
        <v>Metering</v>
      </c>
      <c r="C148" s="33" t="str">
        <f>'Input Data'!C148</f>
        <v>Replacement of E1 Meters</v>
      </c>
      <c r="D148" s="35" t="str">
        <f>'Input Data'!D148</f>
        <v>PS Network Asset Replacement</v>
      </c>
      <c r="E148" s="61" t="str">
        <f>'Input Data'!E148</f>
        <v>Input_Prog_Future</v>
      </c>
      <c r="F148" s="66">
        <f>'Input Data'!F148</f>
        <v>0</v>
      </c>
      <c r="G148" s="52">
        <f>'Input Data'!G148</f>
        <v>2014</v>
      </c>
      <c r="H148" s="34">
        <f>'Costs ($2014) Excl Real Esc'!H148</f>
        <v>0</v>
      </c>
      <c r="I148" s="34">
        <f>'Costs ($2014) Excl Real Esc'!I148</f>
        <v>0</v>
      </c>
      <c r="J148" s="34">
        <f>'Costs ($2014) Excl Real Esc'!J148</f>
        <v>0</v>
      </c>
      <c r="K148" s="34">
        <f>'Costs ($2014) Excl Real Esc'!K148</f>
        <v>0</v>
      </c>
      <c r="L148" s="49">
        <f>'Costs ($2014) Excl Real Esc'!L148*W148</f>
        <v>0</v>
      </c>
      <c r="M148" s="34">
        <f>'Costs ($2014) Excl Real Esc'!M148*X148</f>
        <v>0</v>
      </c>
      <c r="N148" s="34">
        <f>'Costs ($2014) Excl Real Esc'!N148*Y148</f>
        <v>225716.08728789398</v>
      </c>
      <c r="O148" s="34">
        <f>'Costs ($2014) Excl Real Esc'!O148*Z148</f>
        <v>0</v>
      </c>
      <c r="P148" s="49">
        <f>'Costs ($2014) Excl Real Esc'!P148*AA148</f>
        <v>0</v>
      </c>
      <c r="R148" s="102">
        <f t="shared" si="11"/>
        <v>0</v>
      </c>
      <c r="S148" s="34">
        <f t="shared" si="12"/>
        <v>225716.08728789398</v>
      </c>
      <c r="T148" s="34">
        <f t="shared" si="13"/>
        <v>0</v>
      </c>
      <c r="U148" s="49">
        <f t="shared" si="14"/>
        <v>0</v>
      </c>
      <c r="W148" s="177">
        <f>SUMPRODUCT('Cost Escalators'!$B$18:$M$18,'Input Data'!$AA148:$AL148)</f>
        <v>1</v>
      </c>
      <c r="X148" s="171">
        <f>SUMPRODUCT('Cost Escalators'!$B$19:$M$19,'Input Data'!$AA148:$AL148)</f>
        <v>1</v>
      </c>
      <c r="Y148" s="171">
        <f>SUMPRODUCT('Cost Escalators'!$B$20:$M$20,'Input Data'!$AA148:$AL148)</f>
        <v>1</v>
      </c>
      <c r="Z148" s="171">
        <f>SUMPRODUCT('Cost Escalators'!$B$21:$M$21,'Input Data'!$AA148:$AL148)</f>
        <v>1</v>
      </c>
      <c r="AA148" s="176">
        <f>SUMPRODUCT('Cost Escalators'!$B$22:$M$22,'Input Data'!$AA148:$AL148)</f>
        <v>1</v>
      </c>
      <c r="AC148" s="255">
        <f>IF(OR($A148='Cost Escalators'!$A$68,$A148='Cost Escalators'!$A$69,$A148='Cost Escalators'!$A$70,$A148='Cost Escalators'!$A$71),SUM($H148:$L148),0)</f>
        <v>0</v>
      </c>
    </row>
    <row r="149" spans="1:29" x14ac:dyDescent="0.2">
      <c r="A149" s="33">
        <f>'Input Data'!A149</f>
        <v>8043</v>
      </c>
      <c r="B149" s="33" t="str">
        <f>'Input Data'!B149</f>
        <v>Metering</v>
      </c>
      <c r="C149" s="33" t="str">
        <f>'Input Data'!C149</f>
        <v>Replacement of EDMI MK III Energy Meters</v>
      </c>
      <c r="D149" s="35" t="str">
        <f>'Input Data'!D149</f>
        <v>PS Network Asset Replacement</v>
      </c>
      <c r="E149" s="61" t="str">
        <f>'Input Data'!E149</f>
        <v>Input_Prog_Future</v>
      </c>
      <c r="F149" s="66">
        <f>'Input Data'!F149</f>
        <v>0</v>
      </c>
      <c r="G149" s="52">
        <f>'Input Data'!G149</f>
        <v>2014</v>
      </c>
      <c r="H149" s="34">
        <f>'Costs ($2014) Excl Real Esc'!H149</f>
        <v>0</v>
      </c>
      <c r="I149" s="34">
        <f>'Costs ($2014) Excl Real Esc'!I149</f>
        <v>0</v>
      </c>
      <c r="J149" s="34">
        <f>'Costs ($2014) Excl Real Esc'!J149</f>
        <v>0</v>
      </c>
      <c r="K149" s="34">
        <f>'Costs ($2014) Excl Real Esc'!K149</f>
        <v>0</v>
      </c>
      <c r="L149" s="49">
        <f>'Costs ($2014) Excl Real Esc'!L149*W149</f>
        <v>0</v>
      </c>
      <c r="M149" s="34">
        <f>'Costs ($2014) Excl Real Esc'!M149*X149</f>
        <v>137104.8155051379</v>
      </c>
      <c r="N149" s="34">
        <f>'Costs ($2014) Excl Real Esc'!N149*Y149</f>
        <v>8476.1834068263088</v>
      </c>
      <c r="O149" s="34">
        <f>'Costs ($2014) Excl Real Esc'!O149*Z149</f>
        <v>64870.043843701387</v>
      </c>
      <c r="P149" s="49">
        <f>'Costs ($2014) Excl Real Esc'!P149*AA149</f>
        <v>24849.853220478926</v>
      </c>
      <c r="R149" s="102">
        <f t="shared" si="11"/>
        <v>137104.8155051379</v>
      </c>
      <c r="S149" s="34">
        <f t="shared" si="12"/>
        <v>8476.1834068263088</v>
      </c>
      <c r="T149" s="34">
        <f t="shared" si="13"/>
        <v>64870.043843701387</v>
      </c>
      <c r="U149" s="49">
        <f t="shared" si="14"/>
        <v>24849.853220478926</v>
      </c>
      <c r="W149" s="177">
        <f>SUMPRODUCT('Cost Escalators'!$B$18:$M$18,'Input Data'!$AA149:$AL149)</f>
        <v>1</v>
      </c>
      <c r="X149" s="171">
        <f>SUMPRODUCT('Cost Escalators'!$B$19:$M$19,'Input Data'!$AA149:$AL149)</f>
        <v>1</v>
      </c>
      <c r="Y149" s="171">
        <f>SUMPRODUCT('Cost Escalators'!$B$20:$M$20,'Input Data'!$AA149:$AL149)</f>
        <v>1</v>
      </c>
      <c r="Z149" s="171">
        <f>SUMPRODUCT('Cost Escalators'!$B$21:$M$21,'Input Data'!$AA149:$AL149)</f>
        <v>1</v>
      </c>
      <c r="AA149" s="176">
        <f>SUMPRODUCT('Cost Escalators'!$B$22:$M$22,'Input Data'!$AA149:$AL149)</f>
        <v>1</v>
      </c>
      <c r="AC149" s="255">
        <f>IF(OR($A149='Cost Escalators'!$A$68,$A149='Cost Escalators'!$A$69,$A149='Cost Escalators'!$A$70,$A149='Cost Escalators'!$A$71),SUM($H149:$L149),0)</f>
        <v>0</v>
      </c>
    </row>
    <row r="150" spans="1:29" x14ac:dyDescent="0.2">
      <c r="A150" s="33">
        <f>'Input Data'!A150</f>
        <v>4949</v>
      </c>
      <c r="B150" s="33" t="str">
        <f>'Input Data'!B150</f>
        <v>Protection</v>
      </c>
      <c r="C150" s="33" t="str">
        <f>'Input Data'!C150</f>
        <v>Replacement of D202 Relays</v>
      </c>
      <c r="D150" s="35" t="str">
        <f>'Input Data'!D150</f>
        <v>PS Network Asset Replacement</v>
      </c>
      <c r="E150" s="61" t="str">
        <f>'Input Data'!E150</f>
        <v>Input_Prog_Future</v>
      </c>
      <c r="F150" s="66">
        <f>'Input Data'!F150</f>
        <v>0</v>
      </c>
      <c r="G150" s="52">
        <f>'Input Data'!G150</f>
        <v>2014</v>
      </c>
      <c r="H150" s="34">
        <f>'Costs ($2014) Excl Real Esc'!H150</f>
        <v>0</v>
      </c>
      <c r="I150" s="34">
        <f>'Costs ($2014) Excl Real Esc'!I150</f>
        <v>0</v>
      </c>
      <c r="J150" s="34">
        <f>'Costs ($2014) Excl Real Esc'!J150</f>
        <v>0</v>
      </c>
      <c r="K150" s="34">
        <f>'Costs ($2014) Excl Real Esc'!K150</f>
        <v>0</v>
      </c>
      <c r="L150" s="49">
        <f>'Costs ($2014) Excl Real Esc'!L150*W150</f>
        <v>0</v>
      </c>
      <c r="M150" s="34">
        <f>'Costs ($2014) Excl Real Esc'!M150*X150</f>
        <v>68934.46589041494</v>
      </c>
      <c r="N150" s="34">
        <f>'Costs ($2014) Excl Real Esc'!N150*Y150</f>
        <v>0</v>
      </c>
      <c r="O150" s="34">
        <f>'Costs ($2014) Excl Real Esc'!O150*Z150</f>
        <v>0</v>
      </c>
      <c r="P150" s="49">
        <f>'Costs ($2014) Excl Real Esc'!P150*AA150</f>
        <v>0</v>
      </c>
      <c r="R150" s="102">
        <f t="shared" si="11"/>
        <v>68934.46589041494</v>
      </c>
      <c r="S150" s="34">
        <f t="shared" si="12"/>
        <v>0</v>
      </c>
      <c r="T150" s="34">
        <f t="shared" si="13"/>
        <v>0</v>
      </c>
      <c r="U150" s="49">
        <f t="shared" si="14"/>
        <v>0</v>
      </c>
      <c r="W150" s="177">
        <f>SUMPRODUCT('Cost Escalators'!$B$18:$M$18,'Input Data'!$AA150:$AL150)</f>
        <v>1</v>
      </c>
      <c r="X150" s="171">
        <f>SUMPRODUCT('Cost Escalators'!$B$19:$M$19,'Input Data'!$AA150:$AL150)</f>
        <v>1</v>
      </c>
      <c r="Y150" s="171">
        <f>SUMPRODUCT('Cost Escalators'!$B$20:$M$20,'Input Data'!$AA150:$AL150)</f>
        <v>1</v>
      </c>
      <c r="Z150" s="171">
        <f>SUMPRODUCT('Cost Escalators'!$B$21:$M$21,'Input Data'!$AA150:$AL150)</f>
        <v>1</v>
      </c>
      <c r="AA150" s="176">
        <f>SUMPRODUCT('Cost Escalators'!$B$22:$M$22,'Input Data'!$AA150:$AL150)</f>
        <v>1</v>
      </c>
      <c r="AC150" s="255">
        <f>IF(OR($A150='Cost Escalators'!$A$68,$A150='Cost Escalators'!$A$69,$A150='Cost Escalators'!$A$70,$A150='Cost Escalators'!$A$71),SUM($H150:$L150),0)</f>
        <v>0</v>
      </c>
    </row>
    <row r="151" spans="1:29" x14ac:dyDescent="0.2">
      <c r="A151" s="33">
        <f>'Input Data'!A151</f>
        <v>4956</v>
      </c>
      <c r="B151" s="33" t="str">
        <f>'Input Data'!B151</f>
        <v>Protection</v>
      </c>
      <c r="C151" s="33" t="str">
        <f>'Input Data'!C151</f>
        <v>Replacement of TH1A Relays</v>
      </c>
      <c r="D151" s="35" t="str">
        <f>'Input Data'!D151</f>
        <v>PS Network Asset Replacement</v>
      </c>
      <c r="E151" s="61" t="str">
        <f>'Input Data'!E151</f>
        <v>Input_Prog_Future</v>
      </c>
      <c r="F151" s="66">
        <f>'Input Data'!F151</f>
        <v>0</v>
      </c>
      <c r="G151" s="52">
        <f>'Input Data'!G151</f>
        <v>2014</v>
      </c>
      <c r="H151" s="34">
        <f>'Costs ($2014) Excl Real Esc'!H151</f>
        <v>0</v>
      </c>
      <c r="I151" s="34">
        <f>'Costs ($2014) Excl Real Esc'!I151</f>
        <v>0</v>
      </c>
      <c r="J151" s="34">
        <f>'Costs ($2014) Excl Real Esc'!J151</f>
        <v>0</v>
      </c>
      <c r="K151" s="34">
        <f>'Costs ($2014) Excl Real Esc'!K151</f>
        <v>0</v>
      </c>
      <c r="L151" s="49">
        <f>'Costs ($2014) Excl Real Esc'!L151*W151</f>
        <v>0</v>
      </c>
      <c r="M151" s="34">
        <f>'Costs ($2014) Excl Real Esc'!M151*X151</f>
        <v>60131.699409276807</v>
      </c>
      <c r="N151" s="34">
        <f>'Costs ($2014) Excl Real Esc'!N151*Y151</f>
        <v>0</v>
      </c>
      <c r="O151" s="34">
        <f>'Costs ($2014) Excl Real Esc'!O151*Z151</f>
        <v>0</v>
      </c>
      <c r="P151" s="49">
        <f>'Costs ($2014) Excl Real Esc'!P151*AA151</f>
        <v>0</v>
      </c>
      <c r="R151" s="102">
        <f t="shared" si="11"/>
        <v>60131.699409276807</v>
      </c>
      <c r="S151" s="34">
        <f t="shared" si="12"/>
        <v>0</v>
      </c>
      <c r="T151" s="34">
        <f t="shared" si="13"/>
        <v>0</v>
      </c>
      <c r="U151" s="49">
        <f t="shared" si="14"/>
        <v>0</v>
      </c>
      <c r="W151" s="177">
        <f>SUMPRODUCT('Cost Escalators'!$B$18:$M$18,'Input Data'!$AA151:$AL151)</f>
        <v>1</v>
      </c>
      <c r="X151" s="171">
        <f>SUMPRODUCT('Cost Escalators'!$B$19:$M$19,'Input Data'!$AA151:$AL151)</f>
        <v>1</v>
      </c>
      <c r="Y151" s="171">
        <f>SUMPRODUCT('Cost Escalators'!$B$20:$M$20,'Input Data'!$AA151:$AL151)</f>
        <v>1</v>
      </c>
      <c r="Z151" s="171">
        <f>SUMPRODUCT('Cost Escalators'!$B$21:$M$21,'Input Data'!$AA151:$AL151)</f>
        <v>1</v>
      </c>
      <c r="AA151" s="176">
        <f>SUMPRODUCT('Cost Escalators'!$B$22:$M$22,'Input Data'!$AA151:$AL151)</f>
        <v>1</v>
      </c>
      <c r="AC151" s="255">
        <f>IF(OR($A151='Cost Escalators'!$A$68,$A151='Cost Escalators'!$A$69,$A151='Cost Escalators'!$A$70,$A151='Cost Escalators'!$A$71),SUM($H151:$L151),0)</f>
        <v>0</v>
      </c>
    </row>
    <row r="152" spans="1:29" x14ac:dyDescent="0.2">
      <c r="A152" s="33">
        <f>'Input Data'!A152</f>
        <v>5919</v>
      </c>
      <c r="B152" s="33" t="str">
        <f>'Input Data'!B152</f>
        <v>Protection</v>
      </c>
      <c r="C152" s="33" t="str">
        <f>'Input Data'!C152</f>
        <v>Replacement of THR Relays</v>
      </c>
      <c r="D152" s="35" t="str">
        <f>'Input Data'!D152</f>
        <v>PS Network Asset Replacement</v>
      </c>
      <c r="E152" s="61" t="str">
        <f>'Input Data'!E152</f>
        <v>Input_Prog_Future</v>
      </c>
      <c r="F152" s="66">
        <f>'Input Data'!F152</f>
        <v>0</v>
      </c>
      <c r="G152" s="52">
        <f>'Input Data'!G152</f>
        <v>2014</v>
      </c>
      <c r="H152" s="34">
        <f>'Costs ($2014) Excl Real Esc'!H152</f>
        <v>0</v>
      </c>
      <c r="I152" s="34">
        <f>'Costs ($2014) Excl Real Esc'!I152</f>
        <v>0</v>
      </c>
      <c r="J152" s="34">
        <f>'Costs ($2014) Excl Real Esc'!J152</f>
        <v>0</v>
      </c>
      <c r="K152" s="34">
        <f>'Costs ($2014) Excl Real Esc'!K152</f>
        <v>0</v>
      </c>
      <c r="L152" s="49">
        <f>'Costs ($2014) Excl Real Esc'!L152*W152</f>
        <v>0</v>
      </c>
      <c r="M152" s="34">
        <f>'Costs ($2014) Excl Real Esc'!M152*X152</f>
        <v>0</v>
      </c>
      <c r="N152" s="34">
        <f>'Costs ($2014) Excl Real Esc'!N152*Y152</f>
        <v>6464.9215220856559</v>
      </c>
      <c r="O152" s="34">
        <f>'Costs ($2014) Excl Real Esc'!O152*Z152</f>
        <v>565226.69850559987</v>
      </c>
      <c r="P152" s="49">
        <f>'Costs ($2014) Excl Real Esc'!P152*AA152</f>
        <v>1250916.060279032</v>
      </c>
      <c r="R152" s="102">
        <f t="shared" si="11"/>
        <v>0</v>
      </c>
      <c r="S152" s="34">
        <f t="shared" si="12"/>
        <v>6464.9215220856559</v>
      </c>
      <c r="T152" s="34">
        <f t="shared" si="13"/>
        <v>565226.69850559987</v>
      </c>
      <c r="U152" s="49">
        <f t="shared" si="14"/>
        <v>1250916.060279032</v>
      </c>
      <c r="W152" s="177">
        <f>SUMPRODUCT('Cost Escalators'!$B$18:$M$18,'Input Data'!$AA152:$AL152)</f>
        <v>1</v>
      </c>
      <c r="X152" s="171">
        <f>SUMPRODUCT('Cost Escalators'!$B$19:$M$19,'Input Data'!$AA152:$AL152)</f>
        <v>1</v>
      </c>
      <c r="Y152" s="171">
        <f>SUMPRODUCT('Cost Escalators'!$B$20:$M$20,'Input Data'!$AA152:$AL152)</f>
        <v>1</v>
      </c>
      <c r="Z152" s="171">
        <f>SUMPRODUCT('Cost Escalators'!$B$21:$M$21,'Input Data'!$AA152:$AL152)</f>
        <v>1</v>
      </c>
      <c r="AA152" s="176">
        <f>SUMPRODUCT('Cost Escalators'!$B$22:$M$22,'Input Data'!$AA152:$AL152)</f>
        <v>1</v>
      </c>
      <c r="AC152" s="255">
        <f>IF(OR($A152='Cost Escalators'!$A$68,$A152='Cost Escalators'!$A$69,$A152='Cost Escalators'!$A$70,$A152='Cost Escalators'!$A$71),SUM($H152:$L152),0)</f>
        <v>0</v>
      </c>
    </row>
    <row r="153" spans="1:29" x14ac:dyDescent="0.2">
      <c r="A153" s="33">
        <f>'Input Data'!A153</f>
        <v>5920</v>
      </c>
      <c r="B153" s="33" t="str">
        <f>'Input Data'!B153</f>
        <v>Protection</v>
      </c>
      <c r="C153" s="33" t="str">
        <f>'Input Data'!C153</f>
        <v>Replacement of YTG Relays</v>
      </c>
      <c r="D153" s="35" t="str">
        <f>'Input Data'!D153</f>
        <v>PS Network Asset Replacement</v>
      </c>
      <c r="E153" s="61" t="str">
        <f>'Input Data'!E153</f>
        <v>Input_Prog_Future</v>
      </c>
      <c r="F153" s="66">
        <f>'Input Data'!F153</f>
        <v>0</v>
      </c>
      <c r="G153" s="52">
        <f>'Input Data'!G153</f>
        <v>2014</v>
      </c>
      <c r="H153" s="34">
        <f>'Costs ($2014) Excl Real Esc'!H153</f>
        <v>0</v>
      </c>
      <c r="I153" s="34">
        <f>'Costs ($2014) Excl Real Esc'!I153</f>
        <v>0</v>
      </c>
      <c r="J153" s="34">
        <f>'Costs ($2014) Excl Real Esc'!J153</f>
        <v>0</v>
      </c>
      <c r="K153" s="34">
        <f>'Costs ($2014) Excl Real Esc'!K153</f>
        <v>0</v>
      </c>
      <c r="L153" s="49">
        <f>'Costs ($2014) Excl Real Esc'!L153*W153</f>
        <v>0</v>
      </c>
      <c r="M153" s="34">
        <f>'Costs ($2014) Excl Real Esc'!M153*X153</f>
        <v>0</v>
      </c>
      <c r="N153" s="34">
        <f>'Costs ($2014) Excl Real Esc'!N153*Y153</f>
        <v>0</v>
      </c>
      <c r="O153" s="34">
        <f>'Costs ($2014) Excl Real Esc'!O153*Z153</f>
        <v>0</v>
      </c>
      <c r="P153" s="49">
        <f>'Costs ($2014) Excl Real Esc'!P153*AA153</f>
        <v>419228.94907480228</v>
      </c>
      <c r="R153" s="102">
        <f t="shared" si="11"/>
        <v>0</v>
      </c>
      <c r="S153" s="34">
        <f t="shared" si="12"/>
        <v>0</v>
      </c>
      <c r="T153" s="34">
        <f t="shared" si="13"/>
        <v>0</v>
      </c>
      <c r="U153" s="49">
        <f t="shared" si="14"/>
        <v>419228.94907480228</v>
      </c>
      <c r="W153" s="177">
        <f>SUMPRODUCT('Cost Escalators'!$B$18:$M$18,'Input Data'!$AA153:$AL153)</f>
        <v>1</v>
      </c>
      <c r="X153" s="171">
        <f>SUMPRODUCT('Cost Escalators'!$B$19:$M$19,'Input Data'!$AA153:$AL153)</f>
        <v>1</v>
      </c>
      <c r="Y153" s="171">
        <f>SUMPRODUCT('Cost Escalators'!$B$20:$M$20,'Input Data'!$AA153:$AL153)</f>
        <v>1</v>
      </c>
      <c r="Z153" s="171">
        <f>SUMPRODUCT('Cost Escalators'!$B$21:$M$21,'Input Data'!$AA153:$AL153)</f>
        <v>1</v>
      </c>
      <c r="AA153" s="176">
        <f>SUMPRODUCT('Cost Escalators'!$B$22:$M$22,'Input Data'!$AA153:$AL153)</f>
        <v>1</v>
      </c>
      <c r="AC153" s="255">
        <f>IF(OR($A153='Cost Escalators'!$A$68,$A153='Cost Escalators'!$A$69,$A153='Cost Escalators'!$A$70,$A153='Cost Escalators'!$A$71),SUM($H153:$L153),0)</f>
        <v>0</v>
      </c>
    </row>
    <row r="154" spans="1:29" x14ac:dyDescent="0.2">
      <c r="A154" s="33">
        <f>'Input Data'!A154</f>
        <v>6864</v>
      </c>
      <c r="B154" s="33" t="str">
        <f>'Input Data'!B154</f>
        <v>Protection</v>
      </c>
      <c r="C154" s="33" t="str">
        <f>'Input Data'!C154</f>
        <v>Replacement of Micromho Relays</v>
      </c>
      <c r="D154" s="35" t="str">
        <f>'Input Data'!D154</f>
        <v>PS Network Asset Replacement</v>
      </c>
      <c r="E154" s="61" t="str">
        <f>'Input Data'!E154</f>
        <v>Input_Prog_Future</v>
      </c>
      <c r="F154" s="66">
        <f>'Input Data'!F154</f>
        <v>0</v>
      </c>
      <c r="G154" s="52">
        <f>'Input Data'!G154</f>
        <v>2014</v>
      </c>
      <c r="H154" s="34">
        <f>'Costs ($2014) Excl Real Esc'!H154</f>
        <v>0</v>
      </c>
      <c r="I154" s="34">
        <f>'Costs ($2014) Excl Real Esc'!I154</f>
        <v>0</v>
      </c>
      <c r="J154" s="34">
        <f>'Costs ($2014) Excl Real Esc'!J154</f>
        <v>0</v>
      </c>
      <c r="K154" s="34">
        <f>'Costs ($2014) Excl Real Esc'!K154</f>
        <v>0</v>
      </c>
      <c r="L154" s="49">
        <f>'Costs ($2014) Excl Real Esc'!L154*W154</f>
        <v>0</v>
      </c>
      <c r="M154" s="34">
        <f>'Costs ($2014) Excl Real Esc'!M154*X154</f>
        <v>383263.98896373349</v>
      </c>
      <c r="N154" s="34">
        <f>'Costs ($2014) Excl Real Esc'!N154*Y154</f>
        <v>0</v>
      </c>
      <c r="O154" s="34">
        <f>'Costs ($2014) Excl Real Esc'!O154*Z154</f>
        <v>0</v>
      </c>
      <c r="P154" s="49">
        <f>'Costs ($2014) Excl Real Esc'!P154*AA154</f>
        <v>479272.99405466666</v>
      </c>
      <c r="R154" s="102">
        <f t="shared" si="11"/>
        <v>383263.98896373349</v>
      </c>
      <c r="S154" s="34">
        <f t="shared" si="12"/>
        <v>0</v>
      </c>
      <c r="T154" s="34">
        <f t="shared" si="13"/>
        <v>0</v>
      </c>
      <c r="U154" s="49">
        <f t="shared" si="14"/>
        <v>479272.99405466666</v>
      </c>
      <c r="W154" s="177">
        <f>SUMPRODUCT('Cost Escalators'!$B$18:$M$18,'Input Data'!$AA154:$AL154)</f>
        <v>1</v>
      </c>
      <c r="X154" s="171">
        <f>SUMPRODUCT('Cost Escalators'!$B$19:$M$19,'Input Data'!$AA154:$AL154)</f>
        <v>1</v>
      </c>
      <c r="Y154" s="171">
        <f>SUMPRODUCT('Cost Escalators'!$B$20:$M$20,'Input Data'!$AA154:$AL154)</f>
        <v>1</v>
      </c>
      <c r="Z154" s="171">
        <f>SUMPRODUCT('Cost Escalators'!$B$21:$M$21,'Input Data'!$AA154:$AL154)</f>
        <v>1</v>
      </c>
      <c r="AA154" s="176">
        <f>SUMPRODUCT('Cost Escalators'!$B$22:$M$22,'Input Data'!$AA154:$AL154)</f>
        <v>1</v>
      </c>
      <c r="AC154" s="255">
        <f>IF(OR($A154='Cost Escalators'!$A$68,$A154='Cost Escalators'!$A$69,$A154='Cost Escalators'!$A$70,$A154='Cost Escalators'!$A$71),SUM($H154:$L154),0)</f>
        <v>0</v>
      </c>
    </row>
    <row r="155" spans="1:29" x14ac:dyDescent="0.2">
      <c r="A155" s="33">
        <f>'Input Data'!A155</f>
        <v>7556</v>
      </c>
      <c r="B155" s="33" t="str">
        <f>'Input Data'!B155</f>
        <v>Protection</v>
      </c>
      <c r="C155" s="33" t="str">
        <f>'Input Data'!C155</f>
        <v>Replacement of RADSB Transformer Differential Relays</v>
      </c>
      <c r="D155" s="35" t="str">
        <f>'Input Data'!D155</f>
        <v>PS Network Asset Replacement</v>
      </c>
      <c r="E155" s="61" t="str">
        <f>'Input Data'!E155</f>
        <v>Input_Prog_Future</v>
      </c>
      <c r="F155" s="66">
        <f>'Input Data'!F155</f>
        <v>0</v>
      </c>
      <c r="G155" s="52">
        <f>'Input Data'!G155</f>
        <v>2014</v>
      </c>
      <c r="H155" s="34">
        <f>'Costs ($2014) Excl Real Esc'!H155</f>
        <v>0</v>
      </c>
      <c r="I155" s="34">
        <f>'Costs ($2014) Excl Real Esc'!I155</f>
        <v>0</v>
      </c>
      <c r="J155" s="34">
        <f>'Costs ($2014) Excl Real Esc'!J155</f>
        <v>0</v>
      </c>
      <c r="K155" s="34">
        <f>'Costs ($2014) Excl Real Esc'!K155</f>
        <v>0</v>
      </c>
      <c r="L155" s="49">
        <f>'Costs ($2014) Excl Real Esc'!L155*W155</f>
        <v>0</v>
      </c>
      <c r="M155" s="34">
        <f>'Costs ($2014) Excl Real Esc'!M155*X155</f>
        <v>131230.288</v>
      </c>
      <c r="N155" s="34">
        <f>'Costs ($2014) Excl Real Esc'!N155*Y155</f>
        <v>135217.40654082989</v>
      </c>
      <c r="O155" s="34">
        <f>'Costs ($2014) Excl Real Esc'!O155*Z155</f>
        <v>65615.144</v>
      </c>
      <c r="P155" s="49">
        <f>'Costs ($2014) Excl Real Esc'!P155*AA155</f>
        <v>137868.93178082988</v>
      </c>
      <c r="R155" s="102">
        <f t="shared" si="11"/>
        <v>131230.288</v>
      </c>
      <c r="S155" s="34">
        <f t="shared" si="12"/>
        <v>135217.40654082989</v>
      </c>
      <c r="T155" s="34">
        <f t="shared" si="13"/>
        <v>65615.144</v>
      </c>
      <c r="U155" s="49">
        <f t="shared" si="14"/>
        <v>137868.93178082988</v>
      </c>
      <c r="W155" s="177">
        <f>SUMPRODUCT('Cost Escalators'!$B$18:$M$18,'Input Data'!$AA155:$AL155)</f>
        <v>1</v>
      </c>
      <c r="X155" s="171">
        <f>SUMPRODUCT('Cost Escalators'!$B$19:$M$19,'Input Data'!$AA155:$AL155)</f>
        <v>1</v>
      </c>
      <c r="Y155" s="171">
        <f>SUMPRODUCT('Cost Escalators'!$B$20:$M$20,'Input Data'!$AA155:$AL155)</f>
        <v>1</v>
      </c>
      <c r="Z155" s="171">
        <f>SUMPRODUCT('Cost Escalators'!$B$21:$M$21,'Input Data'!$AA155:$AL155)</f>
        <v>1</v>
      </c>
      <c r="AA155" s="176">
        <f>SUMPRODUCT('Cost Escalators'!$B$22:$M$22,'Input Data'!$AA155:$AL155)</f>
        <v>1</v>
      </c>
      <c r="AC155" s="255">
        <f>IF(OR($A155='Cost Escalators'!$A$68,$A155='Cost Escalators'!$A$69,$A155='Cost Escalators'!$A$70,$A155='Cost Escalators'!$A$71),SUM($H155:$L155),0)</f>
        <v>0</v>
      </c>
    </row>
    <row r="156" spans="1:29" x14ac:dyDescent="0.2">
      <c r="A156" s="33">
        <f>'Input Data'!A156</f>
        <v>7748</v>
      </c>
      <c r="B156" s="33" t="str">
        <f>'Input Data'!B156</f>
        <v>Protection</v>
      </c>
      <c r="C156" s="33" t="str">
        <f>'Input Data'!C156</f>
        <v>Replacement of DLN90 Relays</v>
      </c>
      <c r="D156" s="35" t="str">
        <f>'Input Data'!D156</f>
        <v>PS Network Asset Replacement</v>
      </c>
      <c r="E156" s="61" t="str">
        <f>'Input Data'!E156</f>
        <v>Input_Prog_Future</v>
      </c>
      <c r="F156" s="66">
        <f>'Input Data'!F156</f>
        <v>0</v>
      </c>
      <c r="G156" s="52">
        <f>'Input Data'!G156</f>
        <v>2014</v>
      </c>
      <c r="H156" s="34">
        <f>'Costs ($2014) Excl Real Esc'!H156</f>
        <v>0</v>
      </c>
      <c r="I156" s="34">
        <f>'Costs ($2014) Excl Real Esc'!I156</f>
        <v>0</v>
      </c>
      <c r="J156" s="34">
        <f>'Costs ($2014) Excl Real Esc'!J156</f>
        <v>0</v>
      </c>
      <c r="K156" s="34">
        <f>'Costs ($2014) Excl Real Esc'!K156</f>
        <v>0</v>
      </c>
      <c r="L156" s="49">
        <f>'Costs ($2014) Excl Real Esc'!L156*W156</f>
        <v>0</v>
      </c>
      <c r="M156" s="34">
        <f>'Costs ($2014) Excl Real Esc'!M156*X156</f>
        <v>0</v>
      </c>
      <c r="N156" s="34">
        <f>'Costs ($2014) Excl Real Esc'!N156*Y156</f>
        <v>0</v>
      </c>
      <c r="O156" s="34">
        <f>'Costs ($2014) Excl Real Esc'!O156*Z156</f>
        <v>0</v>
      </c>
      <c r="P156" s="49">
        <f>'Costs ($2014) Excl Real Esc'!P156*AA156</f>
        <v>0</v>
      </c>
      <c r="R156" s="102">
        <f t="shared" si="11"/>
        <v>0</v>
      </c>
      <c r="S156" s="34">
        <f t="shared" si="12"/>
        <v>0</v>
      </c>
      <c r="T156" s="34">
        <f t="shared" si="13"/>
        <v>0</v>
      </c>
      <c r="U156" s="49">
        <f t="shared" si="14"/>
        <v>0</v>
      </c>
      <c r="W156" s="177">
        <f>SUMPRODUCT('Cost Escalators'!$B$18:$M$18,'Input Data'!$AA156:$AL156)</f>
        <v>1</v>
      </c>
      <c r="X156" s="171">
        <f>SUMPRODUCT('Cost Escalators'!$B$19:$M$19,'Input Data'!$AA156:$AL156)</f>
        <v>1</v>
      </c>
      <c r="Y156" s="171">
        <f>SUMPRODUCT('Cost Escalators'!$B$20:$M$20,'Input Data'!$AA156:$AL156)</f>
        <v>1</v>
      </c>
      <c r="Z156" s="171">
        <f>SUMPRODUCT('Cost Escalators'!$B$21:$M$21,'Input Data'!$AA156:$AL156)</f>
        <v>1</v>
      </c>
      <c r="AA156" s="176">
        <f>SUMPRODUCT('Cost Escalators'!$B$22:$M$22,'Input Data'!$AA156:$AL156)</f>
        <v>1</v>
      </c>
      <c r="AC156" s="255">
        <f>IF(OR($A156='Cost Escalators'!$A$68,$A156='Cost Escalators'!$A$69,$A156='Cost Escalators'!$A$70,$A156='Cost Escalators'!$A$71),SUM($H156:$L156),0)</f>
        <v>0</v>
      </c>
    </row>
    <row r="157" spans="1:29" x14ac:dyDescent="0.2">
      <c r="A157" s="33">
        <f>'Input Data'!A157</f>
        <v>8020</v>
      </c>
      <c r="B157" s="33" t="str">
        <f>'Input Data'!B157</f>
        <v>Protection</v>
      </c>
      <c r="C157" s="33" t="str">
        <f>'Input Data'!C157</f>
        <v>Replacement of LFCB102 Relays</v>
      </c>
      <c r="D157" s="35" t="str">
        <f>'Input Data'!D157</f>
        <v>PS Network Asset Replacement</v>
      </c>
      <c r="E157" s="61" t="str">
        <f>'Input Data'!E157</f>
        <v>Input_Prog_Future</v>
      </c>
      <c r="F157" s="66">
        <f>'Input Data'!F157</f>
        <v>0</v>
      </c>
      <c r="G157" s="52">
        <f>'Input Data'!G157</f>
        <v>2014</v>
      </c>
      <c r="H157" s="34">
        <f>'Costs ($2014) Excl Real Esc'!H157</f>
        <v>0</v>
      </c>
      <c r="I157" s="34">
        <f>'Costs ($2014) Excl Real Esc'!I157</f>
        <v>0</v>
      </c>
      <c r="J157" s="34">
        <f>'Costs ($2014) Excl Real Esc'!J157</f>
        <v>0</v>
      </c>
      <c r="K157" s="34">
        <f>'Costs ($2014) Excl Real Esc'!K157</f>
        <v>0</v>
      </c>
      <c r="L157" s="49">
        <f>'Costs ($2014) Excl Real Esc'!L157*W157</f>
        <v>0</v>
      </c>
      <c r="M157" s="34">
        <f>'Costs ($2014) Excl Real Esc'!M157*X157</f>
        <v>0</v>
      </c>
      <c r="N157" s="34">
        <f>'Costs ($2014) Excl Real Esc'!N157*Y157</f>
        <v>0</v>
      </c>
      <c r="O157" s="34">
        <f>'Costs ($2014) Excl Real Esc'!O157*Z157</f>
        <v>0</v>
      </c>
      <c r="P157" s="49">
        <f>'Costs ($2014) Excl Real Esc'!P157*AA157</f>
        <v>80110.400385520392</v>
      </c>
      <c r="R157" s="102">
        <f t="shared" si="11"/>
        <v>0</v>
      </c>
      <c r="S157" s="34">
        <f t="shared" si="12"/>
        <v>0</v>
      </c>
      <c r="T157" s="34">
        <f t="shared" si="13"/>
        <v>0</v>
      </c>
      <c r="U157" s="49">
        <f t="shared" si="14"/>
        <v>80110.400385520392</v>
      </c>
      <c r="W157" s="177">
        <f>SUMPRODUCT('Cost Escalators'!$B$18:$M$18,'Input Data'!$AA157:$AL157)</f>
        <v>1</v>
      </c>
      <c r="X157" s="171">
        <f>SUMPRODUCT('Cost Escalators'!$B$19:$M$19,'Input Data'!$AA157:$AL157)</f>
        <v>1</v>
      </c>
      <c r="Y157" s="171">
        <f>SUMPRODUCT('Cost Escalators'!$B$20:$M$20,'Input Data'!$AA157:$AL157)</f>
        <v>1</v>
      </c>
      <c r="Z157" s="171">
        <f>SUMPRODUCT('Cost Escalators'!$B$21:$M$21,'Input Data'!$AA157:$AL157)</f>
        <v>1</v>
      </c>
      <c r="AA157" s="176">
        <f>SUMPRODUCT('Cost Escalators'!$B$22:$M$22,'Input Data'!$AA157:$AL157)</f>
        <v>1</v>
      </c>
      <c r="AC157" s="255">
        <f>IF(OR($A157='Cost Escalators'!$A$68,$A157='Cost Escalators'!$A$69,$A157='Cost Escalators'!$A$70,$A157='Cost Escalators'!$A$71),SUM($H157:$L157),0)</f>
        <v>0</v>
      </c>
    </row>
    <row r="158" spans="1:29" x14ac:dyDescent="0.2">
      <c r="A158" s="33">
        <f>'Input Data'!A158</f>
        <v>8261</v>
      </c>
      <c r="B158" s="33" t="str">
        <f>'Input Data'!B158</f>
        <v>Protection</v>
      </c>
      <c r="C158" s="33" t="str">
        <f>'Input Data'!C158</f>
        <v>Secondary System Technology Upgrades</v>
      </c>
      <c r="D158" s="35" t="str">
        <f>'Input Data'!D158</f>
        <v>PS Network Asset Replacement</v>
      </c>
      <c r="E158" s="61" t="str">
        <f>'Input Data'!E158</f>
        <v>Input_Prog_Future</v>
      </c>
      <c r="F158" s="66">
        <f>'Input Data'!F158</f>
        <v>0</v>
      </c>
      <c r="G158" s="52">
        <f>'Input Data'!G158</f>
        <v>2014</v>
      </c>
      <c r="H158" s="34">
        <f>'Costs ($2014) Excl Real Esc'!H158</f>
        <v>0</v>
      </c>
      <c r="I158" s="34">
        <f>'Costs ($2014) Excl Real Esc'!I158</f>
        <v>0</v>
      </c>
      <c r="J158" s="34">
        <f>'Costs ($2014) Excl Real Esc'!J158</f>
        <v>0</v>
      </c>
      <c r="K158" s="34">
        <f>'Costs ($2014) Excl Real Esc'!K158</f>
        <v>0</v>
      </c>
      <c r="L158" s="49">
        <f>'Costs ($2014) Excl Real Esc'!L158*W158</f>
        <v>0</v>
      </c>
      <c r="M158" s="34">
        <f>'Costs ($2014) Excl Real Esc'!M158*X158</f>
        <v>0</v>
      </c>
      <c r="N158" s="34">
        <f>'Costs ($2014) Excl Real Esc'!N158*Y158</f>
        <v>0</v>
      </c>
      <c r="O158" s="34">
        <f>'Costs ($2014) Excl Real Esc'!O158*Z158</f>
        <v>2809671.61605368</v>
      </c>
      <c r="P158" s="49">
        <f>'Costs ($2014) Excl Real Esc'!P158*AA158</f>
        <v>1456870.3049253428</v>
      </c>
      <c r="R158" s="102">
        <f t="shared" si="11"/>
        <v>0</v>
      </c>
      <c r="S158" s="34">
        <f t="shared" si="12"/>
        <v>0</v>
      </c>
      <c r="T158" s="34">
        <f t="shared" si="13"/>
        <v>2809671.61605368</v>
      </c>
      <c r="U158" s="49">
        <f t="shared" si="14"/>
        <v>1456870.3049253428</v>
      </c>
      <c r="W158" s="177">
        <f>SUMPRODUCT('Cost Escalators'!$B$18:$M$18,'Input Data'!$AA158:$AL158)</f>
        <v>1</v>
      </c>
      <c r="X158" s="171">
        <f>SUMPRODUCT('Cost Escalators'!$B$19:$M$19,'Input Data'!$AA158:$AL158)</f>
        <v>1</v>
      </c>
      <c r="Y158" s="171">
        <f>SUMPRODUCT('Cost Escalators'!$B$20:$M$20,'Input Data'!$AA158:$AL158)</f>
        <v>1</v>
      </c>
      <c r="Z158" s="171">
        <f>SUMPRODUCT('Cost Escalators'!$B$21:$M$21,'Input Data'!$AA158:$AL158)</f>
        <v>1</v>
      </c>
      <c r="AA158" s="176">
        <f>SUMPRODUCT('Cost Escalators'!$B$22:$M$22,'Input Data'!$AA158:$AL158)</f>
        <v>1</v>
      </c>
      <c r="AC158" s="255">
        <f>IF(OR($A158='Cost Escalators'!$A$68,$A158='Cost Escalators'!$A$69,$A158='Cost Escalators'!$A$70,$A158='Cost Escalators'!$A$71),SUM($H158:$L158),0)</f>
        <v>0</v>
      </c>
    </row>
    <row r="159" spans="1:29" x14ac:dyDescent="0.2">
      <c r="A159" s="33">
        <f>'Input Data'!A159</f>
        <v>5518</v>
      </c>
      <c r="B159" s="33" t="str">
        <f>'Input Data'!B159</f>
        <v>Substations</v>
      </c>
      <c r="C159" s="33" t="str">
        <f>'Input Data'!C159</f>
        <v>Replacement of Merlin Gerin FA4 CBs</v>
      </c>
      <c r="D159" s="35" t="str">
        <f>'Input Data'!D159</f>
        <v>PS Network Asset Replacement</v>
      </c>
      <c r="E159" s="61" t="str">
        <f>'Input Data'!E159</f>
        <v>Input_Prog_Future</v>
      </c>
      <c r="F159" s="66">
        <f>'Input Data'!F159</f>
        <v>0</v>
      </c>
      <c r="G159" s="52">
        <f>'Input Data'!G159</f>
        <v>2014</v>
      </c>
      <c r="H159" s="34">
        <f>'Costs ($2014) Excl Real Esc'!H159</f>
        <v>0</v>
      </c>
      <c r="I159" s="34">
        <f>'Costs ($2014) Excl Real Esc'!I159</f>
        <v>0</v>
      </c>
      <c r="J159" s="34">
        <f>'Costs ($2014) Excl Real Esc'!J159</f>
        <v>0</v>
      </c>
      <c r="K159" s="34">
        <f>'Costs ($2014) Excl Real Esc'!K159</f>
        <v>0</v>
      </c>
      <c r="L159" s="49">
        <f>'Costs ($2014) Excl Real Esc'!L159*W159</f>
        <v>0</v>
      </c>
      <c r="M159" s="34">
        <f>'Costs ($2014) Excl Real Esc'!M159*X159</f>
        <v>608783.09020239336</v>
      </c>
      <c r="N159" s="34">
        <f>'Costs ($2014) Excl Real Esc'!N159*Y159</f>
        <v>1521957.6353035879</v>
      </c>
      <c r="O159" s="34">
        <f>'Costs ($2014) Excl Real Esc'!O159*Z159</f>
        <v>1217566.1353035879</v>
      </c>
      <c r="P159" s="49">
        <f>'Costs ($2014) Excl Real Esc'!P159*AA159</f>
        <v>0</v>
      </c>
      <c r="R159" s="102">
        <f t="shared" si="11"/>
        <v>608783.09020239336</v>
      </c>
      <c r="S159" s="34">
        <f t="shared" si="12"/>
        <v>1521957.6353035879</v>
      </c>
      <c r="T159" s="34">
        <f t="shared" si="13"/>
        <v>1217566.1353035879</v>
      </c>
      <c r="U159" s="49">
        <f t="shared" si="14"/>
        <v>0</v>
      </c>
      <c r="W159" s="177">
        <f>SUMPRODUCT('Cost Escalators'!$B$18:$M$18,'Input Data'!$AA159:$AL159)</f>
        <v>1</v>
      </c>
      <c r="X159" s="171">
        <f>SUMPRODUCT('Cost Escalators'!$B$19:$M$19,'Input Data'!$AA159:$AL159)</f>
        <v>1</v>
      </c>
      <c r="Y159" s="171">
        <f>SUMPRODUCT('Cost Escalators'!$B$20:$M$20,'Input Data'!$AA159:$AL159)</f>
        <v>1</v>
      </c>
      <c r="Z159" s="171">
        <f>SUMPRODUCT('Cost Escalators'!$B$21:$M$21,'Input Data'!$AA159:$AL159)</f>
        <v>1</v>
      </c>
      <c r="AA159" s="176">
        <f>SUMPRODUCT('Cost Escalators'!$B$22:$M$22,'Input Data'!$AA159:$AL159)</f>
        <v>1</v>
      </c>
      <c r="AC159" s="255">
        <f>IF(OR($A159='Cost Escalators'!$A$68,$A159='Cost Escalators'!$A$69,$A159='Cost Escalators'!$A$70,$A159='Cost Escalators'!$A$71),SUM($H159:$L159),0)</f>
        <v>0</v>
      </c>
    </row>
    <row r="160" spans="1:29" x14ac:dyDescent="0.2">
      <c r="A160" s="33">
        <f>'Input Data'!A160</f>
        <v>6860</v>
      </c>
      <c r="B160" s="33" t="str">
        <f>'Input Data'!B160</f>
        <v>Substations</v>
      </c>
      <c r="C160" s="33" t="str">
        <f>'Input Data'!C160</f>
        <v>Replacement of ASEA 66kV HLR CBs</v>
      </c>
      <c r="D160" s="35" t="str">
        <f>'Input Data'!D160</f>
        <v>PS Network Asset Replacement</v>
      </c>
      <c r="E160" s="61" t="str">
        <f>'Input Data'!E160</f>
        <v>Input_Prog_Future</v>
      </c>
      <c r="F160" s="66">
        <f>'Input Data'!F160</f>
        <v>0</v>
      </c>
      <c r="G160" s="52">
        <f>'Input Data'!G160</f>
        <v>2014</v>
      </c>
      <c r="H160" s="34">
        <f>'Costs ($2014) Excl Real Esc'!H160</f>
        <v>0</v>
      </c>
      <c r="I160" s="34">
        <f>'Costs ($2014) Excl Real Esc'!I160</f>
        <v>0</v>
      </c>
      <c r="J160" s="34">
        <f>'Costs ($2014) Excl Real Esc'!J160</f>
        <v>0</v>
      </c>
      <c r="K160" s="34">
        <f>'Costs ($2014) Excl Real Esc'!K160</f>
        <v>0</v>
      </c>
      <c r="L160" s="49">
        <f>'Costs ($2014) Excl Real Esc'!L160*W160</f>
        <v>0</v>
      </c>
      <c r="M160" s="34">
        <f>'Costs ($2014) Excl Real Esc'!M160*X160</f>
        <v>0</v>
      </c>
      <c r="N160" s="34">
        <f>'Costs ($2014) Excl Real Esc'!N160*Y160</f>
        <v>327180</v>
      </c>
      <c r="O160" s="34">
        <f>'Costs ($2014) Excl Real Esc'!O160*Z160</f>
        <v>109060</v>
      </c>
      <c r="P160" s="49">
        <f>'Costs ($2014) Excl Real Esc'!P160*AA160</f>
        <v>0</v>
      </c>
      <c r="R160" s="102">
        <f t="shared" si="11"/>
        <v>0</v>
      </c>
      <c r="S160" s="34">
        <f t="shared" si="12"/>
        <v>327180</v>
      </c>
      <c r="T160" s="34">
        <f t="shared" si="13"/>
        <v>109060</v>
      </c>
      <c r="U160" s="49">
        <f t="shared" si="14"/>
        <v>0</v>
      </c>
      <c r="W160" s="177">
        <f>SUMPRODUCT('Cost Escalators'!$B$18:$M$18,'Input Data'!$AA160:$AL160)</f>
        <v>1</v>
      </c>
      <c r="X160" s="171">
        <f>SUMPRODUCT('Cost Escalators'!$B$19:$M$19,'Input Data'!$AA160:$AL160)</f>
        <v>1</v>
      </c>
      <c r="Y160" s="171">
        <f>SUMPRODUCT('Cost Escalators'!$B$20:$M$20,'Input Data'!$AA160:$AL160)</f>
        <v>1</v>
      </c>
      <c r="Z160" s="171">
        <f>SUMPRODUCT('Cost Escalators'!$B$21:$M$21,'Input Data'!$AA160:$AL160)</f>
        <v>1</v>
      </c>
      <c r="AA160" s="176">
        <f>SUMPRODUCT('Cost Escalators'!$B$22:$M$22,'Input Data'!$AA160:$AL160)</f>
        <v>1</v>
      </c>
      <c r="AC160" s="255">
        <f>IF(OR($A160='Cost Escalators'!$A$68,$A160='Cost Escalators'!$A$69,$A160='Cost Escalators'!$A$70,$A160='Cost Escalators'!$A$71),SUM($H160:$L160),0)</f>
        <v>0</v>
      </c>
    </row>
    <row r="161" spans="1:29" x14ac:dyDescent="0.2">
      <c r="A161" s="33">
        <f>'Input Data'!A161</f>
        <v>6861</v>
      </c>
      <c r="B161" s="33" t="str">
        <f>'Input Data'!B161</f>
        <v>Substations</v>
      </c>
      <c r="C161" s="33" t="str">
        <f>'Input Data'!C161</f>
        <v>Replacement of Magrini 11kV MAG12MG500 CBs</v>
      </c>
      <c r="D161" s="35" t="str">
        <f>'Input Data'!D161</f>
        <v>PS Network Asset Replacement</v>
      </c>
      <c r="E161" s="61" t="str">
        <f>'Input Data'!E161</f>
        <v>Input_Prog_Future</v>
      </c>
      <c r="F161" s="66">
        <f>'Input Data'!F161</f>
        <v>0</v>
      </c>
      <c r="G161" s="52">
        <f>'Input Data'!G161</f>
        <v>2014</v>
      </c>
      <c r="H161" s="34">
        <f>'Costs ($2014) Excl Real Esc'!H161</f>
        <v>0</v>
      </c>
      <c r="I161" s="34">
        <f>'Costs ($2014) Excl Real Esc'!I161</f>
        <v>0</v>
      </c>
      <c r="J161" s="34">
        <f>'Costs ($2014) Excl Real Esc'!J161</f>
        <v>0</v>
      </c>
      <c r="K161" s="34">
        <f>'Costs ($2014) Excl Real Esc'!K161</f>
        <v>0</v>
      </c>
      <c r="L161" s="49">
        <f>'Costs ($2014) Excl Real Esc'!L161*W161</f>
        <v>0</v>
      </c>
      <c r="M161" s="34">
        <f>'Costs ($2014) Excl Real Esc'!M161*X161</f>
        <v>109059.75888802399</v>
      </c>
      <c r="N161" s="34">
        <f>'Costs ($2014) Excl Real Esc'!N161*Y161</f>
        <v>0</v>
      </c>
      <c r="O161" s="34">
        <f>'Costs ($2014) Excl Real Esc'!O161*Z161</f>
        <v>0</v>
      </c>
      <c r="P161" s="49">
        <f>'Costs ($2014) Excl Real Esc'!P161*AA161</f>
        <v>0</v>
      </c>
      <c r="R161" s="102">
        <f t="shared" si="11"/>
        <v>109059.75888802399</v>
      </c>
      <c r="S161" s="34">
        <f t="shared" si="12"/>
        <v>0</v>
      </c>
      <c r="T161" s="34">
        <f t="shared" si="13"/>
        <v>0</v>
      </c>
      <c r="U161" s="49">
        <f t="shared" si="14"/>
        <v>0</v>
      </c>
      <c r="W161" s="177">
        <f>SUMPRODUCT('Cost Escalators'!$B$18:$M$18,'Input Data'!$AA161:$AL161)</f>
        <v>1</v>
      </c>
      <c r="X161" s="171">
        <f>SUMPRODUCT('Cost Escalators'!$B$19:$M$19,'Input Data'!$AA161:$AL161)</f>
        <v>1</v>
      </c>
      <c r="Y161" s="171">
        <f>SUMPRODUCT('Cost Escalators'!$B$20:$M$20,'Input Data'!$AA161:$AL161)</f>
        <v>1</v>
      </c>
      <c r="Z161" s="171">
        <f>SUMPRODUCT('Cost Escalators'!$B$21:$M$21,'Input Data'!$AA161:$AL161)</f>
        <v>1</v>
      </c>
      <c r="AA161" s="176">
        <f>SUMPRODUCT('Cost Escalators'!$B$22:$M$22,'Input Data'!$AA161:$AL161)</f>
        <v>1</v>
      </c>
      <c r="AC161" s="255">
        <f>IF(OR($A161='Cost Escalators'!$A$68,$A161='Cost Escalators'!$A$69,$A161='Cost Escalators'!$A$70,$A161='Cost Escalators'!$A$71),SUM($H161:$L161),0)</f>
        <v>0</v>
      </c>
    </row>
    <row r="162" spans="1:29" x14ac:dyDescent="0.2">
      <c r="A162" s="33">
        <f>'Input Data'!A162</f>
        <v>6862</v>
      </c>
      <c r="B162" s="33" t="str">
        <f>'Input Data'!B162</f>
        <v>Substations</v>
      </c>
      <c r="C162" s="33" t="str">
        <f>'Input Data'!C162</f>
        <v>Replacement of Siemens 330kV 3AQ2 CBs</v>
      </c>
      <c r="D162" s="35" t="str">
        <f>'Input Data'!D162</f>
        <v>PS Network Asset Replacement</v>
      </c>
      <c r="E162" s="61" t="str">
        <f>'Input Data'!E162</f>
        <v>Input_Prog_Future</v>
      </c>
      <c r="F162" s="66">
        <f>'Input Data'!F162</f>
        <v>0</v>
      </c>
      <c r="G162" s="52">
        <f>'Input Data'!G162</f>
        <v>2014</v>
      </c>
      <c r="H162" s="34">
        <f>'Costs ($2014) Excl Real Esc'!H162</f>
        <v>0</v>
      </c>
      <c r="I162" s="34">
        <f>'Costs ($2014) Excl Real Esc'!I162</f>
        <v>0</v>
      </c>
      <c r="J162" s="34">
        <f>'Costs ($2014) Excl Real Esc'!J162</f>
        <v>0</v>
      </c>
      <c r="K162" s="34">
        <f>'Costs ($2014) Excl Real Esc'!K162</f>
        <v>0</v>
      </c>
      <c r="L162" s="49">
        <f>'Costs ($2014) Excl Real Esc'!L162*W162</f>
        <v>0</v>
      </c>
      <c r="M162" s="34">
        <f>'Costs ($2014) Excl Real Esc'!M162*X162</f>
        <v>0</v>
      </c>
      <c r="N162" s="34">
        <f>'Costs ($2014) Excl Real Esc'!N162*Y162</f>
        <v>0</v>
      </c>
      <c r="O162" s="34">
        <f>'Costs ($2014) Excl Real Esc'!O162*Z162</f>
        <v>0</v>
      </c>
      <c r="P162" s="49">
        <f>'Costs ($2014) Excl Real Esc'!P162*AA162</f>
        <v>566083.04510119674</v>
      </c>
      <c r="R162" s="102">
        <f t="shared" si="11"/>
        <v>0</v>
      </c>
      <c r="S162" s="34">
        <f t="shared" si="12"/>
        <v>0</v>
      </c>
      <c r="T162" s="34">
        <f t="shared" si="13"/>
        <v>0</v>
      </c>
      <c r="U162" s="49">
        <f t="shared" si="14"/>
        <v>566083.04510119674</v>
      </c>
      <c r="W162" s="177">
        <f>SUMPRODUCT('Cost Escalators'!$B$18:$M$18,'Input Data'!$AA162:$AL162)</f>
        <v>1</v>
      </c>
      <c r="X162" s="171">
        <f>SUMPRODUCT('Cost Escalators'!$B$19:$M$19,'Input Data'!$AA162:$AL162)</f>
        <v>1</v>
      </c>
      <c r="Y162" s="171">
        <f>SUMPRODUCT('Cost Escalators'!$B$20:$M$20,'Input Data'!$AA162:$AL162)</f>
        <v>1</v>
      </c>
      <c r="Z162" s="171">
        <f>SUMPRODUCT('Cost Escalators'!$B$21:$M$21,'Input Data'!$AA162:$AL162)</f>
        <v>1</v>
      </c>
      <c r="AA162" s="176">
        <f>SUMPRODUCT('Cost Escalators'!$B$22:$M$22,'Input Data'!$AA162:$AL162)</f>
        <v>1</v>
      </c>
      <c r="AC162" s="255">
        <f>IF(OR($A162='Cost Escalators'!$A$68,$A162='Cost Escalators'!$A$69,$A162='Cost Escalators'!$A$70,$A162='Cost Escalators'!$A$71),SUM($H162:$L162),0)</f>
        <v>0</v>
      </c>
    </row>
    <row r="163" spans="1:29" x14ac:dyDescent="0.2">
      <c r="A163" s="33">
        <f>'Input Data'!A163</f>
        <v>6863</v>
      </c>
      <c r="B163" s="33" t="str">
        <f>'Input Data'!B163</f>
        <v>Substations</v>
      </c>
      <c r="C163" s="33" t="str">
        <f>'Input Data'!C163</f>
        <v>Replacement of Siemens 330kV 3AS2 CBs</v>
      </c>
      <c r="D163" s="35" t="str">
        <f>'Input Data'!D163</f>
        <v>PS Network Asset Replacement</v>
      </c>
      <c r="E163" s="61" t="str">
        <f>'Input Data'!E163</f>
        <v>Input_Prog_Future</v>
      </c>
      <c r="F163" s="66">
        <f>'Input Data'!F163</f>
        <v>0</v>
      </c>
      <c r="G163" s="52">
        <f>'Input Data'!G163</f>
        <v>2014</v>
      </c>
      <c r="H163" s="34">
        <f>'Costs ($2014) Excl Real Esc'!H163</f>
        <v>0</v>
      </c>
      <c r="I163" s="34">
        <f>'Costs ($2014) Excl Real Esc'!I163</f>
        <v>0</v>
      </c>
      <c r="J163" s="34">
        <f>'Costs ($2014) Excl Real Esc'!J163</f>
        <v>0</v>
      </c>
      <c r="K163" s="34">
        <f>'Costs ($2014) Excl Real Esc'!K163</f>
        <v>0</v>
      </c>
      <c r="L163" s="49">
        <f>'Costs ($2014) Excl Real Esc'!L163*W163</f>
        <v>0</v>
      </c>
      <c r="M163" s="34">
        <f>'Costs ($2014) Excl Real Esc'!M163*X163</f>
        <v>566083</v>
      </c>
      <c r="N163" s="34">
        <f>'Costs ($2014) Excl Real Esc'!N163*Y163</f>
        <v>566083</v>
      </c>
      <c r="O163" s="34">
        <f>'Costs ($2014) Excl Real Esc'!O163*Z163</f>
        <v>283041.5</v>
      </c>
      <c r="P163" s="49">
        <f>'Costs ($2014) Excl Real Esc'!P163*AA163</f>
        <v>0</v>
      </c>
      <c r="R163" s="102">
        <f t="shared" si="11"/>
        <v>566083</v>
      </c>
      <c r="S163" s="34">
        <f t="shared" si="12"/>
        <v>566083</v>
      </c>
      <c r="T163" s="34">
        <f t="shared" si="13"/>
        <v>283041.5</v>
      </c>
      <c r="U163" s="49">
        <f t="shared" si="14"/>
        <v>0</v>
      </c>
      <c r="W163" s="177">
        <f>SUMPRODUCT('Cost Escalators'!$B$18:$M$18,'Input Data'!$AA163:$AL163)</f>
        <v>1</v>
      </c>
      <c r="X163" s="171">
        <f>SUMPRODUCT('Cost Escalators'!$B$19:$M$19,'Input Data'!$AA163:$AL163)</f>
        <v>1</v>
      </c>
      <c r="Y163" s="171">
        <f>SUMPRODUCT('Cost Escalators'!$B$20:$M$20,'Input Data'!$AA163:$AL163)</f>
        <v>1</v>
      </c>
      <c r="Z163" s="171">
        <f>SUMPRODUCT('Cost Escalators'!$B$21:$M$21,'Input Data'!$AA163:$AL163)</f>
        <v>1</v>
      </c>
      <c r="AA163" s="176">
        <f>SUMPRODUCT('Cost Escalators'!$B$22:$M$22,'Input Data'!$AA163:$AL163)</f>
        <v>1</v>
      </c>
      <c r="AC163" s="255">
        <f>IF(OR($A163='Cost Escalators'!$A$68,$A163='Cost Escalators'!$A$69,$A163='Cost Escalators'!$A$70,$A163='Cost Escalators'!$A$71),SUM($H163:$L163),0)</f>
        <v>0</v>
      </c>
    </row>
    <row r="164" spans="1:29" x14ac:dyDescent="0.2">
      <c r="A164" s="33">
        <f>'Input Data'!A164</f>
        <v>7308</v>
      </c>
      <c r="B164" s="33" t="str">
        <f>'Input Data'!B164</f>
        <v>Substations</v>
      </c>
      <c r="C164" s="33" t="str">
        <f>'Input Data'!C164</f>
        <v>Replacement of Capacitor CBs</v>
      </c>
      <c r="D164" s="35" t="str">
        <f>'Input Data'!D164</f>
        <v>PS Network Asset Replacement</v>
      </c>
      <c r="E164" s="61" t="str">
        <f>'Input Data'!E164</f>
        <v>Input_Prog_Future</v>
      </c>
      <c r="F164" s="66">
        <f>'Input Data'!F164</f>
        <v>0</v>
      </c>
      <c r="G164" s="52">
        <f>'Input Data'!G164</f>
        <v>2014</v>
      </c>
      <c r="H164" s="34">
        <f>'Costs ($2014) Excl Real Esc'!H164</f>
        <v>0</v>
      </c>
      <c r="I164" s="34">
        <f>'Costs ($2014) Excl Real Esc'!I164</f>
        <v>0</v>
      </c>
      <c r="J164" s="34">
        <f>'Costs ($2014) Excl Real Esc'!J164</f>
        <v>0</v>
      </c>
      <c r="K164" s="34">
        <f>'Costs ($2014) Excl Real Esc'!K164</f>
        <v>0</v>
      </c>
      <c r="L164" s="49">
        <f>'Costs ($2014) Excl Real Esc'!L164*W164</f>
        <v>0</v>
      </c>
      <c r="M164" s="34">
        <f>'Costs ($2014) Excl Real Esc'!M164*X164</f>
        <v>294409.87134857615</v>
      </c>
      <c r="N164" s="34">
        <f>'Costs ($2014) Excl Real Esc'!N164*Y164</f>
        <v>678089.17837144108</v>
      </c>
      <c r="O164" s="34">
        <f>'Costs ($2014) Excl Real Esc'!O164*Z164</f>
        <v>857940.54972001596</v>
      </c>
      <c r="P164" s="49">
        <f>'Costs ($2014) Excl Real Esc'!P164*AA164</f>
        <v>790815.61404572986</v>
      </c>
      <c r="R164" s="102">
        <f t="shared" si="11"/>
        <v>294409.87134857615</v>
      </c>
      <c r="S164" s="34">
        <f t="shared" si="12"/>
        <v>678089.17837144108</v>
      </c>
      <c r="T164" s="34">
        <f t="shared" si="13"/>
        <v>857940.54972001596</v>
      </c>
      <c r="U164" s="49">
        <f t="shared" si="14"/>
        <v>790815.61404572986</v>
      </c>
      <c r="W164" s="177">
        <f>SUMPRODUCT('Cost Escalators'!$B$18:$M$18,'Input Data'!$AA164:$AL164)</f>
        <v>1</v>
      </c>
      <c r="X164" s="171">
        <f>SUMPRODUCT('Cost Escalators'!$B$19:$M$19,'Input Data'!$AA164:$AL164)</f>
        <v>1</v>
      </c>
      <c r="Y164" s="171">
        <f>SUMPRODUCT('Cost Escalators'!$B$20:$M$20,'Input Data'!$AA164:$AL164)</f>
        <v>1</v>
      </c>
      <c r="Z164" s="171">
        <f>SUMPRODUCT('Cost Escalators'!$B$21:$M$21,'Input Data'!$AA164:$AL164)</f>
        <v>1</v>
      </c>
      <c r="AA164" s="176">
        <f>SUMPRODUCT('Cost Escalators'!$B$22:$M$22,'Input Data'!$AA164:$AL164)</f>
        <v>1</v>
      </c>
      <c r="AC164" s="255">
        <f>IF(OR($A164='Cost Escalators'!$A$68,$A164='Cost Escalators'!$A$69,$A164='Cost Escalators'!$A$70,$A164='Cost Escalators'!$A$71),SUM($H164:$L164),0)</f>
        <v>0</v>
      </c>
    </row>
    <row r="165" spans="1:29" x14ac:dyDescent="0.2">
      <c r="A165" s="33">
        <f>'Input Data'!A165</f>
        <v>7799</v>
      </c>
      <c r="B165" s="33" t="str">
        <f>'Input Data'!B165</f>
        <v>Substations</v>
      </c>
      <c r="C165" s="33" t="str">
        <f>'Input Data'!C165</f>
        <v>Replacement of Sprecher HGF215 CBs</v>
      </c>
      <c r="D165" s="35" t="str">
        <f>'Input Data'!D165</f>
        <v>PS Network Asset Replacement</v>
      </c>
      <c r="E165" s="61" t="str">
        <f>'Input Data'!E165</f>
        <v>Input_Prog_Future</v>
      </c>
      <c r="F165" s="66">
        <f>'Input Data'!F165</f>
        <v>0</v>
      </c>
      <c r="G165" s="52">
        <f>'Input Data'!G165</f>
        <v>2014</v>
      </c>
      <c r="H165" s="34">
        <f>'Costs ($2014) Excl Real Esc'!H165</f>
        <v>0</v>
      </c>
      <c r="I165" s="34">
        <f>'Costs ($2014) Excl Real Esc'!I165</f>
        <v>0</v>
      </c>
      <c r="J165" s="34">
        <f>'Costs ($2014) Excl Real Esc'!J165</f>
        <v>0</v>
      </c>
      <c r="K165" s="34">
        <f>'Costs ($2014) Excl Real Esc'!K165</f>
        <v>0</v>
      </c>
      <c r="L165" s="49">
        <f>'Costs ($2014) Excl Real Esc'!L165*W165</f>
        <v>0</v>
      </c>
      <c r="M165" s="34">
        <f>'Costs ($2014) Excl Real Esc'!M165*X165</f>
        <v>125999.99999999999</v>
      </c>
      <c r="N165" s="34">
        <f>'Costs ($2014) Excl Real Esc'!N165*Y165</f>
        <v>0</v>
      </c>
      <c r="O165" s="34">
        <f>'Costs ($2014) Excl Real Esc'!O165*Z165</f>
        <v>0</v>
      </c>
      <c r="P165" s="49">
        <f>'Costs ($2014) Excl Real Esc'!P165*AA165</f>
        <v>0</v>
      </c>
      <c r="R165" s="102">
        <f t="shared" si="11"/>
        <v>125999.99999999999</v>
      </c>
      <c r="S165" s="34">
        <f t="shared" si="12"/>
        <v>0</v>
      </c>
      <c r="T165" s="34">
        <f t="shared" si="13"/>
        <v>0</v>
      </c>
      <c r="U165" s="49">
        <f t="shared" si="14"/>
        <v>0</v>
      </c>
      <c r="W165" s="177">
        <f>SUMPRODUCT('Cost Escalators'!$B$18:$M$18,'Input Data'!$AA165:$AL165)</f>
        <v>1</v>
      </c>
      <c r="X165" s="171">
        <f>SUMPRODUCT('Cost Escalators'!$B$19:$M$19,'Input Data'!$AA165:$AL165)</f>
        <v>1</v>
      </c>
      <c r="Y165" s="171">
        <f>SUMPRODUCT('Cost Escalators'!$B$20:$M$20,'Input Data'!$AA165:$AL165)</f>
        <v>1</v>
      </c>
      <c r="Z165" s="171">
        <f>SUMPRODUCT('Cost Escalators'!$B$21:$M$21,'Input Data'!$AA165:$AL165)</f>
        <v>1</v>
      </c>
      <c r="AA165" s="176">
        <f>SUMPRODUCT('Cost Escalators'!$B$22:$M$22,'Input Data'!$AA165:$AL165)</f>
        <v>1</v>
      </c>
      <c r="AC165" s="255">
        <f>IF(OR($A165='Cost Escalators'!$A$68,$A165='Cost Escalators'!$A$69,$A165='Cost Escalators'!$A$70,$A165='Cost Escalators'!$A$71),SUM($H165:$L165),0)</f>
        <v>0</v>
      </c>
    </row>
    <row r="166" spans="1:29" x14ac:dyDescent="0.2">
      <c r="A166" s="33">
        <f>'Input Data'!A166</f>
        <v>8082</v>
      </c>
      <c r="B166" s="33" t="str">
        <f>'Input Data'!B166</f>
        <v>Substations</v>
      </c>
      <c r="C166" s="33" t="str">
        <f>'Input Data'!C166</f>
        <v>Replacement of Sprecher HGF215 CBs</v>
      </c>
      <c r="D166" s="35" t="str">
        <f>'Input Data'!D166</f>
        <v>PS Network Asset Replacement</v>
      </c>
      <c r="E166" s="61" t="str">
        <f>'Input Data'!E166</f>
        <v>Input_Prog_Future</v>
      </c>
      <c r="F166" s="66">
        <f>'Input Data'!F166</f>
        <v>0</v>
      </c>
      <c r="G166" s="52">
        <f>'Input Data'!G166</f>
        <v>2014</v>
      </c>
      <c r="H166" s="34">
        <f>'Costs ($2014) Excl Real Esc'!H166</f>
        <v>0</v>
      </c>
      <c r="I166" s="34">
        <f>'Costs ($2014) Excl Real Esc'!I166</f>
        <v>0</v>
      </c>
      <c r="J166" s="34">
        <f>'Costs ($2014) Excl Real Esc'!J166</f>
        <v>0</v>
      </c>
      <c r="K166" s="34">
        <f>'Costs ($2014) Excl Real Esc'!K166</f>
        <v>0</v>
      </c>
      <c r="L166" s="49">
        <f>'Costs ($2014) Excl Real Esc'!L166*W166</f>
        <v>0</v>
      </c>
      <c r="M166" s="34">
        <f>'Costs ($2014) Excl Real Esc'!M166*X166</f>
        <v>0</v>
      </c>
      <c r="N166" s="34">
        <f>'Costs ($2014) Excl Real Esc'!N166*Y166</f>
        <v>283041.54510119668</v>
      </c>
      <c r="O166" s="34">
        <f>'Costs ($2014) Excl Real Esc'!O166*Z166</f>
        <v>283041.54510119668</v>
      </c>
      <c r="P166" s="49">
        <f>'Costs ($2014) Excl Real Esc'!P166*AA166</f>
        <v>283041.54510119668</v>
      </c>
      <c r="R166" s="102">
        <f t="shared" si="11"/>
        <v>0</v>
      </c>
      <c r="S166" s="34">
        <f t="shared" si="12"/>
        <v>283041.54510119668</v>
      </c>
      <c r="T166" s="34">
        <f t="shared" si="13"/>
        <v>283041.54510119668</v>
      </c>
      <c r="U166" s="49">
        <f t="shared" si="14"/>
        <v>283041.54510119668</v>
      </c>
      <c r="W166" s="177">
        <f>SUMPRODUCT('Cost Escalators'!$B$18:$M$18,'Input Data'!$AA166:$AL166)</f>
        <v>1</v>
      </c>
      <c r="X166" s="171">
        <f>SUMPRODUCT('Cost Escalators'!$B$19:$M$19,'Input Data'!$AA166:$AL166)</f>
        <v>1</v>
      </c>
      <c r="Y166" s="171">
        <f>SUMPRODUCT('Cost Escalators'!$B$20:$M$20,'Input Data'!$AA166:$AL166)</f>
        <v>1</v>
      </c>
      <c r="Z166" s="171">
        <f>SUMPRODUCT('Cost Escalators'!$B$21:$M$21,'Input Data'!$AA166:$AL166)</f>
        <v>1</v>
      </c>
      <c r="AA166" s="176">
        <f>SUMPRODUCT('Cost Escalators'!$B$22:$M$22,'Input Data'!$AA166:$AL166)</f>
        <v>1</v>
      </c>
      <c r="AC166" s="255">
        <f>IF(OR($A166='Cost Escalators'!$A$68,$A166='Cost Escalators'!$A$69,$A166='Cost Escalators'!$A$70,$A166='Cost Escalators'!$A$71),SUM($H166:$L166),0)</f>
        <v>0</v>
      </c>
    </row>
    <row r="167" spans="1:29" x14ac:dyDescent="0.2">
      <c r="A167" s="33">
        <f>'Input Data'!A167</f>
        <v>8101</v>
      </c>
      <c r="B167" s="33" t="str">
        <f>'Input Data'!B167</f>
        <v>Substations</v>
      </c>
      <c r="C167" s="33" t="str">
        <f>'Input Data'!C167</f>
        <v>Replacement of Magrini MAG38MGE-0 CBs</v>
      </c>
      <c r="D167" s="35" t="str">
        <f>'Input Data'!D167</f>
        <v>PS Network Asset Replacement</v>
      </c>
      <c r="E167" s="61" t="str">
        <f>'Input Data'!E167</f>
        <v>Input_Prog_Future</v>
      </c>
      <c r="F167" s="66">
        <f>'Input Data'!F167</f>
        <v>0</v>
      </c>
      <c r="G167" s="52">
        <f>'Input Data'!G167</f>
        <v>2014</v>
      </c>
      <c r="H167" s="34">
        <f>'Costs ($2014) Excl Real Esc'!H167</f>
        <v>0</v>
      </c>
      <c r="I167" s="34">
        <f>'Costs ($2014) Excl Real Esc'!I167</f>
        <v>0</v>
      </c>
      <c r="J167" s="34">
        <f>'Costs ($2014) Excl Real Esc'!J167</f>
        <v>0</v>
      </c>
      <c r="K167" s="34">
        <f>'Costs ($2014) Excl Real Esc'!K167</f>
        <v>0</v>
      </c>
      <c r="L167" s="49">
        <f>'Costs ($2014) Excl Real Esc'!L167*W167</f>
        <v>0</v>
      </c>
      <c r="M167" s="34">
        <f>'Costs ($2014) Excl Real Esc'!M167*X167</f>
        <v>0</v>
      </c>
      <c r="N167" s="34">
        <f>'Costs ($2014) Excl Real Esc'!N167*Y167</f>
        <v>536512.95451452502</v>
      </c>
      <c r="O167" s="34">
        <f>'Costs ($2014) Excl Real Esc'!O167*Z167</f>
        <v>670641.19314315682</v>
      </c>
      <c r="P167" s="49">
        <f>'Costs ($2014) Excl Real Esc'!P167*AA167</f>
        <v>268256.47725726292</v>
      </c>
      <c r="R167" s="102">
        <f t="shared" si="11"/>
        <v>0</v>
      </c>
      <c r="S167" s="34">
        <f t="shared" si="12"/>
        <v>536512.95451452502</v>
      </c>
      <c r="T167" s="34">
        <f t="shared" si="13"/>
        <v>670641.19314315682</v>
      </c>
      <c r="U167" s="49">
        <f t="shared" si="14"/>
        <v>268256.47725726292</v>
      </c>
      <c r="W167" s="177">
        <f>SUMPRODUCT('Cost Escalators'!$B$18:$M$18,'Input Data'!$AA167:$AL167)</f>
        <v>1</v>
      </c>
      <c r="X167" s="171">
        <f>SUMPRODUCT('Cost Escalators'!$B$19:$M$19,'Input Data'!$AA167:$AL167)</f>
        <v>1</v>
      </c>
      <c r="Y167" s="171">
        <f>SUMPRODUCT('Cost Escalators'!$B$20:$M$20,'Input Data'!$AA167:$AL167)</f>
        <v>1</v>
      </c>
      <c r="Z167" s="171">
        <f>SUMPRODUCT('Cost Escalators'!$B$21:$M$21,'Input Data'!$AA167:$AL167)</f>
        <v>1</v>
      </c>
      <c r="AA167" s="176">
        <f>SUMPRODUCT('Cost Escalators'!$B$22:$M$22,'Input Data'!$AA167:$AL167)</f>
        <v>1</v>
      </c>
      <c r="AC167" s="255">
        <f>IF(OR($A167='Cost Escalators'!$A$68,$A167='Cost Escalators'!$A$69,$A167='Cost Escalators'!$A$70,$A167='Cost Escalators'!$A$71),SUM($H167:$L167),0)</f>
        <v>0</v>
      </c>
    </row>
    <row r="168" spans="1:29" x14ac:dyDescent="0.2">
      <c r="A168" s="33">
        <f>'Input Data'!A168</f>
        <v>4918</v>
      </c>
      <c r="B168" s="33" t="str">
        <f>'Input Data'!B168</f>
        <v>Substations</v>
      </c>
      <c r="C168" s="33" t="str">
        <f>'Input Data'!C168</f>
        <v>Removal of PCB from In Service Equipment</v>
      </c>
      <c r="D168" s="35" t="str">
        <f>'Input Data'!D168</f>
        <v>PS Network Asset Replacement</v>
      </c>
      <c r="E168" s="61" t="str">
        <f>'Input Data'!E168</f>
        <v>Input_Prog_Future</v>
      </c>
      <c r="F168" s="66">
        <f>'Input Data'!F168</f>
        <v>0</v>
      </c>
      <c r="G168" s="52">
        <f>'Input Data'!G168</f>
        <v>2014</v>
      </c>
      <c r="H168" s="34">
        <f>'Costs ($2014) Excl Real Esc'!H168</f>
        <v>0</v>
      </c>
      <c r="I168" s="34">
        <f>'Costs ($2014) Excl Real Esc'!I168</f>
        <v>0</v>
      </c>
      <c r="J168" s="34">
        <f>'Costs ($2014) Excl Real Esc'!J168</f>
        <v>0</v>
      </c>
      <c r="K168" s="34">
        <f>'Costs ($2014) Excl Real Esc'!K168</f>
        <v>0</v>
      </c>
      <c r="L168" s="49">
        <f>'Costs ($2014) Excl Real Esc'!L168*W168</f>
        <v>0</v>
      </c>
      <c r="M168" s="34">
        <f>'Costs ($2014) Excl Real Esc'!M168*X168</f>
        <v>101357.08552550839</v>
      </c>
      <c r="N168" s="34">
        <f>'Costs ($2014) Excl Real Esc'!N168*Y168</f>
        <v>105557.2</v>
      </c>
      <c r="O168" s="34">
        <f>'Costs ($2014) Excl Real Esc'!O168*Z168</f>
        <v>519385.65657652583</v>
      </c>
      <c r="P168" s="49">
        <f>'Costs ($2014) Excl Real Esc'!P168*AA168</f>
        <v>0</v>
      </c>
      <c r="R168" s="102">
        <f t="shared" si="11"/>
        <v>101357.08552550839</v>
      </c>
      <c r="S168" s="34">
        <f t="shared" si="12"/>
        <v>105557.2</v>
      </c>
      <c r="T168" s="34">
        <f t="shared" si="13"/>
        <v>519385.65657652583</v>
      </c>
      <c r="U168" s="49">
        <f t="shared" si="14"/>
        <v>0</v>
      </c>
      <c r="W168" s="177">
        <f>SUMPRODUCT('Cost Escalators'!$B$18:$M$18,'Input Data'!$AA168:$AL168)</f>
        <v>1</v>
      </c>
      <c r="X168" s="171">
        <f>SUMPRODUCT('Cost Escalators'!$B$19:$M$19,'Input Data'!$AA168:$AL168)</f>
        <v>1</v>
      </c>
      <c r="Y168" s="171">
        <f>SUMPRODUCT('Cost Escalators'!$B$20:$M$20,'Input Data'!$AA168:$AL168)</f>
        <v>1</v>
      </c>
      <c r="Z168" s="171">
        <f>SUMPRODUCT('Cost Escalators'!$B$21:$M$21,'Input Data'!$AA168:$AL168)</f>
        <v>1</v>
      </c>
      <c r="AA168" s="176">
        <f>SUMPRODUCT('Cost Escalators'!$B$22:$M$22,'Input Data'!$AA168:$AL168)</f>
        <v>1</v>
      </c>
      <c r="AC168" s="255">
        <f>IF(OR($A168='Cost Escalators'!$A$68,$A168='Cost Escalators'!$A$69,$A168='Cost Escalators'!$A$70,$A168='Cost Escalators'!$A$71),SUM($H168:$L168),0)</f>
        <v>0</v>
      </c>
    </row>
    <row r="169" spans="1:29" x14ac:dyDescent="0.2">
      <c r="A169" s="33">
        <f>'Input Data'!A169</f>
        <v>8253</v>
      </c>
      <c r="B169" s="33" t="str">
        <f>'Input Data'!B169</f>
        <v>Substations</v>
      </c>
      <c r="C169" s="33" t="str">
        <f>'Input Data'!C169</f>
        <v>Management of CTs with PCB Contamination</v>
      </c>
      <c r="D169" s="35" t="str">
        <f>'Input Data'!D169</f>
        <v>PS Network Asset Replacement</v>
      </c>
      <c r="E169" s="61" t="str">
        <f>'Input Data'!E169</f>
        <v>Input_Prog_Future</v>
      </c>
      <c r="F169" s="66">
        <f>'Input Data'!F169</f>
        <v>0</v>
      </c>
      <c r="G169" s="52">
        <f>'Input Data'!G169</f>
        <v>2014</v>
      </c>
      <c r="H169" s="34">
        <f>'Costs ($2014) Excl Real Esc'!H169</f>
        <v>0</v>
      </c>
      <c r="I169" s="34">
        <f>'Costs ($2014) Excl Real Esc'!I169</f>
        <v>0</v>
      </c>
      <c r="J169" s="34">
        <f>'Costs ($2014) Excl Real Esc'!J169</f>
        <v>0</v>
      </c>
      <c r="K169" s="34">
        <f>'Costs ($2014) Excl Real Esc'!K169</f>
        <v>0</v>
      </c>
      <c r="L169" s="49">
        <f>'Costs ($2014) Excl Real Esc'!L169*W169</f>
        <v>0</v>
      </c>
      <c r="M169" s="34">
        <f>'Costs ($2014) Excl Real Esc'!M169*X169</f>
        <v>144540.91189999998</v>
      </c>
      <c r="N169" s="34">
        <f>'Costs ($2014) Excl Real Esc'!N169*Y169</f>
        <v>385864.58805999998</v>
      </c>
      <c r="O169" s="34">
        <f>'Costs ($2014) Excl Real Esc'!O169*Z169</f>
        <v>107380</v>
      </c>
      <c r="P169" s="49">
        <f>'Costs ($2014) Excl Real Esc'!P169*AA169</f>
        <v>0</v>
      </c>
      <c r="R169" s="102">
        <f t="shared" si="11"/>
        <v>144540.91189999998</v>
      </c>
      <c r="S169" s="34">
        <f t="shared" si="12"/>
        <v>385864.58805999998</v>
      </c>
      <c r="T169" s="34">
        <f t="shared" si="13"/>
        <v>107380</v>
      </c>
      <c r="U169" s="49">
        <f t="shared" si="14"/>
        <v>0</v>
      </c>
      <c r="W169" s="177">
        <f>SUMPRODUCT('Cost Escalators'!$B$18:$M$18,'Input Data'!$AA169:$AL169)</f>
        <v>1</v>
      </c>
      <c r="X169" s="171">
        <f>SUMPRODUCT('Cost Escalators'!$B$19:$M$19,'Input Data'!$AA169:$AL169)</f>
        <v>1</v>
      </c>
      <c r="Y169" s="171">
        <f>SUMPRODUCT('Cost Escalators'!$B$20:$M$20,'Input Data'!$AA169:$AL169)</f>
        <v>1</v>
      </c>
      <c r="Z169" s="171">
        <f>SUMPRODUCT('Cost Escalators'!$B$21:$M$21,'Input Data'!$AA169:$AL169)</f>
        <v>1</v>
      </c>
      <c r="AA169" s="176">
        <f>SUMPRODUCT('Cost Escalators'!$B$22:$M$22,'Input Data'!$AA169:$AL169)</f>
        <v>1</v>
      </c>
      <c r="AC169" s="255">
        <f>IF(OR($A169='Cost Escalators'!$A$68,$A169='Cost Escalators'!$A$69,$A169='Cost Escalators'!$A$70,$A169='Cost Escalators'!$A$71),SUM($H169:$L169),0)</f>
        <v>0</v>
      </c>
    </row>
    <row r="170" spans="1:29" x14ac:dyDescent="0.2">
      <c r="A170" s="33">
        <f>'Input Data'!A170</f>
        <v>4916</v>
      </c>
      <c r="B170" s="33" t="str">
        <f>'Input Data'!B170</f>
        <v>Substations</v>
      </c>
      <c r="C170" s="33" t="str">
        <f>'Input Data'!C170</f>
        <v>Replace Isolator and Earth Switch - 66kV and Below as Required</v>
      </c>
      <c r="D170" s="35" t="str">
        <f>'Input Data'!D170</f>
        <v>PS Network Asset Replacement</v>
      </c>
      <c r="E170" s="61" t="str">
        <f>'Input Data'!E170</f>
        <v>Input_Prog_Future</v>
      </c>
      <c r="F170" s="66">
        <f>'Input Data'!F170</f>
        <v>0</v>
      </c>
      <c r="G170" s="52">
        <f>'Input Data'!G170</f>
        <v>2014</v>
      </c>
      <c r="H170" s="34">
        <f>'Costs ($2014) Excl Real Esc'!H170</f>
        <v>0</v>
      </c>
      <c r="I170" s="34">
        <f>'Costs ($2014) Excl Real Esc'!I170</f>
        <v>0</v>
      </c>
      <c r="J170" s="34">
        <f>'Costs ($2014) Excl Real Esc'!J170</f>
        <v>0</v>
      </c>
      <c r="K170" s="34">
        <f>'Costs ($2014) Excl Real Esc'!K170</f>
        <v>0</v>
      </c>
      <c r="L170" s="49">
        <f>'Costs ($2014) Excl Real Esc'!L170*W170</f>
        <v>0</v>
      </c>
      <c r="M170" s="34">
        <f>'Costs ($2014) Excl Real Esc'!M170*X170</f>
        <v>0</v>
      </c>
      <c r="N170" s="34">
        <f>'Costs ($2014) Excl Real Esc'!N170*Y170</f>
        <v>0</v>
      </c>
      <c r="O170" s="34">
        <f>'Costs ($2014) Excl Real Esc'!O170*Z170</f>
        <v>92142.863010615882</v>
      </c>
      <c r="P170" s="49">
        <f>'Costs ($2014) Excl Real Esc'!P170*AA170</f>
        <v>92142.863010615882</v>
      </c>
      <c r="R170" s="102">
        <f t="shared" si="11"/>
        <v>0</v>
      </c>
      <c r="S170" s="34">
        <f t="shared" si="12"/>
        <v>0</v>
      </c>
      <c r="T170" s="34">
        <f t="shared" si="13"/>
        <v>92142.863010615882</v>
      </c>
      <c r="U170" s="49">
        <f t="shared" si="14"/>
        <v>92142.863010615882</v>
      </c>
      <c r="W170" s="177">
        <f>SUMPRODUCT('Cost Escalators'!$B$18:$M$18,'Input Data'!$AA170:$AL170)</f>
        <v>1</v>
      </c>
      <c r="X170" s="171">
        <f>SUMPRODUCT('Cost Escalators'!$B$19:$M$19,'Input Data'!$AA170:$AL170)</f>
        <v>1</v>
      </c>
      <c r="Y170" s="171">
        <f>SUMPRODUCT('Cost Escalators'!$B$20:$M$20,'Input Data'!$AA170:$AL170)</f>
        <v>1</v>
      </c>
      <c r="Z170" s="171">
        <f>SUMPRODUCT('Cost Escalators'!$B$21:$M$21,'Input Data'!$AA170:$AL170)</f>
        <v>1</v>
      </c>
      <c r="AA170" s="176">
        <f>SUMPRODUCT('Cost Escalators'!$B$22:$M$22,'Input Data'!$AA170:$AL170)</f>
        <v>1</v>
      </c>
      <c r="AC170" s="255">
        <f>IF(OR($A170='Cost Escalators'!$A$68,$A170='Cost Escalators'!$A$69,$A170='Cost Escalators'!$A$70,$A170='Cost Escalators'!$A$71),SUM($H170:$L170),0)</f>
        <v>0</v>
      </c>
    </row>
    <row r="171" spans="1:29" x14ac:dyDescent="0.2">
      <c r="A171" s="33">
        <f>'Input Data'!A171</f>
        <v>5066</v>
      </c>
      <c r="B171" s="33" t="str">
        <f>'Input Data'!B171</f>
        <v>Substations</v>
      </c>
      <c r="C171" s="33" t="str">
        <f>'Input Data'!C171</f>
        <v>110V Battery Chargers</v>
      </c>
      <c r="D171" s="35" t="str">
        <f>'Input Data'!D171</f>
        <v>PS Network Asset Replacement</v>
      </c>
      <c r="E171" s="61" t="str">
        <f>'Input Data'!E171</f>
        <v>Input_Prog_Future</v>
      </c>
      <c r="F171" s="66">
        <f>'Input Data'!F171</f>
        <v>0</v>
      </c>
      <c r="G171" s="52">
        <f>'Input Data'!G171</f>
        <v>2014</v>
      </c>
      <c r="H171" s="34">
        <f>'Costs ($2014) Excl Real Esc'!H171</f>
        <v>0</v>
      </c>
      <c r="I171" s="34">
        <f>'Costs ($2014) Excl Real Esc'!I171</f>
        <v>0</v>
      </c>
      <c r="J171" s="34">
        <f>'Costs ($2014) Excl Real Esc'!J171</f>
        <v>0</v>
      </c>
      <c r="K171" s="34">
        <f>'Costs ($2014) Excl Real Esc'!K171</f>
        <v>0</v>
      </c>
      <c r="L171" s="49">
        <f>'Costs ($2014) Excl Real Esc'!L171*W171</f>
        <v>0</v>
      </c>
      <c r="M171" s="34">
        <f>'Costs ($2014) Excl Real Esc'!M171*X171</f>
        <v>65692.427787355031</v>
      </c>
      <c r="N171" s="34">
        <f>'Costs ($2014) Excl Real Esc'!N171*Y171</f>
        <v>43794.951858236665</v>
      </c>
      <c r="O171" s="34">
        <f>'Costs ($2014) Excl Real Esc'!O171*Z171</f>
        <v>65692.427787355031</v>
      </c>
      <c r="P171" s="49">
        <f>'Costs ($2014) Excl Real Esc'!P171*AA171</f>
        <v>65692.427787355031</v>
      </c>
      <c r="R171" s="102">
        <f t="shared" si="11"/>
        <v>65692.427787355031</v>
      </c>
      <c r="S171" s="34">
        <f t="shared" si="12"/>
        <v>43794.951858236665</v>
      </c>
      <c r="T171" s="34">
        <f t="shared" si="13"/>
        <v>65692.427787355031</v>
      </c>
      <c r="U171" s="49">
        <f t="shared" si="14"/>
        <v>65692.427787355031</v>
      </c>
      <c r="W171" s="177">
        <f>SUMPRODUCT('Cost Escalators'!$B$18:$M$18,'Input Data'!$AA171:$AL171)</f>
        <v>1</v>
      </c>
      <c r="X171" s="171">
        <f>SUMPRODUCT('Cost Escalators'!$B$19:$M$19,'Input Data'!$AA171:$AL171)</f>
        <v>1</v>
      </c>
      <c r="Y171" s="171">
        <f>SUMPRODUCT('Cost Escalators'!$B$20:$M$20,'Input Data'!$AA171:$AL171)</f>
        <v>1</v>
      </c>
      <c r="Z171" s="171">
        <f>SUMPRODUCT('Cost Escalators'!$B$21:$M$21,'Input Data'!$AA171:$AL171)</f>
        <v>1</v>
      </c>
      <c r="AA171" s="176">
        <f>SUMPRODUCT('Cost Escalators'!$B$22:$M$22,'Input Data'!$AA171:$AL171)</f>
        <v>1</v>
      </c>
      <c r="AC171" s="255">
        <f>IF(OR($A171='Cost Escalators'!$A$68,$A171='Cost Escalators'!$A$69,$A171='Cost Escalators'!$A$70,$A171='Cost Escalators'!$A$71),SUM($H171:$L171),0)</f>
        <v>0</v>
      </c>
    </row>
    <row r="172" spans="1:29" x14ac:dyDescent="0.2">
      <c r="A172" s="33">
        <f>'Input Data'!A172</f>
        <v>5068</v>
      </c>
      <c r="B172" s="33" t="str">
        <f>'Input Data'!B172</f>
        <v>Substations</v>
      </c>
      <c r="C172" s="33" t="str">
        <f>'Input Data'!C172</f>
        <v>50V Battery Chargers</v>
      </c>
      <c r="D172" s="35" t="str">
        <f>'Input Data'!D172</f>
        <v>PS Network Asset Replacement</v>
      </c>
      <c r="E172" s="61" t="str">
        <f>'Input Data'!E172</f>
        <v>Input_Prog_Future</v>
      </c>
      <c r="F172" s="66">
        <f>'Input Data'!F172</f>
        <v>0</v>
      </c>
      <c r="G172" s="52">
        <f>'Input Data'!G172</f>
        <v>2014</v>
      </c>
      <c r="H172" s="34">
        <f>'Costs ($2014) Excl Real Esc'!H172</f>
        <v>0</v>
      </c>
      <c r="I172" s="34">
        <f>'Costs ($2014) Excl Real Esc'!I172</f>
        <v>0</v>
      </c>
      <c r="J172" s="34">
        <f>'Costs ($2014) Excl Real Esc'!J172</f>
        <v>0</v>
      </c>
      <c r="K172" s="34">
        <f>'Costs ($2014) Excl Real Esc'!K172</f>
        <v>0</v>
      </c>
      <c r="L172" s="49">
        <f>'Costs ($2014) Excl Real Esc'!L172*W172</f>
        <v>0</v>
      </c>
      <c r="M172" s="34">
        <f>'Costs ($2014) Excl Real Esc'!M172*X172</f>
        <v>58848.840775718629</v>
      </c>
      <c r="N172" s="34">
        <f>'Costs ($2014) Excl Real Esc'!N172*Y172</f>
        <v>19616.2802585729</v>
      </c>
      <c r="O172" s="34">
        <f>'Costs ($2014) Excl Real Esc'!O172*Z172</f>
        <v>19616.2802585729</v>
      </c>
      <c r="P172" s="49">
        <f>'Costs ($2014) Excl Real Esc'!P172*AA172</f>
        <v>0</v>
      </c>
      <c r="R172" s="102">
        <f t="shared" si="11"/>
        <v>58848.840775718629</v>
      </c>
      <c r="S172" s="34">
        <f t="shared" si="12"/>
        <v>19616.2802585729</v>
      </c>
      <c r="T172" s="34">
        <f t="shared" si="13"/>
        <v>19616.2802585729</v>
      </c>
      <c r="U172" s="49">
        <f t="shared" si="14"/>
        <v>0</v>
      </c>
      <c r="W172" s="177">
        <f>SUMPRODUCT('Cost Escalators'!$B$18:$M$18,'Input Data'!$AA172:$AL172)</f>
        <v>1</v>
      </c>
      <c r="X172" s="171">
        <f>SUMPRODUCT('Cost Escalators'!$B$19:$M$19,'Input Data'!$AA172:$AL172)</f>
        <v>1</v>
      </c>
      <c r="Y172" s="171">
        <f>SUMPRODUCT('Cost Escalators'!$B$20:$M$20,'Input Data'!$AA172:$AL172)</f>
        <v>1</v>
      </c>
      <c r="Z172" s="171">
        <f>SUMPRODUCT('Cost Escalators'!$B$21:$M$21,'Input Data'!$AA172:$AL172)</f>
        <v>1</v>
      </c>
      <c r="AA172" s="176">
        <f>SUMPRODUCT('Cost Escalators'!$B$22:$M$22,'Input Data'!$AA172:$AL172)</f>
        <v>1</v>
      </c>
      <c r="AC172" s="255">
        <f>IF(OR($A172='Cost Escalators'!$A$68,$A172='Cost Escalators'!$A$69,$A172='Cost Escalators'!$A$70,$A172='Cost Escalators'!$A$71),SUM($H172:$L172),0)</f>
        <v>0</v>
      </c>
    </row>
    <row r="173" spans="1:29" x14ac:dyDescent="0.2">
      <c r="A173" s="44">
        <f>'Input Data'!A173</f>
        <v>8274</v>
      </c>
      <c r="B173" s="44" t="str">
        <f>'Input Data'!B173</f>
        <v>Substations</v>
      </c>
      <c r="C173" s="44" t="str">
        <f>'Input Data'!C173</f>
        <v>Fault Throwing Switches</v>
      </c>
      <c r="D173" s="45" t="str">
        <f>'Input Data'!D173</f>
        <v>PS Network Asset Replacement</v>
      </c>
      <c r="E173" s="62" t="str">
        <f>'Input Data'!E173</f>
        <v>Input_Prog_Future</v>
      </c>
      <c r="F173" s="67">
        <f>'Input Data'!F173</f>
        <v>0</v>
      </c>
      <c r="G173" s="53">
        <f>'Input Data'!G173</f>
        <v>2014</v>
      </c>
      <c r="H173" s="46">
        <f>'Costs ($2014) Excl Real Esc'!H173</f>
        <v>0</v>
      </c>
      <c r="I173" s="46">
        <f>'Costs ($2014) Excl Real Esc'!I173</f>
        <v>0</v>
      </c>
      <c r="J173" s="46">
        <f>'Costs ($2014) Excl Real Esc'!J173</f>
        <v>0</v>
      </c>
      <c r="K173" s="46">
        <f>'Costs ($2014) Excl Real Esc'!K173</f>
        <v>0</v>
      </c>
      <c r="L173" s="50">
        <f>'Costs ($2014) Excl Real Esc'!L173*W173</f>
        <v>0</v>
      </c>
      <c r="M173" s="46">
        <f>'Costs ($2014) Excl Real Esc'!M173*X173</f>
        <v>140000</v>
      </c>
      <c r="N173" s="46">
        <f>'Costs ($2014) Excl Real Esc'!N173*Y173</f>
        <v>0</v>
      </c>
      <c r="O173" s="46">
        <f>'Costs ($2014) Excl Real Esc'!O173*Z173</f>
        <v>0</v>
      </c>
      <c r="P173" s="50">
        <f>'Costs ($2014) Excl Real Esc'!P173*AA173</f>
        <v>0</v>
      </c>
      <c r="Q173" s="104"/>
      <c r="R173" s="103">
        <f t="shared" si="11"/>
        <v>140000</v>
      </c>
      <c r="S173" s="46">
        <f t="shared" si="12"/>
        <v>0</v>
      </c>
      <c r="T173" s="46">
        <f t="shared" si="13"/>
        <v>0</v>
      </c>
      <c r="U173" s="50">
        <f t="shared" si="14"/>
        <v>0</v>
      </c>
      <c r="W173" s="178">
        <f>SUMPRODUCT('Cost Escalators'!$B$18:$M$18,'Input Data'!$AA173:$AL173)</f>
        <v>1</v>
      </c>
      <c r="X173" s="179">
        <f>SUMPRODUCT('Cost Escalators'!$B$19:$M$19,'Input Data'!$AA173:$AL173)</f>
        <v>1</v>
      </c>
      <c r="Y173" s="179">
        <f>SUMPRODUCT('Cost Escalators'!$B$20:$M$20,'Input Data'!$AA173:$AL173)</f>
        <v>1</v>
      </c>
      <c r="Z173" s="179">
        <f>SUMPRODUCT('Cost Escalators'!$B$21:$M$21,'Input Data'!$AA173:$AL173)</f>
        <v>1</v>
      </c>
      <c r="AA173" s="180">
        <f>SUMPRODUCT('Cost Escalators'!$B$22:$M$22,'Input Data'!$AA173:$AL173)</f>
        <v>1</v>
      </c>
      <c r="AC173" s="256">
        <f>IF(OR($A173='Cost Escalators'!$A$68,$A173='Cost Escalators'!$A$69,$A173='Cost Escalators'!$A$70,$A173='Cost Escalators'!$A$71),SUM($H173:$L173),0)</f>
        <v>0</v>
      </c>
    </row>
    <row r="174" spans="1:29" x14ac:dyDescent="0.2">
      <c r="A174" s="33">
        <f>'Input Data'!A174</f>
        <v>6370</v>
      </c>
      <c r="B174" s="33" t="str">
        <f>'Input Data'!B174</f>
        <v>Cable Minor Projects</v>
      </c>
      <c r="C174" s="33" t="str">
        <f>'Input Data'!C174</f>
        <v>42 Cable Tunnel Life Extension</v>
      </c>
      <c r="D174" s="35" t="str">
        <f>'Input Data'!D174</f>
        <v>PS Augmentation</v>
      </c>
      <c r="E174" s="63" t="str">
        <f>'Input Data'!E174</f>
        <v>Input_Proj_Commit</v>
      </c>
      <c r="F174" s="68">
        <f>'Input Data'!F174</f>
        <v>2011</v>
      </c>
      <c r="G174" s="52">
        <f>'Input Data'!G174</f>
        <v>2013</v>
      </c>
      <c r="H174" s="34">
        <f>'Costs ($2014) Excl Real Esc'!H174</f>
        <v>31597.497727685204</v>
      </c>
      <c r="I174" s="34">
        <f>'Costs ($2014) Excl Real Esc'!I174</f>
        <v>34869.744753905725</v>
      </c>
      <c r="J174" s="34">
        <f>'Costs ($2014) Excl Real Esc'!J174</f>
        <v>0</v>
      </c>
      <c r="K174" s="34">
        <f>'Costs ($2014) Excl Real Esc'!K174</f>
        <v>0</v>
      </c>
      <c r="L174" s="49">
        <f>'Costs ($2014) Excl Real Esc'!L174*W174</f>
        <v>0</v>
      </c>
      <c r="M174" s="34">
        <f>'Costs ($2014) Excl Real Esc'!M174*X174</f>
        <v>0</v>
      </c>
      <c r="N174" s="34">
        <f>'Costs ($2014) Excl Real Esc'!N174*Y174</f>
        <v>0</v>
      </c>
      <c r="O174" s="34">
        <f>'Costs ($2014) Excl Real Esc'!O174*Z174</f>
        <v>0</v>
      </c>
      <c r="P174" s="49">
        <f>'Costs ($2014) Excl Real Esc'!P174*AA174</f>
        <v>0</v>
      </c>
      <c r="R174" s="102">
        <f t="shared" si="11"/>
        <v>0</v>
      </c>
      <c r="S174" s="34">
        <f t="shared" si="12"/>
        <v>0</v>
      </c>
      <c r="T174" s="34">
        <f t="shared" si="13"/>
        <v>0</v>
      </c>
      <c r="U174" s="49">
        <f t="shared" si="14"/>
        <v>0</v>
      </c>
      <c r="W174" s="177">
        <f>SUMPRODUCT('Cost Escalators'!$B$18:$M$18,'Input Data'!$AA174:$AL174)</f>
        <v>1</v>
      </c>
      <c r="X174" s="171">
        <f>SUMPRODUCT('Cost Escalators'!$B$19:$M$19,'Input Data'!$AA174:$AL174)</f>
        <v>1</v>
      </c>
      <c r="Y174" s="171">
        <f>SUMPRODUCT('Cost Escalators'!$B$20:$M$20,'Input Data'!$AA174:$AL174)</f>
        <v>1</v>
      </c>
      <c r="Z174" s="171">
        <f>SUMPRODUCT('Cost Escalators'!$B$21:$M$21,'Input Data'!$AA174:$AL174)</f>
        <v>1</v>
      </c>
      <c r="AA174" s="176">
        <f>SUMPRODUCT('Cost Escalators'!$B$22:$M$22,'Input Data'!$AA174:$AL174)</f>
        <v>1</v>
      </c>
      <c r="AC174" s="255">
        <f>IF(OR($A174='Cost Escalators'!$A$68,$A174='Cost Escalators'!$A$69,$A174='Cost Escalators'!$A$70,$A174='Cost Escalators'!$A$71),SUM($H174:$L174),0)</f>
        <v>0</v>
      </c>
    </row>
    <row r="175" spans="1:29" x14ac:dyDescent="0.2">
      <c r="A175" s="33">
        <f>'Input Data'!A175</f>
        <v>5657</v>
      </c>
      <c r="B175" s="33" t="str">
        <f>'Input Data'!B175</f>
        <v>Capacitor Bank</v>
      </c>
      <c r="C175" s="33" t="str">
        <f>'Input Data'!C175</f>
        <v>Muswellbrook No.1 132kV Capacitor Bank Detuning</v>
      </c>
      <c r="D175" s="35" t="str">
        <f>'Input Data'!D175</f>
        <v>PS Augmentation</v>
      </c>
      <c r="E175" s="63" t="str">
        <f>'Input Data'!E175</f>
        <v>Input_Proj_Commit</v>
      </c>
      <c r="F175" s="68">
        <f>'Input Data'!F175</f>
        <v>2010</v>
      </c>
      <c r="G175" s="52">
        <f>'Input Data'!G175</f>
        <v>2013</v>
      </c>
      <c r="H175" s="34">
        <f>'Costs ($2014) Excl Real Esc'!H175</f>
        <v>-82.757659872732376</v>
      </c>
      <c r="I175" s="34">
        <f>'Costs ($2014) Excl Real Esc'!I175</f>
        <v>0</v>
      </c>
      <c r="J175" s="34">
        <f>'Costs ($2014) Excl Real Esc'!J175</f>
        <v>0</v>
      </c>
      <c r="K175" s="34">
        <f>'Costs ($2014) Excl Real Esc'!K175</f>
        <v>0</v>
      </c>
      <c r="L175" s="49">
        <f>'Costs ($2014) Excl Real Esc'!L175*W175</f>
        <v>0</v>
      </c>
      <c r="M175" s="34">
        <f>'Costs ($2014) Excl Real Esc'!M175*X175</f>
        <v>0</v>
      </c>
      <c r="N175" s="34">
        <f>'Costs ($2014) Excl Real Esc'!N175*Y175</f>
        <v>0</v>
      </c>
      <c r="O175" s="34">
        <f>'Costs ($2014) Excl Real Esc'!O175*Z175</f>
        <v>0</v>
      </c>
      <c r="P175" s="49">
        <f>'Costs ($2014) Excl Real Esc'!P175*AA175</f>
        <v>0</v>
      </c>
      <c r="R175" s="102">
        <f t="shared" si="11"/>
        <v>0</v>
      </c>
      <c r="S175" s="34">
        <f t="shared" si="12"/>
        <v>0</v>
      </c>
      <c r="T175" s="34">
        <f t="shared" si="13"/>
        <v>0</v>
      </c>
      <c r="U175" s="49">
        <f t="shared" si="14"/>
        <v>0</v>
      </c>
      <c r="W175" s="177">
        <f>SUMPRODUCT('Cost Escalators'!$B$18:$M$18,'Input Data'!$AA175:$AL175)</f>
        <v>1</v>
      </c>
      <c r="X175" s="171">
        <f>SUMPRODUCT('Cost Escalators'!$B$19:$M$19,'Input Data'!$AA175:$AL175)</f>
        <v>1</v>
      </c>
      <c r="Y175" s="171">
        <f>SUMPRODUCT('Cost Escalators'!$B$20:$M$20,'Input Data'!$AA175:$AL175)</f>
        <v>1</v>
      </c>
      <c r="Z175" s="171">
        <f>SUMPRODUCT('Cost Escalators'!$B$21:$M$21,'Input Data'!$AA175:$AL175)</f>
        <v>1</v>
      </c>
      <c r="AA175" s="176">
        <f>SUMPRODUCT('Cost Escalators'!$B$22:$M$22,'Input Data'!$AA175:$AL175)</f>
        <v>1</v>
      </c>
      <c r="AC175" s="255">
        <f>IF(OR($A175='Cost Escalators'!$A$68,$A175='Cost Escalators'!$A$69,$A175='Cost Escalators'!$A$70,$A175='Cost Escalators'!$A$71),SUM($H175:$L175),0)</f>
        <v>0</v>
      </c>
    </row>
    <row r="176" spans="1:29" x14ac:dyDescent="0.2">
      <c r="A176" s="33">
        <f>'Input Data'!A176</f>
        <v>6234</v>
      </c>
      <c r="B176" s="33" t="str">
        <f>'Input Data'!B176</f>
        <v>Capacitor Bank</v>
      </c>
      <c r="C176" s="33" t="str">
        <f>'Input Data'!C176</f>
        <v>Capacitor Banks</v>
      </c>
      <c r="D176" s="35" t="str">
        <f>'Input Data'!D176</f>
        <v>PS Augmentation</v>
      </c>
      <c r="E176" s="63" t="str">
        <f>'Input Data'!E176</f>
        <v>Input_Proj_Commit</v>
      </c>
      <c r="F176" s="68">
        <f>'Input Data'!F176</f>
        <v>2010</v>
      </c>
      <c r="G176" s="52">
        <f>'Input Data'!G176</f>
        <v>2013</v>
      </c>
      <c r="H176" s="34">
        <f>'Costs ($2014) Excl Real Esc'!H176</f>
        <v>7.1034747547421668</v>
      </c>
      <c r="I176" s="34">
        <f>'Costs ($2014) Excl Real Esc'!I176</f>
        <v>0</v>
      </c>
      <c r="J176" s="34">
        <f>'Costs ($2014) Excl Real Esc'!J176</f>
        <v>0</v>
      </c>
      <c r="K176" s="34">
        <f>'Costs ($2014) Excl Real Esc'!K176</f>
        <v>0</v>
      </c>
      <c r="L176" s="49">
        <f>'Costs ($2014) Excl Real Esc'!L176*W176</f>
        <v>0</v>
      </c>
      <c r="M176" s="34">
        <f>'Costs ($2014) Excl Real Esc'!M176*X176</f>
        <v>0</v>
      </c>
      <c r="N176" s="34">
        <f>'Costs ($2014) Excl Real Esc'!N176*Y176</f>
        <v>0</v>
      </c>
      <c r="O176" s="34">
        <f>'Costs ($2014) Excl Real Esc'!O176*Z176</f>
        <v>0</v>
      </c>
      <c r="P176" s="49">
        <f>'Costs ($2014) Excl Real Esc'!P176*AA176</f>
        <v>0</v>
      </c>
      <c r="R176" s="102">
        <f t="shared" si="11"/>
        <v>0</v>
      </c>
      <c r="S176" s="34">
        <f t="shared" si="12"/>
        <v>0</v>
      </c>
      <c r="T176" s="34">
        <f t="shared" si="13"/>
        <v>0</v>
      </c>
      <c r="U176" s="49">
        <f t="shared" si="14"/>
        <v>0</v>
      </c>
      <c r="W176" s="177">
        <f>SUMPRODUCT('Cost Escalators'!$B$18:$M$18,'Input Data'!$AA176:$AL176)</f>
        <v>1</v>
      </c>
      <c r="X176" s="171">
        <f>SUMPRODUCT('Cost Escalators'!$B$19:$M$19,'Input Data'!$AA176:$AL176)</f>
        <v>1</v>
      </c>
      <c r="Y176" s="171">
        <f>SUMPRODUCT('Cost Escalators'!$B$20:$M$20,'Input Data'!$AA176:$AL176)</f>
        <v>1</v>
      </c>
      <c r="Z176" s="171">
        <f>SUMPRODUCT('Cost Escalators'!$B$21:$M$21,'Input Data'!$AA176:$AL176)</f>
        <v>1</v>
      </c>
      <c r="AA176" s="176">
        <f>SUMPRODUCT('Cost Escalators'!$B$22:$M$22,'Input Data'!$AA176:$AL176)</f>
        <v>1</v>
      </c>
      <c r="AC176" s="255">
        <f>IF(OR($A176='Cost Escalators'!$A$68,$A176='Cost Escalators'!$A$69,$A176='Cost Escalators'!$A$70,$A176='Cost Escalators'!$A$71),SUM($H176:$L176),0)</f>
        <v>0</v>
      </c>
    </row>
    <row r="177" spans="1:29" x14ac:dyDescent="0.2">
      <c r="A177" s="33">
        <f>'Input Data'!A177</f>
        <v>6192</v>
      </c>
      <c r="B177" s="33" t="str">
        <f>'Input Data'!B177</f>
        <v>Capacitor Bank</v>
      </c>
      <c r="C177" s="33" t="str">
        <f>'Input Data'!C177</f>
        <v>Beryl 66kV Capacitor Bank</v>
      </c>
      <c r="D177" s="35" t="str">
        <f>'Input Data'!D177</f>
        <v>PS Augmentation</v>
      </c>
      <c r="E177" s="63" t="str">
        <f>'Input Data'!E177</f>
        <v>Input_Proj_Commit</v>
      </c>
      <c r="F177" s="68">
        <f>'Input Data'!F177</f>
        <v>2011</v>
      </c>
      <c r="G177" s="52">
        <f>'Input Data'!G177</f>
        <v>2013</v>
      </c>
      <c r="H177" s="34">
        <f>'Costs ($2014) Excl Real Esc'!H177</f>
        <v>199.51830242882403</v>
      </c>
      <c r="I177" s="34">
        <f>'Costs ($2014) Excl Real Esc'!I177</f>
        <v>0</v>
      </c>
      <c r="J177" s="34">
        <f>'Costs ($2014) Excl Real Esc'!J177</f>
        <v>0</v>
      </c>
      <c r="K177" s="34">
        <f>'Costs ($2014) Excl Real Esc'!K177</f>
        <v>0</v>
      </c>
      <c r="L177" s="49">
        <f>'Costs ($2014) Excl Real Esc'!L177*W177</f>
        <v>0</v>
      </c>
      <c r="M177" s="34">
        <f>'Costs ($2014) Excl Real Esc'!M177*X177</f>
        <v>0</v>
      </c>
      <c r="N177" s="34">
        <f>'Costs ($2014) Excl Real Esc'!N177*Y177</f>
        <v>0</v>
      </c>
      <c r="O177" s="34">
        <f>'Costs ($2014) Excl Real Esc'!O177*Z177</f>
        <v>0</v>
      </c>
      <c r="P177" s="49">
        <f>'Costs ($2014) Excl Real Esc'!P177*AA177</f>
        <v>0</v>
      </c>
      <c r="R177" s="102">
        <f t="shared" si="11"/>
        <v>0</v>
      </c>
      <c r="S177" s="34">
        <f t="shared" si="12"/>
        <v>0</v>
      </c>
      <c r="T177" s="34">
        <f t="shared" si="13"/>
        <v>0</v>
      </c>
      <c r="U177" s="49">
        <f t="shared" si="14"/>
        <v>0</v>
      </c>
      <c r="W177" s="177">
        <f>SUMPRODUCT('Cost Escalators'!$B$18:$M$18,'Input Data'!$AA177:$AL177)</f>
        <v>1</v>
      </c>
      <c r="X177" s="171">
        <f>SUMPRODUCT('Cost Escalators'!$B$19:$M$19,'Input Data'!$AA177:$AL177)</f>
        <v>1</v>
      </c>
      <c r="Y177" s="171">
        <f>SUMPRODUCT('Cost Escalators'!$B$20:$M$20,'Input Data'!$AA177:$AL177)</f>
        <v>1</v>
      </c>
      <c r="Z177" s="171">
        <f>SUMPRODUCT('Cost Escalators'!$B$21:$M$21,'Input Data'!$AA177:$AL177)</f>
        <v>1</v>
      </c>
      <c r="AA177" s="176">
        <f>SUMPRODUCT('Cost Escalators'!$B$22:$M$22,'Input Data'!$AA177:$AL177)</f>
        <v>1</v>
      </c>
      <c r="AC177" s="255">
        <f>IF(OR($A177='Cost Escalators'!$A$68,$A177='Cost Escalators'!$A$69,$A177='Cost Escalators'!$A$70,$A177='Cost Escalators'!$A$71),SUM($H177:$L177),0)</f>
        <v>0</v>
      </c>
    </row>
    <row r="178" spans="1:29" x14ac:dyDescent="0.2">
      <c r="A178" s="33">
        <f>'Input Data'!A178</f>
        <v>6211</v>
      </c>
      <c r="B178" s="33" t="str">
        <f>'Input Data'!B178</f>
        <v>Capacitor Bank</v>
      </c>
      <c r="C178" s="33" t="str">
        <f>'Input Data'!C178</f>
        <v>Sydney North &amp; East 330kV 2 x 200 MVAr Capacitor Banks</v>
      </c>
      <c r="D178" s="35" t="str">
        <f>'Input Data'!D178</f>
        <v>PS Augmentation</v>
      </c>
      <c r="E178" s="63" t="str">
        <f>'Input Data'!E178</f>
        <v>Input_Proj_Commit</v>
      </c>
      <c r="F178" s="68">
        <f>'Input Data'!F178</f>
        <v>2011</v>
      </c>
      <c r="G178" s="52">
        <f>'Input Data'!G178</f>
        <v>2013</v>
      </c>
      <c r="H178" s="34">
        <f>'Costs ($2014) Excl Real Esc'!H178</f>
        <v>108288.69210576807</v>
      </c>
      <c r="I178" s="34">
        <f>'Costs ($2014) Excl Real Esc'!I178</f>
        <v>571017.67922863865</v>
      </c>
      <c r="J178" s="34">
        <f>'Costs ($2014) Excl Real Esc'!J178</f>
        <v>-18389.145400449481</v>
      </c>
      <c r="K178" s="34">
        <f>'Costs ($2014) Excl Real Esc'!K178</f>
        <v>0</v>
      </c>
      <c r="L178" s="49">
        <f>'Costs ($2014) Excl Real Esc'!L178*W178</f>
        <v>0</v>
      </c>
      <c r="M178" s="34">
        <f>'Costs ($2014) Excl Real Esc'!M178*X178</f>
        <v>0</v>
      </c>
      <c r="N178" s="34">
        <f>'Costs ($2014) Excl Real Esc'!N178*Y178</f>
        <v>0</v>
      </c>
      <c r="O178" s="34">
        <f>'Costs ($2014) Excl Real Esc'!O178*Z178</f>
        <v>0</v>
      </c>
      <c r="P178" s="49">
        <f>'Costs ($2014) Excl Real Esc'!P178*AA178</f>
        <v>0</v>
      </c>
      <c r="R178" s="102">
        <f t="shared" si="11"/>
        <v>0</v>
      </c>
      <c r="S178" s="34">
        <f t="shared" si="12"/>
        <v>0</v>
      </c>
      <c r="T178" s="34">
        <f t="shared" si="13"/>
        <v>0</v>
      </c>
      <c r="U178" s="49">
        <f t="shared" si="14"/>
        <v>0</v>
      </c>
      <c r="W178" s="177">
        <f>SUMPRODUCT('Cost Escalators'!$B$18:$M$18,'Input Data'!$AA178:$AL178)</f>
        <v>1</v>
      </c>
      <c r="X178" s="171">
        <f>SUMPRODUCT('Cost Escalators'!$B$19:$M$19,'Input Data'!$AA178:$AL178)</f>
        <v>1</v>
      </c>
      <c r="Y178" s="171">
        <f>SUMPRODUCT('Cost Escalators'!$B$20:$M$20,'Input Data'!$AA178:$AL178)</f>
        <v>1</v>
      </c>
      <c r="Z178" s="171">
        <f>SUMPRODUCT('Cost Escalators'!$B$21:$M$21,'Input Data'!$AA178:$AL178)</f>
        <v>1</v>
      </c>
      <c r="AA178" s="176">
        <f>SUMPRODUCT('Cost Escalators'!$B$22:$M$22,'Input Data'!$AA178:$AL178)</f>
        <v>1</v>
      </c>
      <c r="AC178" s="255">
        <f>IF(OR($A178='Cost Escalators'!$A$68,$A178='Cost Escalators'!$A$69,$A178='Cost Escalators'!$A$70,$A178='Cost Escalators'!$A$71),SUM($H178:$L178),0)</f>
        <v>0</v>
      </c>
    </row>
    <row r="179" spans="1:29" x14ac:dyDescent="0.2">
      <c r="A179" s="33">
        <f>'Input Data'!A179</f>
        <v>6241</v>
      </c>
      <c r="B179" s="33" t="str">
        <f>'Input Data'!B179</f>
        <v>Capacitor Bank</v>
      </c>
      <c r="C179" s="33" t="str">
        <f>'Input Data'!C179</f>
        <v>Sydney North &amp; East 330kV 2 x 200 MVAr Capacitor Banks</v>
      </c>
      <c r="D179" s="35" t="str">
        <f>'Input Data'!D179</f>
        <v>PS Augmentation</v>
      </c>
      <c r="E179" s="63" t="str">
        <f>'Input Data'!E179</f>
        <v>Input_Proj_Commit</v>
      </c>
      <c r="F179" s="68">
        <f>'Input Data'!F179</f>
        <v>2011</v>
      </c>
      <c r="G179" s="52">
        <f>'Input Data'!G179</f>
        <v>2013</v>
      </c>
      <c r="H179" s="34">
        <f>'Costs ($2014) Excl Real Esc'!H179</f>
        <v>0</v>
      </c>
      <c r="I179" s="34">
        <f>'Costs ($2014) Excl Real Esc'!I179</f>
        <v>-505.63787283371846</v>
      </c>
      <c r="J179" s="34">
        <f>'Costs ($2014) Excl Real Esc'!J179</f>
        <v>0</v>
      </c>
      <c r="K179" s="34">
        <f>'Costs ($2014) Excl Real Esc'!K179</f>
        <v>0</v>
      </c>
      <c r="L179" s="49">
        <f>'Costs ($2014) Excl Real Esc'!L179*W179</f>
        <v>0</v>
      </c>
      <c r="M179" s="34">
        <f>'Costs ($2014) Excl Real Esc'!M179*X179</f>
        <v>0</v>
      </c>
      <c r="N179" s="34">
        <f>'Costs ($2014) Excl Real Esc'!N179*Y179</f>
        <v>0</v>
      </c>
      <c r="O179" s="34">
        <f>'Costs ($2014) Excl Real Esc'!O179*Z179</f>
        <v>0</v>
      </c>
      <c r="P179" s="49">
        <f>'Costs ($2014) Excl Real Esc'!P179*AA179</f>
        <v>0</v>
      </c>
      <c r="R179" s="102">
        <f t="shared" si="11"/>
        <v>0</v>
      </c>
      <c r="S179" s="34">
        <f t="shared" si="12"/>
        <v>0</v>
      </c>
      <c r="T179" s="34">
        <f t="shared" si="13"/>
        <v>0</v>
      </c>
      <c r="U179" s="49">
        <f t="shared" si="14"/>
        <v>0</v>
      </c>
      <c r="W179" s="177">
        <f>SUMPRODUCT('Cost Escalators'!$B$18:$M$18,'Input Data'!$AA179:$AL179)</f>
        <v>1</v>
      </c>
      <c r="X179" s="171">
        <f>SUMPRODUCT('Cost Escalators'!$B$19:$M$19,'Input Data'!$AA179:$AL179)</f>
        <v>1</v>
      </c>
      <c r="Y179" s="171">
        <f>SUMPRODUCT('Cost Escalators'!$B$20:$M$20,'Input Data'!$AA179:$AL179)</f>
        <v>1</v>
      </c>
      <c r="Z179" s="171">
        <f>SUMPRODUCT('Cost Escalators'!$B$21:$M$21,'Input Data'!$AA179:$AL179)</f>
        <v>1</v>
      </c>
      <c r="AA179" s="176">
        <f>SUMPRODUCT('Cost Escalators'!$B$22:$M$22,'Input Data'!$AA179:$AL179)</f>
        <v>1</v>
      </c>
      <c r="AC179" s="255">
        <f>IF(OR($A179='Cost Escalators'!$A$68,$A179='Cost Escalators'!$A$69,$A179='Cost Escalators'!$A$70,$A179='Cost Escalators'!$A$71),SUM($H179:$L179),0)</f>
        <v>0</v>
      </c>
    </row>
    <row r="180" spans="1:29" x14ac:dyDescent="0.2">
      <c r="A180" s="33">
        <f>'Input Data'!A180</f>
        <v>6258</v>
      </c>
      <c r="B180" s="33" t="str">
        <f>'Input Data'!B180</f>
        <v>Capacitor Bank</v>
      </c>
      <c r="C180" s="33" t="str">
        <f>'Input Data'!C180</f>
        <v>Regentville 330kV Capacitor Bank</v>
      </c>
      <c r="D180" s="35" t="str">
        <f>'Input Data'!D180</f>
        <v>PS Augmentation</v>
      </c>
      <c r="E180" s="63" t="str">
        <f>'Input Data'!E180</f>
        <v>Input_Proj_Commit</v>
      </c>
      <c r="F180" s="68">
        <f>'Input Data'!F180</f>
        <v>2011</v>
      </c>
      <c r="G180" s="52">
        <f>'Input Data'!G180</f>
        <v>2013</v>
      </c>
      <c r="H180" s="34">
        <f>'Costs ($2014) Excl Real Esc'!H180</f>
        <v>0</v>
      </c>
      <c r="I180" s="34">
        <f>'Costs ($2014) Excl Real Esc'!I180</f>
        <v>-208.19945136091226</v>
      </c>
      <c r="J180" s="34">
        <f>'Costs ($2014) Excl Real Esc'!J180</f>
        <v>0</v>
      </c>
      <c r="K180" s="34">
        <f>'Costs ($2014) Excl Real Esc'!K180</f>
        <v>0</v>
      </c>
      <c r="L180" s="49">
        <f>'Costs ($2014) Excl Real Esc'!L180*W180</f>
        <v>0</v>
      </c>
      <c r="M180" s="34">
        <f>'Costs ($2014) Excl Real Esc'!M180*X180</f>
        <v>0</v>
      </c>
      <c r="N180" s="34">
        <f>'Costs ($2014) Excl Real Esc'!N180*Y180</f>
        <v>0</v>
      </c>
      <c r="O180" s="34">
        <f>'Costs ($2014) Excl Real Esc'!O180*Z180</f>
        <v>0</v>
      </c>
      <c r="P180" s="49">
        <f>'Costs ($2014) Excl Real Esc'!P180*AA180</f>
        <v>0</v>
      </c>
      <c r="R180" s="102">
        <f t="shared" si="11"/>
        <v>0</v>
      </c>
      <c r="S180" s="34">
        <f t="shared" si="12"/>
        <v>0</v>
      </c>
      <c r="T180" s="34">
        <f t="shared" si="13"/>
        <v>0</v>
      </c>
      <c r="U180" s="49">
        <f t="shared" si="14"/>
        <v>0</v>
      </c>
      <c r="W180" s="177">
        <f>SUMPRODUCT('Cost Escalators'!$B$18:$M$18,'Input Data'!$AA180:$AL180)</f>
        <v>1</v>
      </c>
      <c r="X180" s="171">
        <f>SUMPRODUCT('Cost Escalators'!$B$19:$M$19,'Input Data'!$AA180:$AL180)</f>
        <v>1</v>
      </c>
      <c r="Y180" s="171">
        <f>SUMPRODUCT('Cost Escalators'!$B$20:$M$20,'Input Data'!$AA180:$AL180)</f>
        <v>1</v>
      </c>
      <c r="Z180" s="171">
        <f>SUMPRODUCT('Cost Escalators'!$B$21:$M$21,'Input Data'!$AA180:$AL180)</f>
        <v>1</v>
      </c>
      <c r="AA180" s="176">
        <f>SUMPRODUCT('Cost Escalators'!$B$22:$M$22,'Input Data'!$AA180:$AL180)</f>
        <v>1</v>
      </c>
      <c r="AC180" s="255">
        <f>IF(OR($A180='Cost Escalators'!$A$68,$A180='Cost Escalators'!$A$69,$A180='Cost Escalators'!$A$70,$A180='Cost Escalators'!$A$71),SUM($H180:$L180),0)</f>
        <v>0</v>
      </c>
    </row>
    <row r="181" spans="1:29" x14ac:dyDescent="0.2">
      <c r="A181" s="33">
        <f>'Input Data'!A181</f>
        <v>6384</v>
      </c>
      <c r="B181" s="33" t="str">
        <f>'Input Data'!B181</f>
        <v>Capacitor Bank</v>
      </c>
      <c r="C181" s="33" t="str">
        <f>'Input Data'!C181</f>
        <v>Sydney Area 200MVAr Capacitor Bank</v>
      </c>
      <c r="D181" s="35" t="str">
        <f>'Input Data'!D181</f>
        <v>PS Augmentation</v>
      </c>
      <c r="E181" s="63" t="str">
        <f>'Input Data'!E181</f>
        <v>Input_Proj_Commit</v>
      </c>
      <c r="F181" s="68">
        <f>'Input Data'!F181</f>
        <v>2011</v>
      </c>
      <c r="G181" s="52">
        <f>'Input Data'!G181</f>
        <v>2013</v>
      </c>
      <c r="H181" s="34">
        <f>'Costs ($2014) Excl Real Esc'!H181</f>
        <v>-0.21789799861172277</v>
      </c>
      <c r="I181" s="34">
        <f>'Costs ($2014) Excl Real Esc'!I181</f>
        <v>-1627.4202173337155</v>
      </c>
      <c r="J181" s="34">
        <f>'Costs ($2014) Excl Real Esc'!J181</f>
        <v>0</v>
      </c>
      <c r="K181" s="34">
        <f>'Costs ($2014) Excl Real Esc'!K181</f>
        <v>0</v>
      </c>
      <c r="L181" s="49">
        <f>'Costs ($2014) Excl Real Esc'!L181*W181</f>
        <v>0</v>
      </c>
      <c r="M181" s="34">
        <f>'Costs ($2014) Excl Real Esc'!M181*X181</f>
        <v>0</v>
      </c>
      <c r="N181" s="34">
        <f>'Costs ($2014) Excl Real Esc'!N181*Y181</f>
        <v>0</v>
      </c>
      <c r="O181" s="34">
        <f>'Costs ($2014) Excl Real Esc'!O181*Z181</f>
        <v>0</v>
      </c>
      <c r="P181" s="49">
        <f>'Costs ($2014) Excl Real Esc'!P181*AA181</f>
        <v>0</v>
      </c>
      <c r="R181" s="102">
        <f t="shared" si="11"/>
        <v>0</v>
      </c>
      <c r="S181" s="34">
        <f t="shared" si="12"/>
        <v>0</v>
      </c>
      <c r="T181" s="34">
        <f t="shared" si="13"/>
        <v>0</v>
      </c>
      <c r="U181" s="49">
        <f t="shared" si="14"/>
        <v>0</v>
      </c>
      <c r="W181" s="177">
        <f>SUMPRODUCT('Cost Escalators'!$B$18:$M$18,'Input Data'!$AA181:$AL181)</f>
        <v>1</v>
      </c>
      <c r="X181" s="171">
        <f>SUMPRODUCT('Cost Escalators'!$B$19:$M$19,'Input Data'!$AA181:$AL181)</f>
        <v>1</v>
      </c>
      <c r="Y181" s="171">
        <f>SUMPRODUCT('Cost Escalators'!$B$20:$M$20,'Input Data'!$AA181:$AL181)</f>
        <v>1</v>
      </c>
      <c r="Z181" s="171">
        <f>SUMPRODUCT('Cost Escalators'!$B$21:$M$21,'Input Data'!$AA181:$AL181)</f>
        <v>1</v>
      </c>
      <c r="AA181" s="176">
        <f>SUMPRODUCT('Cost Escalators'!$B$22:$M$22,'Input Data'!$AA181:$AL181)</f>
        <v>1</v>
      </c>
      <c r="AC181" s="255">
        <f>IF(OR($A181='Cost Escalators'!$A$68,$A181='Cost Escalators'!$A$69,$A181='Cost Escalators'!$A$70,$A181='Cost Escalators'!$A$71),SUM($H181:$L181),0)</f>
        <v>0</v>
      </c>
    </row>
    <row r="182" spans="1:29" x14ac:dyDescent="0.2">
      <c r="A182" s="33">
        <f>'Input Data'!A182</f>
        <v>6579</v>
      </c>
      <c r="B182" s="33" t="str">
        <f>'Input Data'!B182</f>
        <v>Capacitor Bank</v>
      </c>
      <c r="C182" s="33" t="str">
        <f>'Input Data'!C182</f>
        <v>Beryl No.2 66kV Capacitor Bank</v>
      </c>
      <c r="D182" s="35" t="str">
        <f>'Input Data'!D182</f>
        <v>PS Augmentation</v>
      </c>
      <c r="E182" s="63" t="str">
        <f>'Input Data'!E182</f>
        <v>Input_Proj_Commit</v>
      </c>
      <c r="F182" s="68">
        <f>'Input Data'!F182</f>
        <v>2011</v>
      </c>
      <c r="G182" s="52">
        <f>'Input Data'!G182</f>
        <v>2013</v>
      </c>
      <c r="H182" s="34">
        <f>'Costs ($2014) Excl Real Esc'!H182</f>
        <v>2001698.076392635</v>
      </c>
      <c r="I182" s="34">
        <f>'Costs ($2014) Excl Real Esc'!I182</f>
        <v>1079755.7343009661</v>
      </c>
      <c r="J182" s="34">
        <f>'Costs ($2014) Excl Real Esc'!J182</f>
        <v>230908.45639736473</v>
      </c>
      <c r="K182" s="34">
        <f>'Costs ($2014) Excl Real Esc'!K182</f>
        <v>0</v>
      </c>
      <c r="L182" s="49">
        <f>'Costs ($2014) Excl Real Esc'!L182*W182</f>
        <v>0</v>
      </c>
      <c r="M182" s="34">
        <f>'Costs ($2014) Excl Real Esc'!M182*X182</f>
        <v>0</v>
      </c>
      <c r="N182" s="34">
        <f>'Costs ($2014) Excl Real Esc'!N182*Y182</f>
        <v>0</v>
      </c>
      <c r="O182" s="34">
        <f>'Costs ($2014) Excl Real Esc'!O182*Z182</f>
        <v>0</v>
      </c>
      <c r="P182" s="49">
        <f>'Costs ($2014) Excl Real Esc'!P182*AA182</f>
        <v>0</v>
      </c>
      <c r="R182" s="102">
        <f t="shared" si="11"/>
        <v>0</v>
      </c>
      <c r="S182" s="34">
        <f t="shared" si="12"/>
        <v>0</v>
      </c>
      <c r="T182" s="34">
        <f t="shared" si="13"/>
        <v>0</v>
      </c>
      <c r="U182" s="49">
        <f t="shared" si="14"/>
        <v>0</v>
      </c>
      <c r="W182" s="177">
        <f>SUMPRODUCT('Cost Escalators'!$B$18:$M$18,'Input Data'!$AA182:$AL182)</f>
        <v>1</v>
      </c>
      <c r="X182" s="171">
        <f>SUMPRODUCT('Cost Escalators'!$B$19:$M$19,'Input Data'!$AA182:$AL182)</f>
        <v>1</v>
      </c>
      <c r="Y182" s="171">
        <f>SUMPRODUCT('Cost Escalators'!$B$20:$M$20,'Input Data'!$AA182:$AL182)</f>
        <v>1</v>
      </c>
      <c r="Z182" s="171">
        <f>SUMPRODUCT('Cost Escalators'!$B$21:$M$21,'Input Data'!$AA182:$AL182)</f>
        <v>1</v>
      </c>
      <c r="AA182" s="176">
        <f>SUMPRODUCT('Cost Escalators'!$B$22:$M$22,'Input Data'!$AA182:$AL182)</f>
        <v>1</v>
      </c>
      <c r="AC182" s="255">
        <f>IF(OR($A182='Cost Escalators'!$A$68,$A182='Cost Escalators'!$A$69,$A182='Cost Escalators'!$A$70,$A182='Cost Escalators'!$A$71),SUM($H182:$L182),0)</f>
        <v>0</v>
      </c>
    </row>
    <row r="183" spans="1:29" x14ac:dyDescent="0.2">
      <c r="A183" s="33">
        <f>'Input Data'!A183</f>
        <v>6936</v>
      </c>
      <c r="B183" s="33" t="str">
        <f>'Input Data'!B183</f>
        <v>Capacitor Bank</v>
      </c>
      <c r="C183" s="33" t="str">
        <f>'Input Data'!C183</f>
        <v>Capacitor Banks</v>
      </c>
      <c r="D183" s="35" t="str">
        <f>'Input Data'!D183</f>
        <v>PS Augmentation</v>
      </c>
      <c r="E183" s="63" t="str">
        <f>'Input Data'!E183</f>
        <v>Input_Proj_Commit</v>
      </c>
      <c r="F183" s="68">
        <f>'Input Data'!F183</f>
        <v>2011</v>
      </c>
      <c r="G183" s="52">
        <f>'Input Data'!G183</f>
        <v>2013</v>
      </c>
      <c r="H183" s="34">
        <f>'Costs ($2014) Excl Real Esc'!H183</f>
        <v>0</v>
      </c>
      <c r="I183" s="34">
        <f>'Costs ($2014) Excl Real Esc'!I183</f>
        <v>9.6661372535404961</v>
      </c>
      <c r="J183" s="34">
        <f>'Costs ($2014) Excl Real Esc'!J183</f>
        <v>0</v>
      </c>
      <c r="K183" s="34">
        <f>'Costs ($2014) Excl Real Esc'!K183</f>
        <v>0</v>
      </c>
      <c r="L183" s="49">
        <f>'Costs ($2014) Excl Real Esc'!L183*W183</f>
        <v>0</v>
      </c>
      <c r="M183" s="34">
        <f>'Costs ($2014) Excl Real Esc'!M183*X183</f>
        <v>0</v>
      </c>
      <c r="N183" s="34">
        <f>'Costs ($2014) Excl Real Esc'!N183*Y183</f>
        <v>0</v>
      </c>
      <c r="O183" s="34">
        <f>'Costs ($2014) Excl Real Esc'!O183*Z183</f>
        <v>0</v>
      </c>
      <c r="P183" s="49">
        <f>'Costs ($2014) Excl Real Esc'!P183*AA183</f>
        <v>0</v>
      </c>
      <c r="R183" s="102">
        <f t="shared" si="11"/>
        <v>0</v>
      </c>
      <c r="S183" s="34">
        <f t="shared" si="12"/>
        <v>0</v>
      </c>
      <c r="T183" s="34">
        <f t="shared" si="13"/>
        <v>0</v>
      </c>
      <c r="U183" s="49">
        <f t="shared" si="14"/>
        <v>0</v>
      </c>
      <c r="W183" s="177">
        <f>SUMPRODUCT('Cost Escalators'!$B$18:$M$18,'Input Data'!$AA183:$AL183)</f>
        <v>1</v>
      </c>
      <c r="X183" s="171">
        <f>SUMPRODUCT('Cost Escalators'!$B$19:$M$19,'Input Data'!$AA183:$AL183)</f>
        <v>1</v>
      </c>
      <c r="Y183" s="171">
        <f>SUMPRODUCT('Cost Escalators'!$B$20:$M$20,'Input Data'!$AA183:$AL183)</f>
        <v>1</v>
      </c>
      <c r="Z183" s="171">
        <f>SUMPRODUCT('Cost Escalators'!$B$21:$M$21,'Input Data'!$AA183:$AL183)</f>
        <v>1</v>
      </c>
      <c r="AA183" s="176">
        <f>SUMPRODUCT('Cost Escalators'!$B$22:$M$22,'Input Data'!$AA183:$AL183)</f>
        <v>1</v>
      </c>
      <c r="AC183" s="255">
        <f>IF(OR($A183='Cost Escalators'!$A$68,$A183='Cost Escalators'!$A$69,$A183='Cost Escalators'!$A$70,$A183='Cost Escalators'!$A$71),SUM($H183:$L183),0)</f>
        <v>0</v>
      </c>
    </row>
    <row r="184" spans="1:29" x14ac:dyDescent="0.2">
      <c r="A184" s="33">
        <f>'Input Data'!A184</f>
        <v>7268</v>
      </c>
      <c r="B184" s="33" t="str">
        <f>'Input Data'!B184</f>
        <v>Capacitor Bank</v>
      </c>
      <c r="C184" s="33" t="str">
        <f>'Input Data'!C184</f>
        <v>Regentville 132kV Capacitor Bank</v>
      </c>
      <c r="D184" s="35" t="str">
        <f>'Input Data'!D184</f>
        <v>PS Augmentation</v>
      </c>
      <c r="E184" s="63" t="str">
        <f>'Input Data'!E184</f>
        <v>Input_Proj_Commit</v>
      </c>
      <c r="F184" s="68">
        <f>'Input Data'!F184</f>
        <v>2011</v>
      </c>
      <c r="G184" s="52">
        <f>'Input Data'!G184</f>
        <v>2013</v>
      </c>
      <c r="H184" s="34">
        <f>'Costs ($2014) Excl Real Esc'!H184</f>
        <v>0</v>
      </c>
      <c r="I184" s="34">
        <f>'Costs ($2014) Excl Real Esc'!I184</f>
        <v>3941.3594897703633</v>
      </c>
      <c r="J184" s="34">
        <f>'Costs ($2014) Excl Real Esc'!J184</f>
        <v>3328.4662677439201</v>
      </c>
      <c r="K184" s="34">
        <f>'Costs ($2014) Excl Real Esc'!K184</f>
        <v>-7000.7909773572674</v>
      </c>
      <c r="L184" s="49">
        <f>'Costs ($2014) Excl Real Esc'!L184*W184</f>
        <v>0</v>
      </c>
      <c r="M184" s="34">
        <f>'Costs ($2014) Excl Real Esc'!M184*X184</f>
        <v>0</v>
      </c>
      <c r="N184" s="34">
        <f>'Costs ($2014) Excl Real Esc'!N184*Y184</f>
        <v>0</v>
      </c>
      <c r="O184" s="34">
        <f>'Costs ($2014) Excl Real Esc'!O184*Z184</f>
        <v>0</v>
      </c>
      <c r="P184" s="49">
        <f>'Costs ($2014) Excl Real Esc'!P184*AA184</f>
        <v>0</v>
      </c>
      <c r="R184" s="102">
        <f t="shared" si="11"/>
        <v>0</v>
      </c>
      <c r="S184" s="34">
        <f t="shared" si="12"/>
        <v>0</v>
      </c>
      <c r="T184" s="34">
        <f t="shared" si="13"/>
        <v>0</v>
      </c>
      <c r="U184" s="49">
        <f t="shared" si="14"/>
        <v>0</v>
      </c>
      <c r="W184" s="177">
        <f>SUMPRODUCT('Cost Escalators'!$B$18:$M$18,'Input Data'!$AA184:$AL184)</f>
        <v>1</v>
      </c>
      <c r="X184" s="171">
        <f>SUMPRODUCT('Cost Escalators'!$B$19:$M$19,'Input Data'!$AA184:$AL184)</f>
        <v>1</v>
      </c>
      <c r="Y184" s="171">
        <f>SUMPRODUCT('Cost Escalators'!$B$20:$M$20,'Input Data'!$AA184:$AL184)</f>
        <v>1</v>
      </c>
      <c r="Z184" s="171">
        <f>SUMPRODUCT('Cost Escalators'!$B$21:$M$21,'Input Data'!$AA184:$AL184)</f>
        <v>1</v>
      </c>
      <c r="AA184" s="176">
        <f>SUMPRODUCT('Cost Escalators'!$B$22:$M$22,'Input Data'!$AA184:$AL184)</f>
        <v>1</v>
      </c>
      <c r="AC184" s="255">
        <f>IF(OR($A184='Cost Escalators'!$A$68,$A184='Cost Escalators'!$A$69,$A184='Cost Escalators'!$A$70,$A184='Cost Escalators'!$A$71),SUM($H184:$L184),0)</f>
        <v>0</v>
      </c>
    </row>
    <row r="185" spans="1:29" x14ac:dyDescent="0.2">
      <c r="A185" s="33">
        <f>'Input Data'!A185</f>
        <v>7270</v>
      </c>
      <c r="B185" s="33" t="str">
        <f>'Input Data'!B185</f>
        <v>Capacitor Bank</v>
      </c>
      <c r="C185" s="33" t="str">
        <f>'Input Data'!C185</f>
        <v>Sydney Area No.2 200MVAr Capacitor Bank</v>
      </c>
      <c r="D185" s="35" t="str">
        <f>'Input Data'!D185</f>
        <v>PS Augmentation</v>
      </c>
      <c r="E185" s="63" t="str">
        <f>'Input Data'!E185</f>
        <v>Input_Proj_Commit</v>
      </c>
      <c r="F185" s="68">
        <f>'Input Data'!F185</f>
        <v>2011</v>
      </c>
      <c r="G185" s="52">
        <f>'Input Data'!G185</f>
        <v>2013</v>
      </c>
      <c r="H185" s="34">
        <f>'Costs ($2014) Excl Real Esc'!H185</f>
        <v>0</v>
      </c>
      <c r="I185" s="34">
        <f>'Costs ($2014) Excl Real Esc'!I185</f>
        <v>4874.5936718473376</v>
      </c>
      <c r="J185" s="34">
        <f>'Costs ($2014) Excl Real Esc'!J185</f>
        <v>-4502.0439512030143</v>
      </c>
      <c r="K185" s="34">
        <f>'Costs ($2014) Excl Real Esc'!K185</f>
        <v>-267.67694400153272</v>
      </c>
      <c r="L185" s="49">
        <f>'Costs ($2014) Excl Real Esc'!L185*W185</f>
        <v>0</v>
      </c>
      <c r="M185" s="34">
        <f>'Costs ($2014) Excl Real Esc'!M185*X185</f>
        <v>0</v>
      </c>
      <c r="N185" s="34">
        <f>'Costs ($2014) Excl Real Esc'!N185*Y185</f>
        <v>0</v>
      </c>
      <c r="O185" s="34">
        <f>'Costs ($2014) Excl Real Esc'!O185*Z185</f>
        <v>0</v>
      </c>
      <c r="P185" s="49">
        <f>'Costs ($2014) Excl Real Esc'!P185*AA185</f>
        <v>0</v>
      </c>
      <c r="R185" s="102">
        <f t="shared" si="11"/>
        <v>0</v>
      </c>
      <c r="S185" s="34">
        <f t="shared" si="12"/>
        <v>0</v>
      </c>
      <c r="T185" s="34">
        <f t="shared" si="13"/>
        <v>0</v>
      </c>
      <c r="U185" s="49">
        <f t="shared" si="14"/>
        <v>0</v>
      </c>
      <c r="W185" s="177">
        <f>SUMPRODUCT('Cost Escalators'!$B$18:$M$18,'Input Data'!$AA185:$AL185)</f>
        <v>1</v>
      </c>
      <c r="X185" s="171">
        <f>SUMPRODUCT('Cost Escalators'!$B$19:$M$19,'Input Data'!$AA185:$AL185)</f>
        <v>1</v>
      </c>
      <c r="Y185" s="171">
        <f>SUMPRODUCT('Cost Escalators'!$B$20:$M$20,'Input Data'!$AA185:$AL185)</f>
        <v>1</v>
      </c>
      <c r="Z185" s="171">
        <f>SUMPRODUCT('Cost Escalators'!$B$21:$M$21,'Input Data'!$AA185:$AL185)</f>
        <v>1</v>
      </c>
      <c r="AA185" s="176">
        <f>SUMPRODUCT('Cost Escalators'!$B$22:$M$22,'Input Data'!$AA185:$AL185)</f>
        <v>1</v>
      </c>
      <c r="AC185" s="255">
        <f>IF(OR($A185='Cost Escalators'!$A$68,$A185='Cost Escalators'!$A$69,$A185='Cost Escalators'!$A$70,$A185='Cost Escalators'!$A$71),SUM($H185:$L185),0)</f>
        <v>0</v>
      </c>
    </row>
    <row r="186" spans="1:29" x14ac:dyDescent="0.2">
      <c r="A186" s="33">
        <f>'Input Data'!A186</f>
        <v>7274</v>
      </c>
      <c r="B186" s="33" t="str">
        <f>'Input Data'!B186</f>
        <v>Capacitor Bank</v>
      </c>
      <c r="C186" s="33" t="str">
        <f>'Input Data'!C186</f>
        <v>Tumut 132kV Capacitor Bank</v>
      </c>
      <c r="D186" s="35" t="str">
        <f>'Input Data'!D186</f>
        <v>PS Augmentation</v>
      </c>
      <c r="E186" s="63" t="str">
        <f>'Input Data'!E186</f>
        <v>Input_Proj_Commit</v>
      </c>
      <c r="F186" s="68">
        <f>'Input Data'!F186</f>
        <v>2011</v>
      </c>
      <c r="G186" s="52">
        <f>'Input Data'!G186</f>
        <v>2013</v>
      </c>
      <c r="H186" s="34">
        <f>'Costs ($2014) Excl Real Esc'!H186</f>
        <v>0</v>
      </c>
      <c r="I186" s="34">
        <f>'Costs ($2014) Excl Real Esc'!I186</f>
        <v>31739.490088283888</v>
      </c>
      <c r="J186" s="34">
        <f>'Costs ($2014) Excl Real Esc'!J186</f>
        <v>88.015460494379056</v>
      </c>
      <c r="K186" s="34">
        <f>'Costs ($2014) Excl Real Esc'!K186</f>
        <v>0</v>
      </c>
      <c r="L186" s="49">
        <f>'Costs ($2014) Excl Real Esc'!L186*W186</f>
        <v>-29528.891411560271</v>
      </c>
      <c r="M186" s="34">
        <f>'Costs ($2014) Excl Real Esc'!M186*X186</f>
        <v>0</v>
      </c>
      <c r="N186" s="34">
        <f>'Costs ($2014) Excl Real Esc'!N186*Y186</f>
        <v>0</v>
      </c>
      <c r="O186" s="34">
        <f>'Costs ($2014) Excl Real Esc'!O186*Z186</f>
        <v>0</v>
      </c>
      <c r="P186" s="49">
        <f>'Costs ($2014) Excl Real Esc'!P186*AA186</f>
        <v>0</v>
      </c>
      <c r="R186" s="102">
        <f t="shared" si="11"/>
        <v>0</v>
      </c>
      <c r="S186" s="34">
        <f t="shared" si="12"/>
        <v>0</v>
      </c>
      <c r="T186" s="34">
        <f t="shared" si="13"/>
        <v>0</v>
      </c>
      <c r="U186" s="49">
        <f t="shared" si="14"/>
        <v>0</v>
      </c>
      <c r="W186" s="177">
        <f>SUMPRODUCT('Cost Escalators'!$B$18:$M$18,'Input Data'!$AA186:$AL186)</f>
        <v>1</v>
      </c>
      <c r="X186" s="171">
        <f>SUMPRODUCT('Cost Escalators'!$B$19:$M$19,'Input Data'!$AA186:$AL186)</f>
        <v>1</v>
      </c>
      <c r="Y186" s="171">
        <f>SUMPRODUCT('Cost Escalators'!$B$20:$M$20,'Input Data'!$AA186:$AL186)</f>
        <v>1</v>
      </c>
      <c r="Z186" s="171">
        <f>SUMPRODUCT('Cost Escalators'!$B$21:$M$21,'Input Data'!$AA186:$AL186)</f>
        <v>1</v>
      </c>
      <c r="AA186" s="176">
        <f>SUMPRODUCT('Cost Escalators'!$B$22:$M$22,'Input Data'!$AA186:$AL186)</f>
        <v>1</v>
      </c>
      <c r="AC186" s="255">
        <f>IF(OR($A186='Cost Escalators'!$A$68,$A186='Cost Escalators'!$A$69,$A186='Cost Escalators'!$A$70,$A186='Cost Escalators'!$A$71),SUM($H186:$L186),0)</f>
        <v>0</v>
      </c>
    </row>
    <row r="187" spans="1:29" x14ac:dyDescent="0.2">
      <c r="A187" s="33">
        <f>'Input Data'!A187</f>
        <v>7326</v>
      </c>
      <c r="B187" s="33" t="str">
        <f>'Input Data'!B187</f>
        <v>Capacitor Bank</v>
      </c>
      <c r="C187" s="33" t="str">
        <f>'Input Data'!C187</f>
        <v>Beryl No.2 66kV Capacitor Bank</v>
      </c>
      <c r="D187" s="35" t="str">
        <f>'Input Data'!D187</f>
        <v>PS Augmentation</v>
      </c>
      <c r="E187" s="63" t="str">
        <f>'Input Data'!E187</f>
        <v>Input_Proj_Commit</v>
      </c>
      <c r="F187" s="68">
        <f>'Input Data'!F187</f>
        <v>2011</v>
      </c>
      <c r="G187" s="52">
        <f>'Input Data'!G187</f>
        <v>2013</v>
      </c>
      <c r="H187" s="34">
        <f>'Costs ($2014) Excl Real Esc'!H187</f>
        <v>0</v>
      </c>
      <c r="I187" s="34">
        <f>'Costs ($2014) Excl Real Esc'!I187</f>
        <v>0</v>
      </c>
      <c r="J187" s="34">
        <f>'Costs ($2014) Excl Real Esc'!J187</f>
        <v>276.79122024522837</v>
      </c>
      <c r="K187" s="34">
        <f>'Costs ($2014) Excl Real Esc'!K187</f>
        <v>0</v>
      </c>
      <c r="L187" s="49">
        <f>'Costs ($2014) Excl Real Esc'!L187*W187</f>
        <v>0</v>
      </c>
      <c r="M187" s="34">
        <f>'Costs ($2014) Excl Real Esc'!M187*X187</f>
        <v>0</v>
      </c>
      <c r="N187" s="34">
        <f>'Costs ($2014) Excl Real Esc'!N187*Y187</f>
        <v>0</v>
      </c>
      <c r="O187" s="34">
        <f>'Costs ($2014) Excl Real Esc'!O187*Z187</f>
        <v>0</v>
      </c>
      <c r="P187" s="49">
        <f>'Costs ($2014) Excl Real Esc'!P187*AA187</f>
        <v>0</v>
      </c>
      <c r="R187" s="102">
        <f t="shared" si="11"/>
        <v>0</v>
      </c>
      <c r="S187" s="34">
        <f t="shared" si="12"/>
        <v>0</v>
      </c>
      <c r="T187" s="34">
        <f t="shared" si="13"/>
        <v>0</v>
      </c>
      <c r="U187" s="49">
        <f t="shared" si="14"/>
        <v>0</v>
      </c>
      <c r="W187" s="177">
        <f>SUMPRODUCT('Cost Escalators'!$B$18:$M$18,'Input Data'!$AA187:$AL187)</f>
        <v>1</v>
      </c>
      <c r="X187" s="171">
        <f>SUMPRODUCT('Cost Escalators'!$B$19:$M$19,'Input Data'!$AA187:$AL187)</f>
        <v>1</v>
      </c>
      <c r="Y187" s="171">
        <f>SUMPRODUCT('Cost Escalators'!$B$20:$M$20,'Input Data'!$AA187:$AL187)</f>
        <v>1</v>
      </c>
      <c r="Z187" s="171">
        <f>SUMPRODUCT('Cost Escalators'!$B$21:$M$21,'Input Data'!$AA187:$AL187)</f>
        <v>1</v>
      </c>
      <c r="AA187" s="176">
        <f>SUMPRODUCT('Cost Escalators'!$B$22:$M$22,'Input Data'!$AA187:$AL187)</f>
        <v>1</v>
      </c>
      <c r="AC187" s="255">
        <f>IF(OR($A187='Cost Escalators'!$A$68,$A187='Cost Escalators'!$A$69,$A187='Cost Escalators'!$A$70,$A187='Cost Escalators'!$A$71),SUM($H187:$L187),0)</f>
        <v>0</v>
      </c>
    </row>
    <row r="188" spans="1:29" x14ac:dyDescent="0.2">
      <c r="A188" s="33">
        <f>'Input Data'!A188</f>
        <v>7828</v>
      </c>
      <c r="B188" s="33" t="str">
        <f>'Input Data'!B188</f>
        <v>Capacitor Bank</v>
      </c>
      <c r="C188" s="33" t="str">
        <f>'Input Data'!C188</f>
        <v>Port Macquarie No.3 Capacitor Bank</v>
      </c>
      <c r="D188" s="35" t="str">
        <f>'Input Data'!D188</f>
        <v>PS Augmentation</v>
      </c>
      <c r="E188" s="63" t="str">
        <f>'Input Data'!E188</f>
        <v>Input_Proj_Commit</v>
      </c>
      <c r="F188" s="68">
        <f>'Input Data'!F188</f>
        <v>2012</v>
      </c>
      <c r="G188" s="52">
        <f>'Input Data'!G188</f>
        <v>2013</v>
      </c>
      <c r="H188" s="34">
        <f>'Costs ($2014) Excl Real Esc'!H188</f>
        <v>0</v>
      </c>
      <c r="I188" s="34">
        <f>'Costs ($2014) Excl Real Esc'!I188</f>
        <v>0</v>
      </c>
      <c r="J188" s="34">
        <f>'Costs ($2014) Excl Real Esc'!J188</f>
        <v>2441.798560407402</v>
      </c>
      <c r="K188" s="34">
        <f>'Costs ($2014) Excl Real Esc'!K188</f>
        <v>2416.153713153928</v>
      </c>
      <c r="L188" s="49">
        <f>'Costs ($2014) Excl Real Esc'!L188*W188</f>
        <v>0</v>
      </c>
      <c r="M188" s="34">
        <f>'Costs ($2014) Excl Real Esc'!M188*X188</f>
        <v>0</v>
      </c>
      <c r="N188" s="34">
        <f>'Costs ($2014) Excl Real Esc'!N188*Y188</f>
        <v>0</v>
      </c>
      <c r="O188" s="34">
        <f>'Costs ($2014) Excl Real Esc'!O188*Z188</f>
        <v>0</v>
      </c>
      <c r="P188" s="49">
        <f>'Costs ($2014) Excl Real Esc'!P188*AA188</f>
        <v>0</v>
      </c>
      <c r="R188" s="102">
        <f t="shared" si="11"/>
        <v>0</v>
      </c>
      <c r="S188" s="34">
        <f t="shared" si="12"/>
        <v>0</v>
      </c>
      <c r="T188" s="34">
        <f t="shared" si="13"/>
        <v>0</v>
      </c>
      <c r="U188" s="49">
        <f t="shared" si="14"/>
        <v>0</v>
      </c>
      <c r="W188" s="177">
        <f>SUMPRODUCT('Cost Escalators'!$B$18:$M$18,'Input Data'!$AA188:$AL188)</f>
        <v>1</v>
      </c>
      <c r="X188" s="171">
        <f>SUMPRODUCT('Cost Escalators'!$B$19:$M$19,'Input Data'!$AA188:$AL188)</f>
        <v>1</v>
      </c>
      <c r="Y188" s="171">
        <f>SUMPRODUCT('Cost Escalators'!$B$20:$M$20,'Input Data'!$AA188:$AL188)</f>
        <v>1</v>
      </c>
      <c r="Z188" s="171">
        <f>SUMPRODUCT('Cost Escalators'!$B$21:$M$21,'Input Data'!$AA188:$AL188)</f>
        <v>1</v>
      </c>
      <c r="AA188" s="176">
        <f>SUMPRODUCT('Cost Escalators'!$B$22:$M$22,'Input Data'!$AA188:$AL188)</f>
        <v>1</v>
      </c>
      <c r="AC188" s="255">
        <f>IF(OR($A188='Cost Escalators'!$A$68,$A188='Cost Escalators'!$A$69,$A188='Cost Escalators'!$A$70,$A188='Cost Escalators'!$A$71),SUM($H188:$L188),0)</f>
        <v>0</v>
      </c>
    </row>
    <row r="189" spans="1:29" x14ac:dyDescent="0.2">
      <c r="A189" s="33">
        <f>'Input Data'!A189</f>
        <v>6239</v>
      </c>
      <c r="B189" s="33" t="str">
        <f>'Input Data'!B189</f>
        <v>Capacitor Bank</v>
      </c>
      <c r="C189" s="33" t="str">
        <f>'Input Data'!C189</f>
        <v>Tamworth Capacitor Banks</v>
      </c>
      <c r="D189" s="35" t="str">
        <f>'Input Data'!D189</f>
        <v>PS Augmentation</v>
      </c>
      <c r="E189" s="63" t="str">
        <f>'Input Data'!E189</f>
        <v>Input_Proj_Commit</v>
      </c>
      <c r="F189" s="68">
        <f>'Input Data'!F189</f>
        <v>2013</v>
      </c>
      <c r="G189" s="52">
        <f>'Input Data'!G189</f>
        <v>2013</v>
      </c>
      <c r="H189" s="34">
        <f>'Costs ($2014) Excl Real Esc'!H189</f>
        <v>1934.258743876404</v>
      </c>
      <c r="I189" s="34">
        <f>'Costs ($2014) Excl Real Esc'!I189</f>
        <v>0</v>
      </c>
      <c r="J189" s="34">
        <f>'Costs ($2014) Excl Real Esc'!J189</f>
        <v>0</v>
      </c>
      <c r="K189" s="34">
        <f>'Costs ($2014) Excl Real Esc'!K189</f>
        <v>-1670.8402149283097</v>
      </c>
      <c r="L189" s="49">
        <f>'Costs ($2014) Excl Real Esc'!L189*W189</f>
        <v>0</v>
      </c>
      <c r="M189" s="34">
        <f>'Costs ($2014) Excl Real Esc'!M189*X189</f>
        <v>0</v>
      </c>
      <c r="N189" s="34">
        <f>'Costs ($2014) Excl Real Esc'!N189*Y189</f>
        <v>0</v>
      </c>
      <c r="O189" s="34">
        <f>'Costs ($2014) Excl Real Esc'!O189*Z189</f>
        <v>0</v>
      </c>
      <c r="P189" s="49">
        <f>'Costs ($2014) Excl Real Esc'!P189*AA189</f>
        <v>0</v>
      </c>
      <c r="R189" s="102">
        <f t="shared" si="11"/>
        <v>0</v>
      </c>
      <c r="S189" s="34">
        <f t="shared" si="12"/>
        <v>0</v>
      </c>
      <c r="T189" s="34">
        <f t="shared" si="13"/>
        <v>0</v>
      </c>
      <c r="U189" s="49">
        <f t="shared" si="14"/>
        <v>0</v>
      </c>
      <c r="W189" s="177">
        <f>SUMPRODUCT('Cost Escalators'!$B$18:$M$18,'Input Data'!$AA189:$AL189)</f>
        <v>1</v>
      </c>
      <c r="X189" s="171">
        <f>SUMPRODUCT('Cost Escalators'!$B$19:$M$19,'Input Data'!$AA189:$AL189)</f>
        <v>1</v>
      </c>
      <c r="Y189" s="171">
        <f>SUMPRODUCT('Cost Escalators'!$B$20:$M$20,'Input Data'!$AA189:$AL189)</f>
        <v>1</v>
      </c>
      <c r="Z189" s="171">
        <f>SUMPRODUCT('Cost Escalators'!$B$21:$M$21,'Input Data'!$AA189:$AL189)</f>
        <v>1</v>
      </c>
      <c r="AA189" s="176">
        <f>SUMPRODUCT('Cost Escalators'!$B$22:$M$22,'Input Data'!$AA189:$AL189)</f>
        <v>1</v>
      </c>
      <c r="AC189" s="255">
        <f>IF(OR($A189='Cost Escalators'!$A$68,$A189='Cost Escalators'!$A$69,$A189='Cost Escalators'!$A$70,$A189='Cost Escalators'!$A$71),SUM($H189:$L189),0)</f>
        <v>0</v>
      </c>
    </row>
    <row r="190" spans="1:29" x14ac:dyDescent="0.2">
      <c r="A190" s="33">
        <f>'Input Data'!A190</f>
        <v>7269</v>
      </c>
      <c r="B190" s="33" t="str">
        <f>'Input Data'!B190</f>
        <v>Capacitor Bank</v>
      </c>
      <c r="C190" s="33" t="str">
        <f>'Input Data'!C190</f>
        <v>Sydney South 200 MVAr Capacitor Bank</v>
      </c>
      <c r="D190" s="35" t="str">
        <f>'Input Data'!D190</f>
        <v>PS Augmentation</v>
      </c>
      <c r="E190" s="63" t="str">
        <f>'Input Data'!E190</f>
        <v>Input_Proj_Commit</v>
      </c>
      <c r="F190" s="68">
        <f>'Input Data'!F190</f>
        <v>2014</v>
      </c>
      <c r="G190" s="52">
        <f>'Input Data'!G190</f>
        <v>2013</v>
      </c>
      <c r="H190" s="34">
        <f>'Costs ($2014) Excl Real Esc'!H190</f>
        <v>0</v>
      </c>
      <c r="I190" s="34">
        <f>'Costs ($2014) Excl Real Esc'!I190</f>
        <v>30797.663784203804</v>
      </c>
      <c r="J190" s="34">
        <f>'Costs ($2014) Excl Real Esc'!J190</f>
        <v>93601.993309272424</v>
      </c>
      <c r="K190" s="34">
        <f>'Costs ($2014) Excl Real Esc'!K190</f>
        <v>1312592.9953868883</v>
      </c>
      <c r="L190" s="49">
        <f>'Costs ($2014) Excl Real Esc'!L190*W190</f>
        <v>3788168.63671875</v>
      </c>
      <c r="M190" s="34">
        <f>'Costs ($2014) Excl Real Esc'!M190*X190</f>
        <v>0</v>
      </c>
      <c r="N190" s="34">
        <f>'Costs ($2014) Excl Real Esc'!N190*Y190</f>
        <v>0</v>
      </c>
      <c r="O190" s="34">
        <f>'Costs ($2014) Excl Real Esc'!O190*Z190</f>
        <v>0</v>
      </c>
      <c r="P190" s="49">
        <f>'Costs ($2014) Excl Real Esc'!P190*AA190</f>
        <v>0</v>
      </c>
      <c r="R190" s="102">
        <f t="shared" si="11"/>
        <v>0</v>
      </c>
      <c r="S190" s="34">
        <f t="shared" si="12"/>
        <v>0</v>
      </c>
      <c r="T190" s="34">
        <f t="shared" si="13"/>
        <v>0</v>
      </c>
      <c r="U190" s="49">
        <f t="shared" si="14"/>
        <v>0</v>
      </c>
      <c r="W190" s="177">
        <f>SUMPRODUCT('Cost Escalators'!$B$18:$M$18,'Input Data'!$AA190:$AL190)</f>
        <v>1</v>
      </c>
      <c r="X190" s="171">
        <f>SUMPRODUCT('Cost Escalators'!$B$19:$M$19,'Input Data'!$AA190:$AL190)</f>
        <v>1</v>
      </c>
      <c r="Y190" s="171">
        <f>SUMPRODUCT('Cost Escalators'!$B$20:$M$20,'Input Data'!$AA190:$AL190)</f>
        <v>1</v>
      </c>
      <c r="Z190" s="171">
        <f>SUMPRODUCT('Cost Escalators'!$B$21:$M$21,'Input Data'!$AA190:$AL190)</f>
        <v>1</v>
      </c>
      <c r="AA190" s="176">
        <f>SUMPRODUCT('Cost Escalators'!$B$22:$M$22,'Input Data'!$AA190:$AL190)</f>
        <v>1</v>
      </c>
      <c r="AC190" s="255">
        <f>IF(OR($A190='Cost Escalators'!$A$68,$A190='Cost Escalators'!$A$69,$A190='Cost Escalators'!$A$70,$A190='Cost Escalators'!$A$71),SUM($H190:$L190),0)</f>
        <v>0</v>
      </c>
    </row>
    <row r="191" spans="1:29" x14ac:dyDescent="0.2">
      <c r="A191" s="33">
        <f>'Input Data'!A191</f>
        <v>6383</v>
      </c>
      <c r="B191" s="33" t="str">
        <f>'Input Data'!B191</f>
        <v>Capacitor Bank</v>
      </c>
      <c r="C191" s="33" t="str">
        <f>'Input Data'!C191</f>
        <v>Canberra 132kV 120MVAr Capacitor Bank</v>
      </c>
      <c r="D191" s="35" t="str">
        <f>'Input Data'!D191</f>
        <v>PS Augmentation</v>
      </c>
      <c r="E191" s="63" t="str">
        <f>'Input Data'!E191</f>
        <v>Input_Proj_Commit</v>
      </c>
      <c r="F191" s="68">
        <f>'Input Data'!F191</f>
        <v>2015</v>
      </c>
      <c r="G191" s="52">
        <f>'Input Data'!G191</f>
        <v>2013</v>
      </c>
      <c r="H191" s="34">
        <f>'Costs ($2014) Excl Real Esc'!H191</f>
        <v>-6.5042552585599314</v>
      </c>
      <c r="I191" s="34">
        <f>'Costs ($2014) Excl Real Esc'!I191</f>
        <v>-9819.4024199159448</v>
      </c>
      <c r="J191" s="34">
        <f>'Costs ($2014) Excl Real Esc'!J191</f>
        <v>0</v>
      </c>
      <c r="K191" s="34">
        <f>'Costs ($2014) Excl Real Esc'!K191</f>
        <v>0</v>
      </c>
      <c r="L191" s="49">
        <f>'Costs ($2014) Excl Real Esc'!L191*W191</f>
        <v>0</v>
      </c>
      <c r="M191" s="34">
        <f>'Costs ($2014) Excl Real Esc'!M191*X191</f>
        <v>0</v>
      </c>
      <c r="N191" s="34">
        <f>'Costs ($2014) Excl Real Esc'!N191*Y191</f>
        <v>0</v>
      </c>
      <c r="O191" s="34">
        <f>'Costs ($2014) Excl Real Esc'!O191*Z191</f>
        <v>0</v>
      </c>
      <c r="P191" s="49">
        <f>'Costs ($2014) Excl Real Esc'!P191*AA191</f>
        <v>0</v>
      </c>
      <c r="R191" s="102">
        <f t="shared" si="11"/>
        <v>-9825.9066751745049</v>
      </c>
      <c r="S191" s="34">
        <f t="shared" si="12"/>
        <v>0</v>
      </c>
      <c r="T191" s="34">
        <f t="shared" si="13"/>
        <v>0</v>
      </c>
      <c r="U191" s="49">
        <f t="shared" si="14"/>
        <v>0</v>
      </c>
      <c r="W191" s="177">
        <f>SUMPRODUCT('Cost Escalators'!$B$18:$M$18,'Input Data'!$AA191:$AL191)</f>
        <v>1</v>
      </c>
      <c r="X191" s="171">
        <f>SUMPRODUCT('Cost Escalators'!$B$19:$M$19,'Input Data'!$AA191:$AL191)</f>
        <v>1</v>
      </c>
      <c r="Y191" s="171">
        <f>SUMPRODUCT('Cost Escalators'!$B$20:$M$20,'Input Data'!$AA191:$AL191)</f>
        <v>1</v>
      </c>
      <c r="Z191" s="171">
        <f>SUMPRODUCT('Cost Escalators'!$B$21:$M$21,'Input Data'!$AA191:$AL191)</f>
        <v>1</v>
      </c>
      <c r="AA191" s="176">
        <f>SUMPRODUCT('Cost Escalators'!$B$22:$M$22,'Input Data'!$AA191:$AL191)</f>
        <v>1</v>
      </c>
      <c r="AC191" s="255">
        <f>IF(OR($A191='Cost Escalators'!$A$68,$A191='Cost Escalators'!$A$69,$A191='Cost Escalators'!$A$70,$A191='Cost Escalators'!$A$71),SUM($H191:$L191),0)</f>
        <v>0</v>
      </c>
    </row>
    <row r="192" spans="1:29" x14ac:dyDescent="0.2">
      <c r="A192" s="33">
        <f>'Input Data'!A192</f>
        <v>7265</v>
      </c>
      <c r="B192" s="33" t="str">
        <f>'Input Data'!B192</f>
        <v>Capacitor Bank</v>
      </c>
      <c r="C192" s="33" t="str">
        <f>'Input Data'!C192</f>
        <v>Canberra 132kV 120MVAr Capacitor Bank</v>
      </c>
      <c r="D192" s="35" t="str">
        <f>'Input Data'!D192</f>
        <v>PS Augmentation</v>
      </c>
      <c r="E192" s="63" t="str">
        <f>'Input Data'!E192</f>
        <v>Input_Proj_Commit</v>
      </c>
      <c r="F192" s="68">
        <f>'Input Data'!F192</f>
        <v>2015</v>
      </c>
      <c r="G192" s="52">
        <f>'Input Data'!G192</f>
        <v>2013</v>
      </c>
      <c r="H192" s="34">
        <f>'Costs ($2014) Excl Real Esc'!H192</f>
        <v>0</v>
      </c>
      <c r="I192" s="34">
        <f>'Costs ($2014) Excl Real Esc'!I192</f>
        <v>7144.3707132455374</v>
      </c>
      <c r="J192" s="34">
        <f>'Costs ($2014) Excl Real Esc'!J192</f>
        <v>0</v>
      </c>
      <c r="K192" s="34">
        <f>'Costs ($2014) Excl Real Esc'!K192</f>
        <v>0</v>
      </c>
      <c r="L192" s="49">
        <f>'Costs ($2014) Excl Real Esc'!L192*W192</f>
        <v>0</v>
      </c>
      <c r="M192" s="34">
        <f>'Costs ($2014) Excl Real Esc'!M192*X192</f>
        <v>0</v>
      </c>
      <c r="N192" s="34">
        <f>'Costs ($2014) Excl Real Esc'!N192*Y192</f>
        <v>0</v>
      </c>
      <c r="O192" s="34">
        <f>'Costs ($2014) Excl Real Esc'!O192*Z192</f>
        <v>0</v>
      </c>
      <c r="P192" s="49">
        <f>'Costs ($2014) Excl Real Esc'!P192*AA192</f>
        <v>0</v>
      </c>
      <c r="R192" s="102">
        <f t="shared" si="11"/>
        <v>7144.3707132455374</v>
      </c>
      <c r="S192" s="34">
        <f t="shared" si="12"/>
        <v>0</v>
      </c>
      <c r="T192" s="34">
        <f t="shared" si="13"/>
        <v>0</v>
      </c>
      <c r="U192" s="49">
        <f t="shared" si="14"/>
        <v>0</v>
      </c>
      <c r="W192" s="177">
        <f>SUMPRODUCT('Cost Escalators'!$B$18:$M$18,'Input Data'!$AA192:$AL192)</f>
        <v>1</v>
      </c>
      <c r="X192" s="171">
        <f>SUMPRODUCT('Cost Escalators'!$B$19:$M$19,'Input Data'!$AA192:$AL192)</f>
        <v>1</v>
      </c>
      <c r="Y192" s="171">
        <f>SUMPRODUCT('Cost Escalators'!$B$20:$M$20,'Input Data'!$AA192:$AL192)</f>
        <v>1</v>
      </c>
      <c r="Z192" s="171">
        <f>SUMPRODUCT('Cost Escalators'!$B$21:$M$21,'Input Data'!$AA192:$AL192)</f>
        <v>1</v>
      </c>
      <c r="AA192" s="176">
        <f>SUMPRODUCT('Cost Escalators'!$B$22:$M$22,'Input Data'!$AA192:$AL192)</f>
        <v>1</v>
      </c>
      <c r="AC192" s="255">
        <f>IF(OR($A192='Cost Escalators'!$A$68,$A192='Cost Escalators'!$A$69,$A192='Cost Escalators'!$A$70,$A192='Cost Escalators'!$A$71),SUM($H192:$L192),0)</f>
        <v>0</v>
      </c>
    </row>
    <row r="193" spans="1:29" x14ac:dyDescent="0.2">
      <c r="A193" s="33">
        <f>'Input Data'!A193</f>
        <v>7266</v>
      </c>
      <c r="B193" s="33" t="str">
        <f>'Input Data'!B193</f>
        <v>Capacitor Bank</v>
      </c>
      <c r="C193" s="33" t="str">
        <f>'Input Data'!C193</f>
        <v>Canberra 132kV 120MVAr Capacitor Bank</v>
      </c>
      <c r="D193" s="35" t="str">
        <f>'Input Data'!D193</f>
        <v>PS Augmentation</v>
      </c>
      <c r="E193" s="63" t="str">
        <f>'Input Data'!E193</f>
        <v>Input_Proj_Commit</v>
      </c>
      <c r="F193" s="68">
        <f>'Input Data'!F193</f>
        <v>2015</v>
      </c>
      <c r="G193" s="52">
        <f>'Input Data'!G193</f>
        <v>2013</v>
      </c>
      <c r="H193" s="34">
        <f>'Costs ($2014) Excl Real Esc'!H193</f>
        <v>-5.7851918631412449</v>
      </c>
      <c r="I193" s="34">
        <f>'Costs ($2014) Excl Real Esc'!I193</f>
        <v>229.75419306930442</v>
      </c>
      <c r="J193" s="34">
        <f>'Costs ($2014) Excl Real Esc'!J193</f>
        <v>0</v>
      </c>
      <c r="K193" s="34">
        <f>'Costs ($2014) Excl Real Esc'!K193</f>
        <v>93086.067490875794</v>
      </c>
      <c r="L193" s="49">
        <f>'Costs ($2014) Excl Real Esc'!L193*W193</f>
        <v>2808718.4375585937</v>
      </c>
      <c r="M193" s="34">
        <f>'Costs ($2014) Excl Real Esc'!M193*X193</f>
        <v>797334.45919921878</v>
      </c>
      <c r="N193" s="34">
        <f>'Costs ($2014) Excl Real Esc'!N193*Y193</f>
        <v>0</v>
      </c>
      <c r="O193" s="34">
        <f>'Costs ($2014) Excl Real Esc'!O193*Z193</f>
        <v>0</v>
      </c>
      <c r="P193" s="49">
        <f>'Costs ($2014) Excl Real Esc'!P193*AA193</f>
        <v>0</v>
      </c>
      <c r="R193" s="102">
        <f t="shared" si="11"/>
        <v>3699362.9332498945</v>
      </c>
      <c r="S193" s="34">
        <f t="shared" si="12"/>
        <v>0</v>
      </c>
      <c r="T193" s="34">
        <f t="shared" si="13"/>
        <v>0</v>
      </c>
      <c r="U193" s="49">
        <f t="shared" si="14"/>
        <v>0</v>
      </c>
      <c r="W193" s="177">
        <f>SUMPRODUCT('Cost Escalators'!$B$18:$M$18,'Input Data'!$AA193:$AL193)</f>
        <v>1</v>
      </c>
      <c r="X193" s="171">
        <f>SUMPRODUCT('Cost Escalators'!$B$19:$M$19,'Input Data'!$AA193:$AL193)</f>
        <v>1</v>
      </c>
      <c r="Y193" s="171">
        <f>SUMPRODUCT('Cost Escalators'!$B$20:$M$20,'Input Data'!$AA193:$AL193)</f>
        <v>1</v>
      </c>
      <c r="Z193" s="171">
        <f>SUMPRODUCT('Cost Escalators'!$B$21:$M$21,'Input Data'!$AA193:$AL193)</f>
        <v>1</v>
      </c>
      <c r="AA193" s="176">
        <f>SUMPRODUCT('Cost Escalators'!$B$22:$M$22,'Input Data'!$AA193:$AL193)</f>
        <v>1</v>
      </c>
      <c r="AC193" s="255">
        <f>IF(OR($A193='Cost Escalators'!$A$68,$A193='Cost Escalators'!$A$69,$A193='Cost Escalators'!$A$70,$A193='Cost Escalators'!$A$71),SUM($H193:$L193),0)</f>
        <v>0</v>
      </c>
    </row>
    <row r="194" spans="1:29" x14ac:dyDescent="0.2">
      <c r="A194" s="33">
        <f>'Input Data'!A194</f>
        <v>7276</v>
      </c>
      <c r="B194" s="33" t="str">
        <f>'Input Data'!B194</f>
        <v>Capacitor Bank</v>
      </c>
      <c r="C194" s="33" t="str">
        <f>'Input Data'!C194</f>
        <v>Yass 132kV 80MVAr Capacitor Bank</v>
      </c>
      <c r="D194" s="35" t="str">
        <f>'Input Data'!D194</f>
        <v>PS Augmentation</v>
      </c>
      <c r="E194" s="63" t="str">
        <f>'Input Data'!E194</f>
        <v>Input_Proj_Commit</v>
      </c>
      <c r="F194" s="68">
        <f>'Input Data'!F194</f>
        <v>2015</v>
      </c>
      <c r="G194" s="52">
        <f>'Input Data'!G194</f>
        <v>2013</v>
      </c>
      <c r="H194" s="34">
        <f>'Costs ($2014) Excl Real Esc'!H194</f>
        <v>-5.3167111661260389</v>
      </c>
      <c r="I194" s="34">
        <f>'Costs ($2014) Excl Real Esc'!I194</f>
        <v>4598.0506955925775</v>
      </c>
      <c r="J194" s="34">
        <f>'Costs ($2014) Excl Real Esc'!J194</f>
        <v>1665.8535937472761</v>
      </c>
      <c r="K194" s="34">
        <f>'Costs ($2014) Excl Real Esc'!K194</f>
        <v>84091.578377541082</v>
      </c>
      <c r="L194" s="49">
        <f>'Costs ($2014) Excl Real Esc'!L194*W194</f>
        <v>2164830.2492773435</v>
      </c>
      <c r="M194" s="34">
        <f>'Costs ($2014) Excl Real Esc'!M194*X194</f>
        <v>1222232.0175976562</v>
      </c>
      <c r="N194" s="34">
        <f>'Costs ($2014) Excl Real Esc'!N194*Y194</f>
        <v>0</v>
      </c>
      <c r="O194" s="34">
        <f>'Costs ($2014) Excl Real Esc'!O194*Z194</f>
        <v>0</v>
      </c>
      <c r="P194" s="49">
        <f>'Costs ($2014) Excl Real Esc'!P194*AA194</f>
        <v>0</v>
      </c>
      <c r="R194" s="102">
        <f t="shared" si="11"/>
        <v>3477412.4328307146</v>
      </c>
      <c r="S194" s="34">
        <f t="shared" si="12"/>
        <v>0</v>
      </c>
      <c r="T194" s="34">
        <f t="shared" si="13"/>
        <v>0</v>
      </c>
      <c r="U194" s="49">
        <f t="shared" si="14"/>
        <v>0</v>
      </c>
      <c r="W194" s="177">
        <f>SUMPRODUCT('Cost Escalators'!$B$18:$M$18,'Input Data'!$AA194:$AL194)</f>
        <v>1</v>
      </c>
      <c r="X194" s="171">
        <f>SUMPRODUCT('Cost Escalators'!$B$19:$M$19,'Input Data'!$AA194:$AL194)</f>
        <v>1</v>
      </c>
      <c r="Y194" s="171">
        <f>SUMPRODUCT('Cost Escalators'!$B$20:$M$20,'Input Data'!$AA194:$AL194)</f>
        <v>1</v>
      </c>
      <c r="Z194" s="171">
        <f>SUMPRODUCT('Cost Escalators'!$B$21:$M$21,'Input Data'!$AA194:$AL194)</f>
        <v>1</v>
      </c>
      <c r="AA194" s="176">
        <f>SUMPRODUCT('Cost Escalators'!$B$22:$M$22,'Input Data'!$AA194:$AL194)</f>
        <v>1</v>
      </c>
      <c r="AC194" s="255">
        <f>IF(OR($A194='Cost Escalators'!$A$68,$A194='Cost Escalators'!$A$69,$A194='Cost Escalators'!$A$70,$A194='Cost Escalators'!$A$71),SUM($H194:$L194),0)</f>
        <v>0</v>
      </c>
    </row>
    <row r="195" spans="1:29" x14ac:dyDescent="0.2">
      <c r="A195" s="33">
        <f>'Input Data'!A195</f>
        <v>5893</v>
      </c>
      <c r="B195" s="33" t="str">
        <f>'Input Data'!B195</f>
        <v>Capacity of Armidale to Coffs Harbour</v>
      </c>
      <c r="C195" s="33" t="str">
        <f>'Input Data'!C195</f>
        <v>Armidale 132kV Phase Shifting Transformer</v>
      </c>
      <c r="D195" s="35" t="str">
        <f>'Input Data'!D195</f>
        <v>PS Augmentation</v>
      </c>
      <c r="E195" s="63" t="str">
        <f>'Input Data'!E195</f>
        <v>Input_Proj_Commit</v>
      </c>
      <c r="F195" s="68">
        <f>'Input Data'!F195</f>
        <v>2011</v>
      </c>
      <c r="G195" s="52">
        <f>'Input Data'!G195</f>
        <v>2013</v>
      </c>
      <c r="H195" s="34">
        <f>'Costs ($2014) Excl Real Esc'!H195</f>
        <v>14497.592754932582</v>
      </c>
      <c r="I195" s="34">
        <f>'Costs ($2014) Excl Real Esc'!I195</f>
        <v>7443.6700522314013</v>
      </c>
      <c r="J195" s="34">
        <f>'Costs ($2014) Excl Real Esc'!J195</f>
        <v>0</v>
      </c>
      <c r="K195" s="34">
        <f>'Costs ($2014) Excl Real Esc'!K195</f>
        <v>0</v>
      </c>
      <c r="L195" s="49">
        <f>'Costs ($2014) Excl Real Esc'!L195*W195</f>
        <v>0</v>
      </c>
      <c r="M195" s="34">
        <f>'Costs ($2014) Excl Real Esc'!M195*X195</f>
        <v>0</v>
      </c>
      <c r="N195" s="34">
        <f>'Costs ($2014) Excl Real Esc'!N195*Y195</f>
        <v>0</v>
      </c>
      <c r="O195" s="34">
        <f>'Costs ($2014) Excl Real Esc'!O195*Z195</f>
        <v>0</v>
      </c>
      <c r="P195" s="49">
        <f>'Costs ($2014) Excl Real Esc'!P195*AA195</f>
        <v>0</v>
      </c>
      <c r="R195" s="102">
        <f t="shared" si="11"/>
        <v>0</v>
      </c>
      <c r="S195" s="34">
        <f t="shared" si="12"/>
        <v>0</v>
      </c>
      <c r="T195" s="34">
        <f t="shared" si="13"/>
        <v>0</v>
      </c>
      <c r="U195" s="49">
        <f t="shared" si="14"/>
        <v>0</v>
      </c>
      <c r="W195" s="177">
        <f>SUMPRODUCT('Cost Escalators'!$B$18:$M$18,'Input Data'!$AA195:$AL195)</f>
        <v>1</v>
      </c>
      <c r="X195" s="171">
        <f>SUMPRODUCT('Cost Escalators'!$B$19:$M$19,'Input Data'!$AA195:$AL195)</f>
        <v>1</v>
      </c>
      <c r="Y195" s="171">
        <f>SUMPRODUCT('Cost Escalators'!$B$20:$M$20,'Input Data'!$AA195:$AL195)</f>
        <v>1</v>
      </c>
      <c r="Z195" s="171">
        <f>SUMPRODUCT('Cost Escalators'!$B$21:$M$21,'Input Data'!$AA195:$AL195)</f>
        <v>1</v>
      </c>
      <c r="AA195" s="176">
        <f>SUMPRODUCT('Cost Escalators'!$B$22:$M$22,'Input Data'!$AA195:$AL195)</f>
        <v>1</v>
      </c>
      <c r="AC195" s="255">
        <f>IF(OR($A195='Cost Escalators'!$A$68,$A195='Cost Escalators'!$A$69,$A195='Cost Escalators'!$A$70,$A195='Cost Escalators'!$A$71),SUM($H195:$L195),0)</f>
        <v>0</v>
      </c>
    </row>
    <row r="196" spans="1:29" x14ac:dyDescent="0.2">
      <c r="A196" s="33">
        <f>'Input Data'!A196</f>
        <v>6719</v>
      </c>
      <c r="B196" s="33" t="str">
        <f>'Input Data'!B196</f>
        <v>Capacity of Armidale to Coffs Harbour</v>
      </c>
      <c r="C196" s="33" t="str">
        <f>'Input Data'!C196</f>
        <v>Line 96C Armidale to Coffs Harbour Upgrade</v>
      </c>
      <c r="D196" s="35" t="str">
        <f>'Input Data'!D196</f>
        <v>PS Augmentation</v>
      </c>
      <c r="E196" s="63" t="str">
        <f>'Input Data'!E196</f>
        <v>Input_Proj_Commit</v>
      </c>
      <c r="F196" s="68">
        <f>'Input Data'!F196</f>
        <v>2011</v>
      </c>
      <c r="G196" s="52">
        <f>'Input Data'!G196</f>
        <v>2013</v>
      </c>
      <c r="H196" s="34">
        <f>'Costs ($2014) Excl Real Esc'!H196</f>
        <v>344054.66434555023</v>
      </c>
      <c r="I196" s="34">
        <f>'Costs ($2014) Excl Real Esc'!I196</f>
        <v>4225882.0803211182</v>
      </c>
      <c r="J196" s="34">
        <f>'Costs ($2014) Excl Real Esc'!J196</f>
        <v>588012.13783142937</v>
      </c>
      <c r="K196" s="34">
        <f>'Costs ($2014) Excl Real Esc'!K196</f>
        <v>89308.245302920259</v>
      </c>
      <c r="L196" s="49">
        <f>'Costs ($2014) Excl Real Esc'!L196*W196</f>
        <v>0</v>
      </c>
      <c r="M196" s="34">
        <f>'Costs ($2014) Excl Real Esc'!M196*X196</f>
        <v>0</v>
      </c>
      <c r="N196" s="34">
        <f>'Costs ($2014) Excl Real Esc'!N196*Y196</f>
        <v>0</v>
      </c>
      <c r="O196" s="34">
        <f>'Costs ($2014) Excl Real Esc'!O196*Z196</f>
        <v>0</v>
      </c>
      <c r="P196" s="49">
        <f>'Costs ($2014) Excl Real Esc'!P196*AA196</f>
        <v>0</v>
      </c>
      <c r="R196" s="102">
        <f t="shared" si="11"/>
        <v>0</v>
      </c>
      <c r="S196" s="34">
        <f t="shared" si="12"/>
        <v>0</v>
      </c>
      <c r="T196" s="34">
        <f t="shared" si="13"/>
        <v>0</v>
      </c>
      <c r="U196" s="49">
        <f t="shared" si="14"/>
        <v>0</v>
      </c>
      <c r="W196" s="177">
        <f>SUMPRODUCT('Cost Escalators'!$B$18:$M$18,'Input Data'!$AA196:$AL196)</f>
        <v>1</v>
      </c>
      <c r="X196" s="171">
        <f>SUMPRODUCT('Cost Escalators'!$B$19:$M$19,'Input Data'!$AA196:$AL196)</f>
        <v>1</v>
      </c>
      <c r="Y196" s="171">
        <f>SUMPRODUCT('Cost Escalators'!$B$20:$M$20,'Input Data'!$AA196:$AL196)</f>
        <v>1</v>
      </c>
      <c r="Z196" s="171">
        <f>SUMPRODUCT('Cost Escalators'!$B$21:$M$21,'Input Data'!$AA196:$AL196)</f>
        <v>1</v>
      </c>
      <c r="AA196" s="176">
        <f>SUMPRODUCT('Cost Escalators'!$B$22:$M$22,'Input Data'!$AA196:$AL196)</f>
        <v>1</v>
      </c>
      <c r="AC196" s="255">
        <f>IF(OR($A196='Cost Escalators'!$A$68,$A196='Cost Escalators'!$A$69,$A196='Cost Escalators'!$A$70,$A196='Cost Escalators'!$A$71),SUM($H196:$L196),0)</f>
        <v>0</v>
      </c>
    </row>
    <row r="197" spans="1:29" x14ac:dyDescent="0.2">
      <c r="A197" s="33">
        <f>'Input Data'!A197</f>
        <v>5907</v>
      </c>
      <c r="B197" s="33" t="str">
        <f>'Input Data'!B197</f>
        <v>Capacity of Coffs Harbour to Kempsey</v>
      </c>
      <c r="C197" s="33" t="str">
        <f>'Input Data'!C197</f>
        <v>Coffs Harbour to Kempsey Transmission Line Upgrade from 66kV to 132kV</v>
      </c>
      <c r="D197" s="35" t="str">
        <f>'Input Data'!D197</f>
        <v>PS Augmentation</v>
      </c>
      <c r="E197" s="63" t="str">
        <f>'Input Data'!E197</f>
        <v>Input_Proj_Commit</v>
      </c>
      <c r="F197" s="68">
        <f>'Input Data'!F197</f>
        <v>2010</v>
      </c>
      <c r="G197" s="52">
        <f>'Input Data'!G197</f>
        <v>2013</v>
      </c>
      <c r="H197" s="34">
        <f>'Costs ($2014) Excl Real Esc'!H197</f>
        <v>2769592.1300328108</v>
      </c>
      <c r="I197" s="34">
        <f>'Costs ($2014) Excl Real Esc'!I197</f>
        <v>269538.16372117621</v>
      </c>
      <c r="J197" s="34">
        <f>'Costs ($2014) Excl Real Esc'!J197</f>
        <v>41183.815785123617</v>
      </c>
      <c r="K197" s="34">
        <f>'Costs ($2014) Excl Real Esc'!K197</f>
        <v>35595.199931721829</v>
      </c>
      <c r="L197" s="49">
        <f>'Costs ($2014) Excl Real Esc'!L197*W197</f>
        <v>0</v>
      </c>
      <c r="M197" s="34">
        <f>'Costs ($2014) Excl Real Esc'!M197*X197</f>
        <v>0</v>
      </c>
      <c r="N197" s="34">
        <f>'Costs ($2014) Excl Real Esc'!N197*Y197</f>
        <v>0</v>
      </c>
      <c r="O197" s="34">
        <f>'Costs ($2014) Excl Real Esc'!O197*Z197</f>
        <v>0</v>
      </c>
      <c r="P197" s="49">
        <f>'Costs ($2014) Excl Real Esc'!P197*AA197</f>
        <v>0</v>
      </c>
      <c r="R197" s="102">
        <f t="shared" ref="R197:R260" si="15">IF($F197=0,M197,IF($F197=R$4,SUM($H197:$P197),0))</f>
        <v>0</v>
      </c>
      <c r="S197" s="34">
        <f t="shared" ref="S197:S260" si="16">IF($F197=0,N197,IF($F197=S$4,SUM($H197:$P197),0))</f>
        <v>0</v>
      </c>
      <c r="T197" s="34">
        <f t="shared" ref="T197:T260" si="17">IF($F197=0,O197,IF($F197=T$4,SUM($H197:$P197),0))</f>
        <v>0</v>
      </c>
      <c r="U197" s="49">
        <f t="shared" ref="U197:U260" si="18">IF($F197=0,P197,IF($F197=U$4,SUM($H197:$P197),0))</f>
        <v>0</v>
      </c>
      <c r="W197" s="177">
        <f>SUMPRODUCT('Cost Escalators'!$B$18:$M$18,'Input Data'!$AA197:$AL197)</f>
        <v>1</v>
      </c>
      <c r="X197" s="171">
        <f>SUMPRODUCT('Cost Escalators'!$B$19:$M$19,'Input Data'!$AA197:$AL197)</f>
        <v>1</v>
      </c>
      <c r="Y197" s="171">
        <f>SUMPRODUCT('Cost Escalators'!$B$20:$M$20,'Input Data'!$AA197:$AL197)</f>
        <v>1</v>
      </c>
      <c r="Z197" s="171">
        <f>SUMPRODUCT('Cost Escalators'!$B$21:$M$21,'Input Data'!$AA197:$AL197)</f>
        <v>1</v>
      </c>
      <c r="AA197" s="176">
        <f>SUMPRODUCT('Cost Escalators'!$B$22:$M$22,'Input Data'!$AA197:$AL197)</f>
        <v>1</v>
      </c>
      <c r="AC197" s="255">
        <f>IF(OR($A197='Cost Escalators'!$A$68,$A197='Cost Escalators'!$A$69,$A197='Cost Escalators'!$A$70,$A197='Cost Escalators'!$A$71),SUM($H197:$L197),0)</f>
        <v>0</v>
      </c>
    </row>
    <row r="198" spans="1:29" x14ac:dyDescent="0.2">
      <c r="A198" s="33">
        <f>'Input Data'!A198</f>
        <v>3912</v>
      </c>
      <c r="B198" s="33" t="str">
        <f>'Input Data'!B198</f>
        <v>Capacity of Kempsey to Port Macquarie</v>
      </c>
      <c r="C198" s="33" t="str">
        <f>'Input Data'!C198</f>
        <v>Kempsey to Port Macquarie 132kV Transmission Line</v>
      </c>
      <c r="D198" s="35" t="str">
        <f>'Input Data'!D198</f>
        <v>PS Augmentation</v>
      </c>
      <c r="E198" s="63" t="str">
        <f>'Input Data'!E198</f>
        <v>Input_Proj_Commit</v>
      </c>
      <c r="F198" s="68">
        <f>'Input Data'!F198</f>
        <v>2012</v>
      </c>
      <c r="G198" s="52">
        <f>'Input Data'!G198</f>
        <v>2013</v>
      </c>
      <c r="H198" s="34">
        <f>'Costs ($2014) Excl Real Esc'!H198</f>
        <v>11613905.844512796</v>
      </c>
      <c r="I198" s="34">
        <f>'Costs ($2014) Excl Real Esc'!I198</f>
        <v>11347589.646852227</v>
      </c>
      <c r="J198" s="34">
        <f>'Costs ($2014) Excl Real Esc'!J198</f>
        <v>7304061.1441843407</v>
      </c>
      <c r="K198" s="34">
        <f>'Costs ($2014) Excl Real Esc'!K198</f>
        <v>286328.14467990911</v>
      </c>
      <c r="L198" s="49">
        <f>'Costs ($2014) Excl Real Esc'!L198*W198</f>
        <v>0</v>
      </c>
      <c r="M198" s="34">
        <f>'Costs ($2014) Excl Real Esc'!M198*X198</f>
        <v>0</v>
      </c>
      <c r="N198" s="34">
        <f>'Costs ($2014) Excl Real Esc'!N198*Y198</f>
        <v>0</v>
      </c>
      <c r="O198" s="34">
        <f>'Costs ($2014) Excl Real Esc'!O198*Z198</f>
        <v>0</v>
      </c>
      <c r="P198" s="49">
        <f>'Costs ($2014) Excl Real Esc'!P198*AA198</f>
        <v>0</v>
      </c>
      <c r="R198" s="102">
        <f t="shared" si="15"/>
        <v>0</v>
      </c>
      <c r="S198" s="34">
        <f t="shared" si="16"/>
        <v>0</v>
      </c>
      <c r="T198" s="34">
        <f t="shared" si="17"/>
        <v>0</v>
      </c>
      <c r="U198" s="49">
        <f t="shared" si="18"/>
        <v>0</v>
      </c>
      <c r="W198" s="177">
        <f>SUMPRODUCT('Cost Escalators'!$B$18:$M$18,'Input Data'!$AA198:$AL198)</f>
        <v>1</v>
      </c>
      <c r="X198" s="171">
        <f>SUMPRODUCT('Cost Escalators'!$B$19:$M$19,'Input Data'!$AA198:$AL198)</f>
        <v>1</v>
      </c>
      <c r="Y198" s="171">
        <f>SUMPRODUCT('Cost Escalators'!$B$20:$M$20,'Input Data'!$AA198:$AL198)</f>
        <v>1</v>
      </c>
      <c r="Z198" s="171">
        <f>SUMPRODUCT('Cost Escalators'!$B$21:$M$21,'Input Data'!$AA198:$AL198)</f>
        <v>1</v>
      </c>
      <c r="AA198" s="176">
        <f>SUMPRODUCT('Cost Escalators'!$B$22:$M$22,'Input Data'!$AA198:$AL198)</f>
        <v>1</v>
      </c>
      <c r="AC198" s="255">
        <f>IF(OR($A198='Cost Escalators'!$A$68,$A198='Cost Escalators'!$A$69,$A198='Cost Escalators'!$A$70,$A198='Cost Escalators'!$A$71),SUM($H198:$L198),0)</f>
        <v>0</v>
      </c>
    </row>
    <row r="199" spans="1:29" x14ac:dyDescent="0.2">
      <c r="A199" s="33">
        <f>'Input Data'!A199</f>
        <v>5553</v>
      </c>
      <c r="B199" s="33" t="str">
        <f>'Input Data'!B199</f>
        <v>Capacity of Queensland to NSW Interconnector</v>
      </c>
      <c r="C199" s="33" t="str">
        <f>'Input Data'!C199</f>
        <v>Bulli Creek to Dumaresq Terminal Equipment Upgrade</v>
      </c>
      <c r="D199" s="35" t="str">
        <f>'Input Data'!D199</f>
        <v>PS Augmentation</v>
      </c>
      <c r="E199" s="63" t="str">
        <f>'Input Data'!E199</f>
        <v>Input_Proj_Commit</v>
      </c>
      <c r="F199" s="68">
        <f>'Input Data'!F199</f>
        <v>2013</v>
      </c>
      <c r="G199" s="52">
        <f>'Input Data'!G199</f>
        <v>2013</v>
      </c>
      <c r="H199" s="34">
        <f>'Costs ($2014) Excl Real Esc'!H199</f>
        <v>170.84292581152121</v>
      </c>
      <c r="I199" s="34">
        <f>'Costs ($2014) Excl Real Esc'!I199</f>
        <v>0</v>
      </c>
      <c r="J199" s="34">
        <f>'Costs ($2014) Excl Real Esc'!J199</f>
        <v>0</v>
      </c>
      <c r="K199" s="34">
        <f>'Costs ($2014) Excl Real Esc'!K199</f>
        <v>-5020.8297494368808</v>
      </c>
      <c r="L199" s="49">
        <f>'Costs ($2014) Excl Real Esc'!L199*W199</f>
        <v>0</v>
      </c>
      <c r="M199" s="34">
        <f>'Costs ($2014) Excl Real Esc'!M199*X199</f>
        <v>0</v>
      </c>
      <c r="N199" s="34">
        <f>'Costs ($2014) Excl Real Esc'!N199*Y199</f>
        <v>0</v>
      </c>
      <c r="O199" s="34">
        <f>'Costs ($2014) Excl Real Esc'!O199*Z199</f>
        <v>0</v>
      </c>
      <c r="P199" s="49">
        <f>'Costs ($2014) Excl Real Esc'!P199*AA199</f>
        <v>0</v>
      </c>
      <c r="R199" s="102">
        <f t="shared" si="15"/>
        <v>0</v>
      </c>
      <c r="S199" s="34">
        <f t="shared" si="16"/>
        <v>0</v>
      </c>
      <c r="T199" s="34">
        <f t="shared" si="17"/>
        <v>0</v>
      </c>
      <c r="U199" s="49">
        <f t="shared" si="18"/>
        <v>0</v>
      </c>
      <c r="W199" s="177">
        <f>SUMPRODUCT('Cost Escalators'!$B$18:$M$18,'Input Data'!$AA199:$AL199)</f>
        <v>1</v>
      </c>
      <c r="X199" s="171">
        <f>SUMPRODUCT('Cost Escalators'!$B$19:$M$19,'Input Data'!$AA199:$AL199)</f>
        <v>1</v>
      </c>
      <c r="Y199" s="171">
        <f>SUMPRODUCT('Cost Escalators'!$B$20:$M$20,'Input Data'!$AA199:$AL199)</f>
        <v>1</v>
      </c>
      <c r="Z199" s="171">
        <f>SUMPRODUCT('Cost Escalators'!$B$21:$M$21,'Input Data'!$AA199:$AL199)</f>
        <v>1</v>
      </c>
      <c r="AA199" s="176">
        <f>SUMPRODUCT('Cost Escalators'!$B$22:$M$22,'Input Data'!$AA199:$AL199)</f>
        <v>1</v>
      </c>
      <c r="AC199" s="255">
        <f>IF(OR($A199='Cost Escalators'!$A$68,$A199='Cost Escalators'!$A$69,$A199='Cost Escalators'!$A$70,$A199='Cost Escalators'!$A$71),SUM($H199:$L199),0)</f>
        <v>0</v>
      </c>
    </row>
    <row r="200" spans="1:29" x14ac:dyDescent="0.2">
      <c r="A200" s="33">
        <f>'Input Data'!A200</f>
        <v>6098</v>
      </c>
      <c r="B200" s="33" t="str">
        <f>'Input Data'!B200</f>
        <v>Capacity of Queensland to NSW Interconnector</v>
      </c>
      <c r="C200" s="33" t="str">
        <f>'Input Data'!C200</f>
        <v>Armidale 330kV Static VAR Compensator</v>
      </c>
      <c r="D200" s="35" t="str">
        <f>'Input Data'!D200</f>
        <v>PS Augmentation</v>
      </c>
      <c r="E200" s="63" t="str">
        <f>'Input Data'!E200</f>
        <v>Input_Proj_Commit</v>
      </c>
      <c r="F200" s="68">
        <f>'Input Data'!F200</f>
        <v>2013</v>
      </c>
      <c r="G200" s="52">
        <f>'Input Data'!G200</f>
        <v>2013</v>
      </c>
      <c r="H200" s="34">
        <f>'Costs ($2014) Excl Real Esc'!H200</f>
        <v>511.78792423928417</v>
      </c>
      <c r="I200" s="34">
        <f>'Costs ($2014) Excl Real Esc'!I200</f>
        <v>3881.8526646099585</v>
      </c>
      <c r="J200" s="34">
        <f>'Costs ($2014) Excl Real Esc'!J200</f>
        <v>24217.163210137576</v>
      </c>
      <c r="K200" s="34">
        <f>'Costs ($2014) Excl Real Esc'!K200</f>
        <v>12997.468761047157</v>
      </c>
      <c r="L200" s="49">
        <f>'Costs ($2014) Excl Real Esc'!L200*W200</f>
        <v>0</v>
      </c>
      <c r="M200" s="34">
        <f>'Costs ($2014) Excl Real Esc'!M200*X200</f>
        <v>0</v>
      </c>
      <c r="N200" s="34">
        <f>'Costs ($2014) Excl Real Esc'!N200*Y200</f>
        <v>0</v>
      </c>
      <c r="O200" s="34">
        <f>'Costs ($2014) Excl Real Esc'!O200*Z200</f>
        <v>0</v>
      </c>
      <c r="P200" s="49">
        <f>'Costs ($2014) Excl Real Esc'!P200*AA200</f>
        <v>0</v>
      </c>
      <c r="R200" s="102">
        <f t="shared" si="15"/>
        <v>0</v>
      </c>
      <c r="S200" s="34">
        <f t="shared" si="16"/>
        <v>0</v>
      </c>
      <c r="T200" s="34">
        <f t="shared" si="17"/>
        <v>0</v>
      </c>
      <c r="U200" s="49">
        <f t="shared" si="18"/>
        <v>0</v>
      </c>
      <c r="W200" s="177">
        <f>SUMPRODUCT('Cost Escalators'!$B$18:$M$18,'Input Data'!$AA200:$AL200)</f>
        <v>1</v>
      </c>
      <c r="X200" s="171">
        <f>SUMPRODUCT('Cost Escalators'!$B$19:$M$19,'Input Data'!$AA200:$AL200)</f>
        <v>1</v>
      </c>
      <c r="Y200" s="171">
        <f>SUMPRODUCT('Cost Escalators'!$B$20:$M$20,'Input Data'!$AA200:$AL200)</f>
        <v>1</v>
      </c>
      <c r="Z200" s="171">
        <f>SUMPRODUCT('Cost Escalators'!$B$21:$M$21,'Input Data'!$AA200:$AL200)</f>
        <v>1</v>
      </c>
      <c r="AA200" s="176">
        <f>SUMPRODUCT('Cost Escalators'!$B$22:$M$22,'Input Data'!$AA200:$AL200)</f>
        <v>1</v>
      </c>
      <c r="AC200" s="255">
        <f>IF(OR($A200='Cost Escalators'!$A$68,$A200='Cost Escalators'!$A$69,$A200='Cost Escalators'!$A$70,$A200='Cost Escalators'!$A$71),SUM($H200:$L200),0)</f>
        <v>0</v>
      </c>
    </row>
    <row r="201" spans="1:29" x14ac:dyDescent="0.2">
      <c r="A201" s="33">
        <f>'Input Data'!A201</f>
        <v>7674</v>
      </c>
      <c r="B201" s="33" t="str">
        <f>'Input Data'!B201</f>
        <v>Capacity of Queensland to NSW Interconnector</v>
      </c>
      <c r="C201" s="33" t="str">
        <f>'Input Data'!C201</f>
        <v>Tamworth 330kV Switching Station</v>
      </c>
      <c r="D201" s="35" t="str">
        <f>'Input Data'!D201</f>
        <v>PS Augmentation</v>
      </c>
      <c r="E201" s="63" t="str">
        <f>'Input Data'!E201</f>
        <v>Input_Proj_Commit</v>
      </c>
      <c r="F201" s="68">
        <f>'Input Data'!F201</f>
        <v>2013</v>
      </c>
      <c r="G201" s="52">
        <f>'Input Data'!G201</f>
        <v>2013</v>
      </c>
      <c r="H201" s="34">
        <f>'Costs ($2014) Excl Real Esc'!H201</f>
        <v>0</v>
      </c>
      <c r="I201" s="34">
        <f>'Costs ($2014) Excl Real Esc'!I201</f>
        <v>0</v>
      </c>
      <c r="J201" s="34">
        <f>'Costs ($2014) Excl Real Esc'!J201</f>
        <v>35498.533916992616</v>
      </c>
      <c r="K201" s="34">
        <f>'Costs ($2014) Excl Real Esc'!K201</f>
        <v>-34559.960568247043</v>
      </c>
      <c r="L201" s="49">
        <f>'Costs ($2014) Excl Real Esc'!L201*W201</f>
        <v>0</v>
      </c>
      <c r="M201" s="34">
        <f>'Costs ($2014) Excl Real Esc'!M201*X201</f>
        <v>0</v>
      </c>
      <c r="N201" s="34">
        <f>'Costs ($2014) Excl Real Esc'!N201*Y201</f>
        <v>0</v>
      </c>
      <c r="O201" s="34">
        <f>'Costs ($2014) Excl Real Esc'!O201*Z201</f>
        <v>0</v>
      </c>
      <c r="P201" s="49">
        <f>'Costs ($2014) Excl Real Esc'!P201*AA201</f>
        <v>0</v>
      </c>
      <c r="R201" s="102">
        <f t="shared" si="15"/>
        <v>0</v>
      </c>
      <c r="S201" s="34">
        <f t="shared" si="16"/>
        <v>0</v>
      </c>
      <c r="T201" s="34">
        <f t="shared" si="17"/>
        <v>0</v>
      </c>
      <c r="U201" s="49">
        <f t="shared" si="18"/>
        <v>0</v>
      </c>
      <c r="W201" s="177">
        <f>SUMPRODUCT('Cost Escalators'!$B$18:$M$18,'Input Data'!$AA201:$AL201)</f>
        <v>1</v>
      </c>
      <c r="X201" s="171">
        <f>SUMPRODUCT('Cost Escalators'!$B$19:$M$19,'Input Data'!$AA201:$AL201)</f>
        <v>1</v>
      </c>
      <c r="Y201" s="171">
        <f>SUMPRODUCT('Cost Escalators'!$B$20:$M$20,'Input Data'!$AA201:$AL201)</f>
        <v>1</v>
      </c>
      <c r="Z201" s="171">
        <f>SUMPRODUCT('Cost Escalators'!$B$21:$M$21,'Input Data'!$AA201:$AL201)</f>
        <v>1</v>
      </c>
      <c r="AA201" s="176">
        <f>SUMPRODUCT('Cost Escalators'!$B$22:$M$22,'Input Data'!$AA201:$AL201)</f>
        <v>1</v>
      </c>
      <c r="AC201" s="255">
        <f>IF(OR($A201='Cost Escalators'!$A$68,$A201='Cost Escalators'!$A$69,$A201='Cost Escalators'!$A$70,$A201='Cost Escalators'!$A$71),SUM($H201:$L201),0)</f>
        <v>0</v>
      </c>
    </row>
    <row r="202" spans="1:29" x14ac:dyDescent="0.2">
      <c r="A202" s="33">
        <f>'Input Data'!A202</f>
        <v>7339</v>
      </c>
      <c r="B202" s="33" t="str">
        <f>'Input Data'!B202</f>
        <v>Capacity of Queensland to NSW Interconnector</v>
      </c>
      <c r="C202" s="33" t="str">
        <f>'Input Data'!C202</f>
        <v>Reinforcement of NSW to Queensland Interconnection Capacity</v>
      </c>
      <c r="D202" s="35" t="str">
        <f>'Input Data'!D202</f>
        <v>PS Augmentation</v>
      </c>
      <c r="E202" s="63" t="str">
        <f>'Input Data'!E202</f>
        <v>Input_Proj_Commit</v>
      </c>
      <c r="F202" s="68">
        <f>'Input Data'!F202</f>
        <v>2013</v>
      </c>
      <c r="G202" s="52">
        <f>'Input Data'!G202</f>
        <v>2013</v>
      </c>
      <c r="H202" s="34">
        <f>'Costs ($2014) Excl Real Esc'!H202</f>
        <v>0</v>
      </c>
      <c r="I202" s="34">
        <f>'Costs ($2014) Excl Real Esc'!I202</f>
        <v>0</v>
      </c>
      <c r="J202" s="34">
        <f>'Costs ($2014) Excl Real Esc'!J202</f>
        <v>700638.87196697132</v>
      </c>
      <c r="K202" s="34">
        <f>'Costs ($2014) Excl Real Esc'!K202</f>
        <v>1063204.5226148609</v>
      </c>
      <c r="L202" s="49">
        <f>'Costs ($2014) Excl Real Esc'!L202*W202</f>
        <v>-1697123.0800857302</v>
      </c>
      <c r="M202" s="34">
        <f>'Costs ($2014) Excl Real Esc'!M202*X202</f>
        <v>0</v>
      </c>
      <c r="N202" s="34">
        <f>'Costs ($2014) Excl Real Esc'!N202*Y202</f>
        <v>0</v>
      </c>
      <c r="O202" s="34">
        <f>'Costs ($2014) Excl Real Esc'!O202*Z202</f>
        <v>0</v>
      </c>
      <c r="P202" s="49">
        <f>'Costs ($2014) Excl Real Esc'!P202*AA202</f>
        <v>0</v>
      </c>
      <c r="R202" s="102">
        <f t="shared" si="15"/>
        <v>0</v>
      </c>
      <c r="S202" s="34">
        <f t="shared" si="16"/>
        <v>0</v>
      </c>
      <c r="T202" s="34">
        <f t="shared" si="17"/>
        <v>0</v>
      </c>
      <c r="U202" s="49">
        <f t="shared" si="18"/>
        <v>0</v>
      </c>
      <c r="W202" s="177">
        <f>SUMPRODUCT('Cost Escalators'!$B$18:$M$18,'Input Data'!$AA202:$AL202)</f>
        <v>1</v>
      </c>
      <c r="X202" s="171">
        <f>SUMPRODUCT('Cost Escalators'!$B$19:$M$19,'Input Data'!$AA202:$AL202)</f>
        <v>1</v>
      </c>
      <c r="Y202" s="171">
        <f>SUMPRODUCT('Cost Escalators'!$B$20:$M$20,'Input Data'!$AA202:$AL202)</f>
        <v>1</v>
      </c>
      <c r="Z202" s="171">
        <f>SUMPRODUCT('Cost Escalators'!$B$21:$M$21,'Input Data'!$AA202:$AL202)</f>
        <v>1</v>
      </c>
      <c r="AA202" s="176">
        <f>SUMPRODUCT('Cost Escalators'!$B$22:$M$22,'Input Data'!$AA202:$AL202)</f>
        <v>1</v>
      </c>
      <c r="AC202" s="255">
        <f>IF(OR($A202='Cost Escalators'!$A$68,$A202='Cost Escalators'!$A$69,$A202='Cost Escalators'!$A$70,$A202='Cost Escalators'!$A$71),SUM($H202:$L202),0)</f>
        <v>0</v>
      </c>
    </row>
    <row r="203" spans="1:29" x14ac:dyDescent="0.2">
      <c r="A203" s="33">
        <f>'Input Data'!A203</f>
        <v>5932</v>
      </c>
      <c r="B203" s="33" t="str">
        <f>'Input Data'!B203</f>
        <v>Capacity of Snowy Lines</v>
      </c>
      <c r="C203" s="33" t="str">
        <f>'Input Data'!C203</f>
        <v>Snowy Assets Rehabilitation of 64, 65 and 66 Lines</v>
      </c>
      <c r="D203" s="35" t="str">
        <f>'Input Data'!D203</f>
        <v>PS Augmentation</v>
      </c>
      <c r="E203" s="63" t="str">
        <f>'Input Data'!E203</f>
        <v>Input_Proj_Commit</v>
      </c>
      <c r="F203" s="68">
        <f>'Input Data'!F203</f>
        <v>2009</v>
      </c>
      <c r="G203" s="52">
        <f>'Input Data'!G203</f>
        <v>2013</v>
      </c>
      <c r="H203" s="34">
        <f>'Costs ($2014) Excl Real Esc'!H203</f>
        <v>15813.097447051241</v>
      </c>
      <c r="I203" s="34">
        <f>'Costs ($2014) Excl Real Esc'!I203</f>
        <v>46782.487967353249</v>
      </c>
      <c r="J203" s="34">
        <f>'Costs ($2014) Excl Real Esc'!J203</f>
        <v>0</v>
      </c>
      <c r="K203" s="34">
        <f>'Costs ($2014) Excl Real Esc'!K203</f>
        <v>0</v>
      </c>
      <c r="L203" s="49">
        <f>'Costs ($2014) Excl Real Esc'!L203*W203</f>
        <v>0</v>
      </c>
      <c r="M203" s="34">
        <f>'Costs ($2014) Excl Real Esc'!M203*X203</f>
        <v>0</v>
      </c>
      <c r="N203" s="34">
        <f>'Costs ($2014) Excl Real Esc'!N203*Y203</f>
        <v>0</v>
      </c>
      <c r="O203" s="34">
        <f>'Costs ($2014) Excl Real Esc'!O203*Z203</f>
        <v>0</v>
      </c>
      <c r="P203" s="49">
        <f>'Costs ($2014) Excl Real Esc'!P203*AA203</f>
        <v>0</v>
      </c>
      <c r="R203" s="102">
        <f t="shared" si="15"/>
        <v>0</v>
      </c>
      <c r="S203" s="34">
        <f t="shared" si="16"/>
        <v>0</v>
      </c>
      <c r="T203" s="34">
        <f t="shared" si="17"/>
        <v>0</v>
      </c>
      <c r="U203" s="49">
        <f t="shared" si="18"/>
        <v>0</v>
      </c>
      <c r="W203" s="177">
        <f>SUMPRODUCT('Cost Escalators'!$B$18:$M$18,'Input Data'!$AA203:$AL203)</f>
        <v>1</v>
      </c>
      <c r="X203" s="171">
        <f>SUMPRODUCT('Cost Escalators'!$B$19:$M$19,'Input Data'!$AA203:$AL203)</f>
        <v>1</v>
      </c>
      <c r="Y203" s="171">
        <f>SUMPRODUCT('Cost Escalators'!$B$20:$M$20,'Input Data'!$AA203:$AL203)</f>
        <v>1</v>
      </c>
      <c r="Z203" s="171">
        <f>SUMPRODUCT('Cost Escalators'!$B$21:$M$21,'Input Data'!$AA203:$AL203)</f>
        <v>1</v>
      </c>
      <c r="AA203" s="176">
        <f>SUMPRODUCT('Cost Escalators'!$B$22:$M$22,'Input Data'!$AA203:$AL203)</f>
        <v>1</v>
      </c>
      <c r="AC203" s="255">
        <f>IF(OR($A203='Cost Escalators'!$A$68,$A203='Cost Escalators'!$A$69,$A203='Cost Escalators'!$A$70,$A203='Cost Escalators'!$A$71),SUM($H203:$L203),0)</f>
        <v>0</v>
      </c>
    </row>
    <row r="204" spans="1:29" x14ac:dyDescent="0.2">
      <c r="A204" s="33">
        <f>'Input Data'!A204</f>
        <v>5964</v>
      </c>
      <c r="B204" s="33" t="str">
        <f>'Input Data'!B204</f>
        <v>Capacity of Tamworth to Armidale</v>
      </c>
      <c r="C204" s="33" t="str">
        <f>'Input Data'!C204</f>
        <v>86 Line Tamworth to Armidale 330kV Transmission Line Uprating</v>
      </c>
      <c r="D204" s="35" t="str">
        <f>'Input Data'!D204</f>
        <v>PS Augmentation</v>
      </c>
      <c r="E204" s="63" t="str">
        <f>'Input Data'!E204</f>
        <v>Input_Proj_Commit</v>
      </c>
      <c r="F204" s="68">
        <f>'Input Data'!F204</f>
        <v>2011</v>
      </c>
      <c r="G204" s="52">
        <f>'Input Data'!G204</f>
        <v>2013</v>
      </c>
      <c r="H204" s="34">
        <f>'Costs ($2014) Excl Real Esc'!H204</f>
        <v>631502.92591465299</v>
      </c>
      <c r="I204" s="34">
        <f>'Costs ($2014) Excl Real Esc'!I204</f>
        <v>2553400.4259728221</v>
      </c>
      <c r="J204" s="34">
        <f>'Costs ($2014) Excl Real Esc'!J204</f>
        <v>-164654.83414166726</v>
      </c>
      <c r="K204" s="34">
        <f>'Costs ($2014) Excl Real Esc'!K204</f>
        <v>0</v>
      </c>
      <c r="L204" s="49">
        <f>'Costs ($2014) Excl Real Esc'!L204*W204</f>
        <v>0</v>
      </c>
      <c r="M204" s="34">
        <f>'Costs ($2014) Excl Real Esc'!M204*X204</f>
        <v>0</v>
      </c>
      <c r="N204" s="34">
        <f>'Costs ($2014) Excl Real Esc'!N204*Y204</f>
        <v>0</v>
      </c>
      <c r="O204" s="34">
        <f>'Costs ($2014) Excl Real Esc'!O204*Z204</f>
        <v>0</v>
      </c>
      <c r="P204" s="49">
        <f>'Costs ($2014) Excl Real Esc'!P204*AA204</f>
        <v>0</v>
      </c>
      <c r="R204" s="102">
        <f t="shared" si="15"/>
        <v>0</v>
      </c>
      <c r="S204" s="34">
        <f t="shared" si="16"/>
        <v>0</v>
      </c>
      <c r="T204" s="34">
        <f t="shared" si="17"/>
        <v>0</v>
      </c>
      <c r="U204" s="49">
        <f t="shared" si="18"/>
        <v>0</v>
      </c>
      <c r="W204" s="177">
        <f>SUMPRODUCT('Cost Escalators'!$B$18:$M$18,'Input Data'!$AA204:$AL204)</f>
        <v>1</v>
      </c>
      <c r="X204" s="171">
        <f>SUMPRODUCT('Cost Escalators'!$B$19:$M$19,'Input Data'!$AA204:$AL204)</f>
        <v>1</v>
      </c>
      <c r="Y204" s="171">
        <f>SUMPRODUCT('Cost Escalators'!$B$20:$M$20,'Input Data'!$AA204:$AL204)</f>
        <v>1</v>
      </c>
      <c r="Z204" s="171">
        <f>SUMPRODUCT('Cost Escalators'!$B$21:$M$21,'Input Data'!$AA204:$AL204)</f>
        <v>1</v>
      </c>
      <c r="AA204" s="176">
        <f>SUMPRODUCT('Cost Escalators'!$B$22:$M$22,'Input Data'!$AA204:$AL204)</f>
        <v>1</v>
      </c>
      <c r="AC204" s="255">
        <f>IF(OR($A204='Cost Escalators'!$A$68,$A204='Cost Escalators'!$A$69,$A204='Cost Escalators'!$A$70,$A204='Cost Escalators'!$A$71),SUM($H204:$L204),0)</f>
        <v>0</v>
      </c>
    </row>
    <row r="205" spans="1:29" x14ac:dyDescent="0.2">
      <c r="A205" s="33">
        <f>'Input Data'!A205</f>
        <v>6925</v>
      </c>
      <c r="B205" s="33" t="str">
        <f>'Input Data'!B205</f>
        <v>Capacity of Victoria to NSW Interconnector</v>
      </c>
      <c r="C205" s="33" t="str">
        <f>'Input Data'!C205</f>
        <v>Yass 132kV 80MVAr Capacitor Bank</v>
      </c>
      <c r="D205" s="35" t="str">
        <f>'Input Data'!D205</f>
        <v>PS Augmentation</v>
      </c>
      <c r="E205" s="63" t="str">
        <f>'Input Data'!E205</f>
        <v>Input_Proj_Commit</v>
      </c>
      <c r="F205" s="68">
        <f>'Input Data'!F205</f>
        <v>2015</v>
      </c>
      <c r="G205" s="52">
        <f>'Input Data'!G205</f>
        <v>2013</v>
      </c>
      <c r="H205" s="34">
        <f>'Costs ($2014) Excl Real Esc'!H205</f>
        <v>0</v>
      </c>
      <c r="I205" s="34">
        <f>'Costs ($2014) Excl Real Esc'!I205</f>
        <v>0</v>
      </c>
      <c r="J205" s="34">
        <f>'Costs ($2014) Excl Real Esc'!J205</f>
        <v>0</v>
      </c>
      <c r="K205" s="34">
        <f>'Costs ($2014) Excl Real Esc'!K205</f>
        <v>41587.119510183613</v>
      </c>
      <c r="L205" s="49">
        <f>'Costs ($2014) Excl Real Esc'!L205*W205</f>
        <v>0</v>
      </c>
      <c r="M205" s="34">
        <f>'Costs ($2014) Excl Real Esc'!M205*X205</f>
        <v>0</v>
      </c>
      <c r="N205" s="34">
        <f>'Costs ($2014) Excl Real Esc'!N205*Y205</f>
        <v>0</v>
      </c>
      <c r="O205" s="34">
        <f>'Costs ($2014) Excl Real Esc'!O205*Z205</f>
        <v>0</v>
      </c>
      <c r="P205" s="49">
        <f>'Costs ($2014) Excl Real Esc'!P205*AA205</f>
        <v>0</v>
      </c>
      <c r="R205" s="102">
        <f t="shared" si="15"/>
        <v>41587.119510183613</v>
      </c>
      <c r="S205" s="34">
        <f t="shared" si="16"/>
        <v>0</v>
      </c>
      <c r="T205" s="34">
        <f t="shared" si="17"/>
        <v>0</v>
      </c>
      <c r="U205" s="49">
        <f t="shared" si="18"/>
        <v>0</v>
      </c>
      <c r="W205" s="177">
        <f>SUMPRODUCT('Cost Escalators'!$B$18:$M$18,'Input Data'!$AA205:$AL205)</f>
        <v>1</v>
      </c>
      <c r="X205" s="171">
        <f>SUMPRODUCT('Cost Escalators'!$B$19:$M$19,'Input Data'!$AA205:$AL205)</f>
        <v>1</v>
      </c>
      <c r="Y205" s="171">
        <f>SUMPRODUCT('Cost Escalators'!$B$20:$M$20,'Input Data'!$AA205:$AL205)</f>
        <v>1</v>
      </c>
      <c r="Z205" s="171">
        <f>SUMPRODUCT('Cost Escalators'!$B$21:$M$21,'Input Data'!$AA205:$AL205)</f>
        <v>1</v>
      </c>
      <c r="AA205" s="176">
        <f>SUMPRODUCT('Cost Escalators'!$B$22:$M$22,'Input Data'!$AA205:$AL205)</f>
        <v>1</v>
      </c>
      <c r="AC205" s="255">
        <f>IF(OR($A205='Cost Escalators'!$A$68,$A205='Cost Escalators'!$A$69,$A205='Cost Escalators'!$A$70,$A205='Cost Escalators'!$A$71),SUM($H205:$L205),0)</f>
        <v>0</v>
      </c>
    </row>
    <row r="206" spans="1:29" x14ac:dyDescent="0.2">
      <c r="A206" s="33">
        <f>'Input Data'!A206</f>
        <v>6925</v>
      </c>
      <c r="B206" s="33" t="str">
        <f>'Input Data'!B206</f>
        <v>Capacity of Victoria to NSW Interconnector</v>
      </c>
      <c r="C206" s="33" t="str">
        <f>'Input Data'!C206</f>
        <v>Yass 132kV 80MVAr Capacitor Bank</v>
      </c>
      <c r="D206" s="35" t="str">
        <f>'Input Data'!D206</f>
        <v>PS Augmentation</v>
      </c>
      <c r="E206" s="63" t="str">
        <f>'Input Data'!E206</f>
        <v>Input_Proj_Commit</v>
      </c>
      <c r="F206" s="68">
        <f>'Input Data'!F206</f>
        <v>2015</v>
      </c>
      <c r="G206" s="52">
        <f>'Input Data'!G206</f>
        <v>2013</v>
      </c>
      <c r="H206" s="34">
        <f>'Costs ($2014) Excl Real Esc'!H206</f>
        <v>0</v>
      </c>
      <c r="I206" s="34">
        <f>'Costs ($2014) Excl Real Esc'!I206</f>
        <v>0</v>
      </c>
      <c r="J206" s="34">
        <f>'Costs ($2014) Excl Real Esc'!J206</f>
        <v>0</v>
      </c>
      <c r="K206" s="34">
        <f>'Costs ($2014) Excl Real Esc'!K206</f>
        <v>41587.119510183613</v>
      </c>
      <c r="L206" s="49">
        <f>'Costs ($2014) Excl Real Esc'!L206*W206</f>
        <v>0</v>
      </c>
      <c r="M206" s="34">
        <f>'Costs ($2014) Excl Real Esc'!M206*X206</f>
        <v>0</v>
      </c>
      <c r="N206" s="34">
        <f>'Costs ($2014) Excl Real Esc'!N206*Y206</f>
        <v>0</v>
      </c>
      <c r="O206" s="34">
        <f>'Costs ($2014) Excl Real Esc'!O206*Z206</f>
        <v>0</v>
      </c>
      <c r="P206" s="49">
        <f>'Costs ($2014) Excl Real Esc'!P206*AA206</f>
        <v>0</v>
      </c>
      <c r="R206" s="102">
        <f t="shared" si="15"/>
        <v>41587.119510183613</v>
      </c>
      <c r="S206" s="34">
        <f t="shared" si="16"/>
        <v>0</v>
      </c>
      <c r="T206" s="34">
        <f t="shared" si="17"/>
        <v>0</v>
      </c>
      <c r="U206" s="49">
        <f t="shared" si="18"/>
        <v>0</v>
      </c>
      <c r="W206" s="177">
        <f>SUMPRODUCT('Cost Escalators'!$B$18:$M$18,'Input Data'!$AA206:$AL206)</f>
        <v>1</v>
      </c>
      <c r="X206" s="171">
        <f>SUMPRODUCT('Cost Escalators'!$B$19:$M$19,'Input Data'!$AA206:$AL206)</f>
        <v>1</v>
      </c>
      <c r="Y206" s="171">
        <f>SUMPRODUCT('Cost Escalators'!$B$20:$M$20,'Input Data'!$AA206:$AL206)</f>
        <v>1</v>
      </c>
      <c r="Z206" s="171">
        <f>SUMPRODUCT('Cost Escalators'!$B$21:$M$21,'Input Data'!$AA206:$AL206)</f>
        <v>1</v>
      </c>
      <c r="AA206" s="176">
        <f>SUMPRODUCT('Cost Escalators'!$B$22:$M$22,'Input Data'!$AA206:$AL206)</f>
        <v>1</v>
      </c>
      <c r="AC206" s="255">
        <f>IF(OR($A206='Cost Escalators'!$A$68,$A206='Cost Escalators'!$A$69,$A206='Cost Escalators'!$A$70,$A206='Cost Escalators'!$A$71),SUM($H206:$L206),0)</f>
        <v>0</v>
      </c>
    </row>
    <row r="207" spans="1:29" x14ac:dyDescent="0.2">
      <c r="A207" s="33">
        <f>'Input Data'!A207</f>
        <v>7407</v>
      </c>
      <c r="B207" s="33" t="str">
        <f>'Input Data'!B207</f>
        <v>Capacity of Yass to Marulan</v>
      </c>
      <c r="C207" s="33" t="str">
        <f>'Input Data'!C207</f>
        <v>Yass to Bannaby and Marulan 330kV Line Uprating</v>
      </c>
      <c r="D207" s="35" t="str">
        <f>'Input Data'!D207</f>
        <v>PS Augmentation</v>
      </c>
      <c r="E207" s="63" t="str">
        <f>'Input Data'!E207</f>
        <v>Input_Proj_Commit</v>
      </c>
      <c r="F207" s="68">
        <f>'Input Data'!F207</f>
        <v>2013</v>
      </c>
      <c r="G207" s="52">
        <f>'Input Data'!G207</f>
        <v>2013</v>
      </c>
      <c r="H207" s="34">
        <f>'Costs ($2014) Excl Real Esc'!H207</f>
        <v>0</v>
      </c>
      <c r="I207" s="34">
        <f>'Costs ($2014) Excl Real Esc'!I207</f>
        <v>0</v>
      </c>
      <c r="J207" s="34">
        <f>'Costs ($2014) Excl Real Esc'!J207</f>
        <v>15558.451059316754</v>
      </c>
      <c r="K207" s="34">
        <f>'Costs ($2014) Excl Real Esc'!K207</f>
        <v>-7671.4950059729927</v>
      </c>
      <c r="L207" s="49">
        <f>'Costs ($2014) Excl Real Esc'!L207*W207</f>
        <v>0</v>
      </c>
      <c r="M207" s="34">
        <f>'Costs ($2014) Excl Real Esc'!M207*X207</f>
        <v>0</v>
      </c>
      <c r="N207" s="34">
        <f>'Costs ($2014) Excl Real Esc'!N207*Y207</f>
        <v>0</v>
      </c>
      <c r="O207" s="34">
        <f>'Costs ($2014) Excl Real Esc'!O207*Z207</f>
        <v>0</v>
      </c>
      <c r="P207" s="49">
        <f>'Costs ($2014) Excl Real Esc'!P207*AA207</f>
        <v>0</v>
      </c>
      <c r="R207" s="102">
        <f t="shared" si="15"/>
        <v>0</v>
      </c>
      <c r="S207" s="34">
        <f t="shared" si="16"/>
        <v>0</v>
      </c>
      <c r="T207" s="34">
        <f t="shared" si="17"/>
        <v>0</v>
      </c>
      <c r="U207" s="49">
        <f t="shared" si="18"/>
        <v>0</v>
      </c>
      <c r="W207" s="177">
        <f>SUMPRODUCT('Cost Escalators'!$B$18:$M$18,'Input Data'!$AA207:$AL207)</f>
        <v>1</v>
      </c>
      <c r="X207" s="171">
        <f>SUMPRODUCT('Cost Escalators'!$B$19:$M$19,'Input Data'!$AA207:$AL207)</f>
        <v>1</v>
      </c>
      <c r="Y207" s="171">
        <f>SUMPRODUCT('Cost Escalators'!$B$20:$M$20,'Input Data'!$AA207:$AL207)</f>
        <v>1</v>
      </c>
      <c r="Z207" s="171">
        <f>SUMPRODUCT('Cost Escalators'!$B$21:$M$21,'Input Data'!$AA207:$AL207)</f>
        <v>1</v>
      </c>
      <c r="AA207" s="176">
        <f>SUMPRODUCT('Cost Escalators'!$B$22:$M$22,'Input Data'!$AA207:$AL207)</f>
        <v>1</v>
      </c>
      <c r="AC207" s="255">
        <f>IF(OR($A207='Cost Escalators'!$A$68,$A207='Cost Escalators'!$A$69,$A207='Cost Escalators'!$A$70,$A207='Cost Escalators'!$A$71),SUM($H207:$L207),0)</f>
        <v>0</v>
      </c>
    </row>
    <row r="208" spans="1:29" x14ac:dyDescent="0.2">
      <c r="A208" s="33">
        <f>'Input Data'!A208</f>
        <v>6971</v>
      </c>
      <c r="B208" s="33" t="str">
        <f>'Input Data'!B208</f>
        <v>Communications</v>
      </c>
      <c r="C208" s="33" t="str">
        <f>'Input Data'!C208</f>
        <v>Lismore Marshalling Kiosk Installation</v>
      </c>
      <c r="D208" s="35" t="str">
        <f>'Input Data'!D208</f>
        <v>PS Augmentation</v>
      </c>
      <c r="E208" s="63" t="str">
        <f>'Input Data'!E208</f>
        <v>Input_Proj_Commit</v>
      </c>
      <c r="F208" s="68">
        <f>'Input Data'!F208</f>
        <v>2010</v>
      </c>
      <c r="G208" s="52">
        <f>'Input Data'!G208</f>
        <v>2013</v>
      </c>
      <c r="H208" s="34">
        <f>'Costs ($2014) Excl Real Esc'!H208</f>
        <v>22823.32275328751</v>
      </c>
      <c r="I208" s="34">
        <f>'Costs ($2014) Excl Real Esc'!I208</f>
        <v>380.22266626798034</v>
      </c>
      <c r="J208" s="34">
        <f>'Costs ($2014) Excl Real Esc'!J208</f>
        <v>0</v>
      </c>
      <c r="K208" s="34">
        <f>'Costs ($2014) Excl Real Esc'!K208</f>
        <v>0</v>
      </c>
      <c r="L208" s="49">
        <f>'Costs ($2014) Excl Real Esc'!L208*W208</f>
        <v>0</v>
      </c>
      <c r="M208" s="34">
        <f>'Costs ($2014) Excl Real Esc'!M208*X208</f>
        <v>0</v>
      </c>
      <c r="N208" s="34">
        <f>'Costs ($2014) Excl Real Esc'!N208*Y208</f>
        <v>0</v>
      </c>
      <c r="O208" s="34">
        <f>'Costs ($2014) Excl Real Esc'!O208*Z208</f>
        <v>0</v>
      </c>
      <c r="P208" s="49">
        <f>'Costs ($2014) Excl Real Esc'!P208*AA208</f>
        <v>0</v>
      </c>
      <c r="R208" s="102">
        <f t="shared" si="15"/>
        <v>0</v>
      </c>
      <c r="S208" s="34">
        <f t="shared" si="16"/>
        <v>0</v>
      </c>
      <c r="T208" s="34">
        <f t="shared" si="17"/>
        <v>0</v>
      </c>
      <c r="U208" s="49">
        <f t="shared" si="18"/>
        <v>0</v>
      </c>
      <c r="W208" s="177">
        <f>SUMPRODUCT('Cost Escalators'!$B$18:$M$18,'Input Data'!$AA208:$AL208)</f>
        <v>1</v>
      </c>
      <c r="X208" s="171">
        <f>SUMPRODUCT('Cost Escalators'!$B$19:$M$19,'Input Data'!$AA208:$AL208)</f>
        <v>1</v>
      </c>
      <c r="Y208" s="171">
        <f>SUMPRODUCT('Cost Escalators'!$B$20:$M$20,'Input Data'!$AA208:$AL208)</f>
        <v>1</v>
      </c>
      <c r="Z208" s="171">
        <f>SUMPRODUCT('Cost Escalators'!$B$21:$M$21,'Input Data'!$AA208:$AL208)</f>
        <v>1</v>
      </c>
      <c r="AA208" s="176">
        <f>SUMPRODUCT('Cost Escalators'!$B$22:$M$22,'Input Data'!$AA208:$AL208)</f>
        <v>1</v>
      </c>
      <c r="AC208" s="255">
        <f>IF(OR($A208='Cost Escalators'!$A$68,$A208='Cost Escalators'!$A$69,$A208='Cost Escalators'!$A$70,$A208='Cost Escalators'!$A$71),SUM($H208:$L208),0)</f>
        <v>0</v>
      </c>
    </row>
    <row r="209" spans="1:29" x14ac:dyDescent="0.2">
      <c r="A209" s="33">
        <f>'Input Data'!A209</f>
        <v>6876</v>
      </c>
      <c r="B209" s="33" t="str">
        <f>'Input Data'!B209</f>
        <v>Communications</v>
      </c>
      <c r="C209" s="33" t="str">
        <f>'Input Data'!C209</f>
        <v>Sydney West Protection/Communications Upgrade</v>
      </c>
      <c r="D209" s="35" t="str">
        <f>'Input Data'!D209</f>
        <v>PS Augmentation</v>
      </c>
      <c r="E209" s="63" t="str">
        <f>'Input Data'!E209</f>
        <v>Input_Proj_Commit</v>
      </c>
      <c r="F209" s="68">
        <f>'Input Data'!F209</f>
        <v>2011</v>
      </c>
      <c r="G209" s="52">
        <f>'Input Data'!G209</f>
        <v>2013</v>
      </c>
      <c r="H209" s="34">
        <f>'Costs ($2014) Excl Real Esc'!H209</f>
        <v>100305.59581533055</v>
      </c>
      <c r="I209" s="34">
        <f>'Costs ($2014) Excl Real Esc'!I209</f>
        <v>462511.5986240636</v>
      </c>
      <c r="J209" s="34">
        <f>'Costs ($2014) Excl Real Esc'!J209</f>
        <v>30112.031502784681</v>
      </c>
      <c r="K209" s="34">
        <f>'Costs ($2014) Excl Real Esc'!K209</f>
        <v>0</v>
      </c>
      <c r="L209" s="49">
        <f>'Costs ($2014) Excl Real Esc'!L209*W209</f>
        <v>0</v>
      </c>
      <c r="M209" s="34">
        <f>'Costs ($2014) Excl Real Esc'!M209*X209</f>
        <v>0</v>
      </c>
      <c r="N209" s="34">
        <f>'Costs ($2014) Excl Real Esc'!N209*Y209</f>
        <v>0</v>
      </c>
      <c r="O209" s="34">
        <f>'Costs ($2014) Excl Real Esc'!O209*Z209</f>
        <v>0</v>
      </c>
      <c r="P209" s="49">
        <f>'Costs ($2014) Excl Real Esc'!P209*AA209</f>
        <v>0</v>
      </c>
      <c r="R209" s="102">
        <f t="shared" si="15"/>
        <v>0</v>
      </c>
      <c r="S209" s="34">
        <f t="shared" si="16"/>
        <v>0</v>
      </c>
      <c r="T209" s="34">
        <f t="shared" si="17"/>
        <v>0</v>
      </c>
      <c r="U209" s="49">
        <f t="shared" si="18"/>
        <v>0</v>
      </c>
      <c r="W209" s="177">
        <f>SUMPRODUCT('Cost Escalators'!$B$18:$M$18,'Input Data'!$AA209:$AL209)</f>
        <v>1</v>
      </c>
      <c r="X209" s="171">
        <f>SUMPRODUCT('Cost Escalators'!$B$19:$M$19,'Input Data'!$AA209:$AL209)</f>
        <v>1</v>
      </c>
      <c r="Y209" s="171">
        <f>SUMPRODUCT('Cost Escalators'!$B$20:$M$20,'Input Data'!$AA209:$AL209)</f>
        <v>1</v>
      </c>
      <c r="Z209" s="171">
        <f>SUMPRODUCT('Cost Escalators'!$B$21:$M$21,'Input Data'!$AA209:$AL209)</f>
        <v>1</v>
      </c>
      <c r="AA209" s="176">
        <f>SUMPRODUCT('Cost Escalators'!$B$22:$M$22,'Input Data'!$AA209:$AL209)</f>
        <v>1</v>
      </c>
      <c r="AC209" s="255">
        <f>IF(OR($A209='Cost Escalators'!$A$68,$A209='Cost Escalators'!$A$69,$A209='Cost Escalators'!$A$70,$A209='Cost Escalators'!$A$71),SUM($H209:$L209),0)</f>
        <v>0</v>
      </c>
    </row>
    <row r="210" spans="1:29" x14ac:dyDescent="0.2">
      <c r="A210" s="33">
        <f>'Input Data'!A210</f>
        <v>7064</v>
      </c>
      <c r="B210" s="33" t="str">
        <f>'Input Data'!B210</f>
        <v>Communications</v>
      </c>
      <c r="C210" s="33" t="str">
        <f>'Input Data'!C210</f>
        <v>Tuggerah Provision of Fibre Marshalling Kiosk</v>
      </c>
      <c r="D210" s="35" t="str">
        <f>'Input Data'!D210</f>
        <v>PS Augmentation</v>
      </c>
      <c r="E210" s="63" t="str">
        <f>'Input Data'!E210</f>
        <v>Input_Proj_Commit</v>
      </c>
      <c r="F210" s="68">
        <f>'Input Data'!F210</f>
        <v>2011</v>
      </c>
      <c r="G210" s="52">
        <f>'Input Data'!G210</f>
        <v>2013</v>
      </c>
      <c r="H210" s="34">
        <f>'Costs ($2014) Excl Real Esc'!H210</f>
        <v>0</v>
      </c>
      <c r="I210" s="34">
        <f>'Costs ($2014) Excl Real Esc'!I210</f>
        <v>2750.7231972872278</v>
      </c>
      <c r="J210" s="34">
        <f>'Costs ($2014) Excl Real Esc'!J210</f>
        <v>867.50355485615387</v>
      </c>
      <c r="K210" s="34">
        <f>'Costs ($2014) Excl Real Esc'!K210</f>
        <v>0</v>
      </c>
      <c r="L210" s="49">
        <f>'Costs ($2014) Excl Real Esc'!L210*W210</f>
        <v>0</v>
      </c>
      <c r="M210" s="34">
        <f>'Costs ($2014) Excl Real Esc'!M210*X210</f>
        <v>0</v>
      </c>
      <c r="N210" s="34">
        <f>'Costs ($2014) Excl Real Esc'!N210*Y210</f>
        <v>0</v>
      </c>
      <c r="O210" s="34">
        <f>'Costs ($2014) Excl Real Esc'!O210*Z210</f>
        <v>0</v>
      </c>
      <c r="P210" s="49">
        <f>'Costs ($2014) Excl Real Esc'!P210*AA210</f>
        <v>0</v>
      </c>
      <c r="R210" s="102">
        <f t="shared" si="15"/>
        <v>0</v>
      </c>
      <c r="S210" s="34">
        <f t="shared" si="16"/>
        <v>0</v>
      </c>
      <c r="T210" s="34">
        <f t="shared" si="17"/>
        <v>0</v>
      </c>
      <c r="U210" s="49">
        <f t="shared" si="18"/>
        <v>0</v>
      </c>
      <c r="W210" s="177">
        <f>SUMPRODUCT('Cost Escalators'!$B$18:$M$18,'Input Data'!$AA210:$AL210)</f>
        <v>1</v>
      </c>
      <c r="X210" s="171">
        <f>SUMPRODUCT('Cost Escalators'!$B$19:$M$19,'Input Data'!$AA210:$AL210)</f>
        <v>1</v>
      </c>
      <c r="Y210" s="171">
        <f>SUMPRODUCT('Cost Escalators'!$B$20:$M$20,'Input Data'!$AA210:$AL210)</f>
        <v>1</v>
      </c>
      <c r="Z210" s="171">
        <f>SUMPRODUCT('Cost Escalators'!$B$21:$M$21,'Input Data'!$AA210:$AL210)</f>
        <v>1</v>
      </c>
      <c r="AA210" s="176">
        <f>SUMPRODUCT('Cost Escalators'!$B$22:$M$22,'Input Data'!$AA210:$AL210)</f>
        <v>1</v>
      </c>
      <c r="AC210" s="255">
        <f>IF(OR($A210='Cost Escalators'!$A$68,$A210='Cost Escalators'!$A$69,$A210='Cost Escalators'!$A$70,$A210='Cost Escalators'!$A$71),SUM($H210:$L210),0)</f>
        <v>0</v>
      </c>
    </row>
    <row r="211" spans="1:29" x14ac:dyDescent="0.2">
      <c r="A211" s="33">
        <f>'Input Data'!A211</f>
        <v>7278</v>
      </c>
      <c r="B211" s="33" t="str">
        <f>'Input Data'!B211</f>
        <v>Communications</v>
      </c>
      <c r="C211" s="33" t="str">
        <f>'Input Data'!C211</f>
        <v>Albury to Mulwala Tripping Scheme</v>
      </c>
      <c r="D211" s="35" t="str">
        <f>'Input Data'!D211</f>
        <v>PS Augmentation</v>
      </c>
      <c r="E211" s="63" t="str">
        <f>'Input Data'!E211</f>
        <v>Input_Proj_Commit</v>
      </c>
      <c r="F211" s="68">
        <f>'Input Data'!F211</f>
        <v>2011</v>
      </c>
      <c r="G211" s="52">
        <f>'Input Data'!G211</f>
        <v>2013</v>
      </c>
      <c r="H211" s="34">
        <f>'Costs ($2014) Excl Real Esc'!H211</f>
        <v>0</v>
      </c>
      <c r="I211" s="34">
        <f>'Costs ($2014) Excl Real Esc'!I211</f>
        <v>70408.037416645384</v>
      </c>
      <c r="J211" s="34">
        <f>'Costs ($2014) Excl Real Esc'!J211</f>
        <v>-68998.764652185404</v>
      </c>
      <c r="K211" s="34">
        <f>'Costs ($2014) Excl Real Esc'!K211</f>
        <v>0</v>
      </c>
      <c r="L211" s="49">
        <f>'Costs ($2014) Excl Real Esc'!L211*W211</f>
        <v>0</v>
      </c>
      <c r="M211" s="34">
        <f>'Costs ($2014) Excl Real Esc'!M211*X211</f>
        <v>0</v>
      </c>
      <c r="N211" s="34">
        <f>'Costs ($2014) Excl Real Esc'!N211*Y211</f>
        <v>0</v>
      </c>
      <c r="O211" s="34">
        <f>'Costs ($2014) Excl Real Esc'!O211*Z211</f>
        <v>0</v>
      </c>
      <c r="P211" s="49">
        <f>'Costs ($2014) Excl Real Esc'!P211*AA211</f>
        <v>0</v>
      </c>
      <c r="R211" s="102">
        <f t="shared" si="15"/>
        <v>0</v>
      </c>
      <c r="S211" s="34">
        <f t="shared" si="16"/>
        <v>0</v>
      </c>
      <c r="T211" s="34">
        <f t="shared" si="17"/>
        <v>0</v>
      </c>
      <c r="U211" s="49">
        <f t="shared" si="18"/>
        <v>0</v>
      </c>
      <c r="W211" s="177">
        <f>SUMPRODUCT('Cost Escalators'!$B$18:$M$18,'Input Data'!$AA211:$AL211)</f>
        <v>1</v>
      </c>
      <c r="X211" s="171">
        <f>SUMPRODUCT('Cost Escalators'!$B$19:$M$19,'Input Data'!$AA211:$AL211)</f>
        <v>1</v>
      </c>
      <c r="Y211" s="171">
        <f>SUMPRODUCT('Cost Escalators'!$B$20:$M$20,'Input Data'!$AA211:$AL211)</f>
        <v>1</v>
      </c>
      <c r="Z211" s="171">
        <f>SUMPRODUCT('Cost Escalators'!$B$21:$M$21,'Input Data'!$AA211:$AL211)</f>
        <v>1</v>
      </c>
      <c r="AA211" s="176">
        <f>SUMPRODUCT('Cost Escalators'!$B$22:$M$22,'Input Data'!$AA211:$AL211)</f>
        <v>1</v>
      </c>
      <c r="AC211" s="255">
        <f>IF(OR($A211='Cost Escalators'!$A$68,$A211='Cost Escalators'!$A$69,$A211='Cost Escalators'!$A$70,$A211='Cost Escalators'!$A$71),SUM($H211:$L211),0)</f>
        <v>0</v>
      </c>
    </row>
    <row r="212" spans="1:29" x14ac:dyDescent="0.2">
      <c r="A212" s="33">
        <f>'Input Data'!A212</f>
        <v>6973</v>
      </c>
      <c r="B212" s="33" t="str">
        <f>'Input Data'!B212</f>
        <v>Communications</v>
      </c>
      <c r="C212" s="33" t="str">
        <f>'Input Data'!C212</f>
        <v>Murray Substation Station &amp; Lower Tumut Switching Station OPGW &amp; Protection Upgrade</v>
      </c>
      <c r="D212" s="35" t="str">
        <f>'Input Data'!D212</f>
        <v>PS Augmentation</v>
      </c>
      <c r="E212" s="63" t="str">
        <f>'Input Data'!E212</f>
        <v>Input_Proj_Commit</v>
      </c>
      <c r="F212" s="68">
        <f>'Input Data'!F212</f>
        <v>2012</v>
      </c>
      <c r="G212" s="52">
        <f>'Input Data'!G212</f>
        <v>2013</v>
      </c>
      <c r="H212" s="34">
        <f>'Costs ($2014) Excl Real Esc'!H212</f>
        <v>584640.30062682496</v>
      </c>
      <c r="I212" s="34">
        <f>'Costs ($2014) Excl Real Esc'!I212</f>
        <v>267920.46281016781</v>
      </c>
      <c r="J212" s="34">
        <f>'Costs ($2014) Excl Real Esc'!J212</f>
        <v>506878.95279436331</v>
      </c>
      <c r="K212" s="34">
        <f>'Costs ($2014) Excl Real Esc'!K212</f>
        <v>-707.11596585123061</v>
      </c>
      <c r="L212" s="49">
        <f>'Costs ($2014) Excl Real Esc'!L212*W212</f>
        <v>0</v>
      </c>
      <c r="M212" s="34">
        <f>'Costs ($2014) Excl Real Esc'!M212*X212</f>
        <v>0</v>
      </c>
      <c r="N212" s="34">
        <f>'Costs ($2014) Excl Real Esc'!N212*Y212</f>
        <v>0</v>
      </c>
      <c r="O212" s="34">
        <f>'Costs ($2014) Excl Real Esc'!O212*Z212</f>
        <v>0</v>
      </c>
      <c r="P212" s="49">
        <f>'Costs ($2014) Excl Real Esc'!P212*AA212</f>
        <v>0</v>
      </c>
      <c r="R212" s="102">
        <f t="shared" si="15"/>
        <v>0</v>
      </c>
      <c r="S212" s="34">
        <f t="shared" si="16"/>
        <v>0</v>
      </c>
      <c r="T212" s="34">
        <f t="shared" si="17"/>
        <v>0</v>
      </c>
      <c r="U212" s="49">
        <f t="shared" si="18"/>
        <v>0</v>
      </c>
      <c r="W212" s="177">
        <f>SUMPRODUCT('Cost Escalators'!$B$18:$M$18,'Input Data'!$AA212:$AL212)</f>
        <v>1</v>
      </c>
      <c r="X212" s="171">
        <f>SUMPRODUCT('Cost Escalators'!$B$19:$M$19,'Input Data'!$AA212:$AL212)</f>
        <v>1</v>
      </c>
      <c r="Y212" s="171">
        <f>SUMPRODUCT('Cost Escalators'!$B$20:$M$20,'Input Data'!$AA212:$AL212)</f>
        <v>1</v>
      </c>
      <c r="Z212" s="171">
        <f>SUMPRODUCT('Cost Escalators'!$B$21:$M$21,'Input Data'!$AA212:$AL212)</f>
        <v>1</v>
      </c>
      <c r="AA212" s="176">
        <f>SUMPRODUCT('Cost Escalators'!$B$22:$M$22,'Input Data'!$AA212:$AL212)</f>
        <v>1</v>
      </c>
      <c r="AC212" s="255">
        <f>IF(OR($A212='Cost Escalators'!$A$68,$A212='Cost Escalators'!$A$69,$A212='Cost Escalators'!$A$70,$A212='Cost Escalators'!$A$71),SUM($H212:$L212),0)</f>
        <v>0</v>
      </c>
    </row>
    <row r="213" spans="1:29" x14ac:dyDescent="0.2">
      <c r="A213" s="33">
        <f>'Input Data'!A213</f>
        <v>7530</v>
      </c>
      <c r="B213" s="33" t="str">
        <f>'Input Data'!B213</f>
        <v>Communications</v>
      </c>
      <c r="C213" s="33" t="str">
        <f>'Input Data'!C213</f>
        <v>Vales Point DNSP Communications Upgrade</v>
      </c>
      <c r="D213" s="35" t="str">
        <f>'Input Data'!D213</f>
        <v>PS Augmentation</v>
      </c>
      <c r="E213" s="63" t="str">
        <f>'Input Data'!E213</f>
        <v>Input_Proj_Commit</v>
      </c>
      <c r="F213" s="68">
        <f>'Input Data'!F213</f>
        <v>2012</v>
      </c>
      <c r="G213" s="52">
        <f>'Input Data'!G213</f>
        <v>2013</v>
      </c>
      <c r="H213" s="34">
        <f>'Costs ($2014) Excl Real Esc'!H213</f>
        <v>0</v>
      </c>
      <c r="I213" s="34">
        <f>'Costs ($2014) Excl Real Esc'!I213</f>
        <v>5223.4359519379877</v>
      </c>
      <c r="J213" s="34">
        <f>'Costs ($2014) Excl Real Esc'!J213</f>
        <v>85044.683389079975</v>
      </c>
      <c r="K213" s="34">
        <f>'Costs ($2014) Excl Real Esc'!K213</f>
        <v>673.23023992016908</v>
      </c>
      <c r="L213" s="49">
        <f>'Costs ($2014) Excl Real Esc'!L213*W213</f>
        <v>0</v>
      </c>
      <c r="M213" s="34">
        <f>'Costs ($2014) Excl Real Esc'!M213*X213</f>
        <v>0</v>
      </c>
      <c r="N213" s="34">
        <f>'Costs ($2014) Excl Real Esc'!N213*Y213</f>
        <v>0</v>
      </c>
      <c r="O213" s="34">
        <f>'Costs ($2014) Excl Real Esc'!O213*Z213</f>
        <v>0</v>
      </c>
      <c r="P213" s="49">
        <f>'Costs ($2014) Excl Real Esc'!P213*AA213</f>
        <v>0</v>
      </c>
      <c r="R213" s="102">
        <f t="shared" si="15"/>
        <v>0</v>
      </c>
      <c r="S213" s="34">
        <f t="shared" si="16"/>
        <v>0</v>
      </c>
      <c r="T213" s="34">
        <f t="shared" si="17"/>
        <v>0</v>
      </c>
      <c r="U213" s="49">
        <f t="shared" si="18"/>
        <v>0</v>
      </c>
      <c r="W213" s="177">
        <f>SUMPRODUCT('Cost Escalators'!$B$18:$M$18,'Input Data'!$AA213:$AL213)</f>
        <v>1</v>
      </c>
      <c r="X213" s="171">
        <f>SUMPRODUCT('Cost Escalators'!$B$19:$M$19,'Input Data'!$AA213:$AL213)</f>
        <v>1</v>
      </c>
      <c r="Y213" s="171">
        <f>SUMPRODUCT('Cost Escalators'!$B$20:$M$20,'Input Data'!$AA213:$AL213)</f>
        <v>1</v>
      </c>
      <c r="Z213" s="171">
        <f>SUMPRODUCT('Cost Escalators'!$B$21:$M$21,'Input Data'!$AA213:$AL213)</f>
        <v>1</v>
      </c>
      <c r="AA213" s="176">
        <f>SUMPRODUCT('Cost Escalators'!$B$22:$M$22,'Input Data'!$AA213:$AL213)</f>
        <v>1</v>
      </c>
      <c r="AC213" s="255">
        <f>IF(OR($A213='Cost Escalators'!$A$68,$A213='Cost Escalators'!$A$69,$A213='Cost Escalators'!$A$70,$A213='Cost Escalators'!$A$71),SUM($H213:$L213),0)</f>
        <v>0</v>
      </c>
    </row>
    <row r="214" spans="1:29" x14ac:dyDescent="0.2">
      <c r="A214" s="33">
        <f>'Input Data'!A214</f>
        <v>7533</v>
      </c>
      <c r="B214" s="33" t="str">
        <f>'Input Data'!B214</f>
        <v>Communications</v>
      </c>
      <c r="C214" s="33" t="str">
        <f>'Input Data'!C214</f>
        <v>Sydney East DNSP Communications Upgrade</v>
      </c>
      <c r="D214" s="35" t="str">
        <f>'Input Data'!D214</f>
        <v>PS Augmentation</v>
      </c>
      <c r="E214" s="63" t="str">
        <f>'Input Data'!E214</f>
        <v>Input_Proj_Commit</v>
      </c>
      <c r="F214" s="68">
        <f>'Input Data'!F214</f>
        <v>2012</v>
      </c>
      <c r="G214" s="52">
        <f>'Input Data'!G214</f>
        <v>2013</v>
      </c>
      <c r="H214" s="34">
        <f>'Costs ($2014) Excl Real Esc'!H214</f>
        <v>0</v>
      </c>
      <c r="I214" s="34">
        <f>'Costs ($2014) Excl Real Esc'!I214</f>
        <v>0</v>
      </c>
      <c r="J214" s="34">
        <f>'Costs ($2014) Excl Real Esc'!J214</f>
        <v>333465.22560820804</v>
      </c>
      <c r="K214" s="34">
        <f>'Costs ($2014) Excl Real Esc'!K214</f>
        <v>3033.5435232763243</v>
      </c>
      <c r="L214" s="49">
        <f>'Costs ($2014) Excl Real Esc'!L214*W214</f>
        <v>0</v>
      </c>
      <c r="M214" s="34">
        <f>'Costs ($2014) Excl Real Esc'!M214*X214</f>
        <v>0</v>
      </c>
      <c r="N214" s="34">
        <f>'Costs ($2014) Excl Real Esc'!N214*Y214</f>
        <v>0</v>
      </c>
      <c r="O214" s="34">
        <f>'Costs ($2014) Excl Real Esc'!O214*Z214</f>
        <v>0</v>
      </c>
      <c r="P214" s="49">
        <f>'Costs ($2014) Excl Real Esc'!P214*AA214</f>
        <v>0</v>
      </c>
      <c r="R214" s="102">
        <f t="shared" si="15"/>
        <v>0</v>
      </c>
      <c r="S214" s="34">
        <f t="shared" si="16"/>
        <v>0</v>
      </c>
      <c r="T214" s="34">
        <f t="shared" si="17"/>
        <v>0</v>
      </c>
      <c r="U214" s="49">
        <f t="shared" si="18"/>
        <v>0</v>
      </c>
      <c r="W214" s="177">
        <f>SUMPRODUCT('Cost Escalators'!$B$18:$M$18,'Input Data'!$AA214:$AL214)</f>
        <v>1</v>
      </c>
      <c r="X214" s="171">
        <f>SUMPRODUCT('Cost Escalators'!$B$19:$M$19,'Input Data'!$AA214:$AL214)</f>
        <v>1</v>
      </c>
      <c r="Y214" s="171">
        <f>SUMPRODUCT('Cost Escalators'!$B$20:$M$20,'Input Data'!$AA214:$AL214)</f>
        <v>1</v>
      </c>
      <c r="Z214" s="171">
        <f>SUMPRODUCT('Cost Escalators'!$B$21:$M$21,'Input Data'!$AA214:$AL214)</f>
        <v>1</v>
      </c>
      <c r="AA214" s="176">
        <f>SUMPRODUCT('Cost Escalators'!$B$22:$M$22,'Input Data'!$AA214:$AL214)</f>
        <v>1</v>
      </c>
      <c r="AC214" s="255">
        <f>IF(OR($A214='Cost Escalators'!$A$68,$A214='Cost Escalators'!$A$69,$A214='Cost Escalators'!$A$70,$A214='Cost Escalators'!$A$71),SUM($H214:$L214),0)</f>
        <v>0</v>
      </c>
    </row>
    <row r="215" spans="1:29" x14ac:dyDescent="0.2">
      <c r="A215" s="33">
        <f>'Input Data'!A215</f>
        <v>6875</v>
      </c>
      <c r="B215" s="33" t="str">
        <f>'Input Data'!B215</f>
        <v>Communications</v>
      </c>
      <c r="C215" s="33" t="str">
        <f>'Input Data'!C215</f>
        <v>Regentville Protection/Communications Upgrade</v>
      </c>
      <c r="D215" s="35" t="str">
        <f>'Input Data'!D215</f>
        <v>PS Augmentation</v>
      </c>
      <c r="E215" s="63" t="str">
        <f>'Input Data'!E215</f>
        <v>Input_Proj_Commit</v>
      </c>
      <c r="F215" s="68">
        <f>'Input Data'!F215</f>
        <v>2013</v>
      </c>
      <c r="G215" s="52">
        <f>'Input Data'!G215</f>
        <v>2013</v>
      </c>
      <c r="H215" s="34">
        <f>'Costs ($2014) Excl Real Esc'!H215</f>
        <v>125952.037723331</v>
      </c>
      <c r="I215" s="34">
        <f>'Costs ($2014) Excl Real Esc'!I215</f>
        <v>141239.06670091636</v>
      </c>
      <c r="J215" s="34">
        <f>'Costs ($2014) Excl Real Esc'!J215</f>
        <v>140269.20563028019</v>
      </c>
      <c r="K215" s="34">
        <f>'Costs ($2014) Excl Real Esc'!K215</f>
        <v>40883.686334306309</v>
      </c>
      <c r="L215" s="49">
        <f>'Costs ($2014) Excl Real Esc'!L215*W215</f>
        <v>0</v>
      </c>
      <c r="M215" s="34">
        <f>'Costs ($2014) Excl Real Esc'!M215*X215</f>
        <v>0</v>
      </c>
      <c r="N215" s="34">
        <f>'Costs ($2014) Excl Real Esc'!N215*Y215</f>
        <v>0</v>
      </c>
      <c r="O215" s="34">
        <f>'Costs ($2014) Excl Real Esc'!O215*Z215</f>
        <v>0</v>
      </c>
      <c r="P215" s="49">
        <f>'Costs ($2014) Excl Real Esc'!P215*AA215</f>
        <v>0</v>
      </c>
      <c r="R215" s="102">
        <f t="shared" si="15"/>
        <v>0</v>
      </c>
      <c r="S215" s="34">
        <f t="shared" si="16"/>
        <v>0</v>
      </c>
      <c r="T215" s="34">
        <f t="shared" si="17"/>
        <v>0</v>
      </c>
      <c r="U215" s="49">
        <f t="shared" si="18"/>
        <v>0</v>
      </c>
      <c r="W215" s="177">
        <f>SUMPRODUCT('Cost Escalators'!$B$18:$M$18,'Input Data'!$AA215:$AL215)</f>
        <v>1</v>
      </c>
      <c r="X215" s="171">
        <f>SUMPRODUCT('Cost Escalators'!$B$19:$M$19,'Input Data'!$AA215:$AL215)</f>
        <v>1</v>
      </c>
      <c r="Y215" s="171">
        <f>SUMPRODUCT('Cost Escalators'!$B$20:$M$20,'Input Data'!$AA215:$AL215)</f>
        <v>1</v>
      </c>
      <c r="Z215" s="171">
        <f>SUMPRODUCT('Cost Escalators'!$B$21:$M$21,'Input Data'!$AA215:$AL215)</f>
        <v>1</v>
      </c>
      <c r="AA215" s="176">
        <f>SUMPRODUCT('Cost Escalators'!$B$22:$M$22,'Input Data'!$AA215:$AL215)</f>
        <v>1</v>
      </c>
      <c r="AC215" s="255">
        <f>IF(OR($A215='Cost Escalators'!$A$68,$A215='Cost Escalators'!$A$69,$A215='Cost Escalators'!$A$70,$A215='Cost Escalators'!$A$71),SUM($H215:$L215),0)</f>
        <v>0</v>
      </c>
    </row>
    <row r="216" spans="1:29" x14ac:dyDescent="0.2">
      <c r="A216" s="33">
        <f>'Input Data'!A216</f>
        <v>7028</v>
      </c>
      <c r="B216" s="33" t="str">
        <f>'Input Data'!B216</f>
        <v>Communications</v>
      </c>
      <c r="C216" s="33" t="str">
        <f>'Input Data'!C216</f>
        <v>Armidale - Dumaresq OPGW - OLTE Upgrades</v>
      </c>
      <c r="D216" s="35" t="str">
        <f>'Input Data'!D216</f>
        <v>PS Augmentation</v>
      </c>
      <c r="E216" s="63" t="str">
        <f>'Input Data'!E216</f>
        <v>Input_Proj_Commit</v>
      </c>
      <c r="F216" s="68">
        <f>'Input Data'!F216</f>
        <v>2013</v>
      </c>
      <c r="G216" s="52">
        <f>'Input Data'!G216</f>
        <v>2013</v>
      </c>
      <c r="H216" s="34">
        <f>'Costs ($2014) Excl Real Esc'!H216</f>
        <v>0</v>
      </c>
      <c r="I216" s="34">
        <f>'Costs ($2014) Excl Real Esc'!I216</f>
        <v>1871242.3725757592</v>
      </c>
      <c r="J216" s="34">
        <f>'Costs ($2014) Excl Real Esc'!J216</f>
        <v>2692139.842574555</v>
      </c>
      <c r="K216" s="34">
        <f>'Costs ($2014) Excl Real Esc'!K216</f>
        <v>95194.753895626505</v>
      </c>
      <c r="L216" s="49">
        <f>'Costs ($2014) Excl Real Esc'!L216*W216</f>
        <v>0</v>
      </c>
      <c r="M216" s="34">
        <f>'Costs ($2014) Excl Real Esc'!M216*X216</f>
        <v>0</v>
      </c>
      <c r="N216" s="34">
        <f>'Costs ($2014) Excl Real Esc'!N216*Y216</f>
        <v>0</v>
      </c>
      <c r="O216" s="34">
        <f>'Costs ($2014) Excl Real Esc'!O216*Z216</f>
        <v>0</v>
      </c>
      <c r="P216" s="49">
        <f>'Costs ($2014) Excl Real Esc'!P216*AA216</f>
        <v>0</v>
      </c>
      <c r="R216" s="102">
        <f t="shared" si="15"/>
        <v>0</v>
      </c>
      <c r="S216" s="34">
        <f t="shared" si="16"/>
        <v>0</v>
      </c>
      <c r="T216" s="34">
        <f t="shared" si="17"/>
        <v>0</v>
      </c>
      <c r="U216" s="49">
        <f t="shared" si="18"/>
        <v>0</v>
      </c>
      <c r="W216" s="177">
        <f>SUMPRODUCT('Cost Escalators'!$B$18:$M$18,'Input Data'!$AA216:$AL216)</f>
        <v>1</v>
      </c>
      <c r="X216" s="171">
        <f>SUMPRODUCT('Cost Escalators'!$B$19:$M$19,'Input Data'!$AA216:$AL216)</f>
        <v>1</v>
      </c>
      <c r="Y216" s="171">
        <f>SUMPRODUCT('Cost Escalators'!$B$20:$M$20,'Input Data'!$AA216:$AL216)</f>
        <v>1</v>
      </c>
      <c r="Z216" s="171">
        <f>SUMPRODUCT('Cost Escalators'!$B$21:$M$21,'Input Data'!$AA216:$AL216)</f>
        <v>1</v>
      </c>
      <c r="AA216" s="176">
        <f>SUMPRODUCT('Cost Escalators'!$B$22:$M$22,'Input Data'!$AA216:$AL216)</f>
        <v>1</v>
      </c>
      <c r="AC216" s="255">
        <f>IF(OR($A216='Cost Escalators'!$A$68,$A216='Cost Escalators'!$A$69,$A216='Cost Escalators'!$A$70,$A216='Cost Escalators'!$A$71),SUM($H216:$L216),0)</f>
        <v>0</v>
      </c>
    </row>
    <row r="217" spans="1:29" x14ac:dyDescent="0.2">
      <c r="A217" s="33" t="str">
        <f>'Input Data'!A217</f>
        <v>P0001221</v>
      </c>
      <c r="B217" s="33" t="str">
        <f>'Input Data'!B217</f>
        <v>Communications</v>
      </c>
      <c r="C217" s="33" t="str">
        <f>'Input Data'!C217</f>
        <v>Fibre Connections at Dapto for Endeavour Energy</v>
      </c>
      <c r="D217" s="35" t="str">
        <f>'Input Data'!D217</f>
        <v>PS Augmentation</v>
      </c>
      <c r="E217" s="63" t="str">
        <f>'Input Data'!E217</f>
        <v>Input_Proj_Commit</v>
      </c>
      <c r="F217" s="68">
        <f>'Input Data'!F217</f>
        <v>2014</v>
      </c>
      <c r="G217" s="52">
        <f>'Input Data'!G217</f>
        <v>2013</v>
      </c>
      <c r="H217" s="34">
        <f>'Costs ($2014) Excl Real Esc'!H217</f>
        <v>0</v>
      </c>
      <c r="I217" s="34">
        <f>'Costs ($2014) Excl Real Esc'!I217</f>
        <v>0</v>
      </c>
      <c r="J217" s="34">
        <f>'Costs ($2014) Excl Real Esc'!J217</f>
        <v>0</v>
      </c>
      <c r="K217" s="34">
        <f>'Costs ($2014) Excl Real Esc'!K217</f>
        <v>0</v>
      </c>
      <c r="L217" s="49">
        <f>'Costs ($2014) Excl Real Esc'!L217*W217</f>
        <v>104406.61529296875</v>
      </c>
      <c r="M217" s="34">
        <f>'Costs ($2014) Excl Real Esc'!M217*X217</f>
        <v>0</v>
      </c>
      <c r="N217" s="34">
        <f>'Costs ($2014) Excl Real Esc'!N217*Y217</f>
        <v>0</v>
      </c>
      <c r="O217" s="34">
        <f>'Costs ($2014) Excl Real Esc'!O217*Z217</f>
        <v>0</v>
      </c>
      <c r="P217" s="49">
        <f>'Costs ($2014) Excl Real Esc'!P217*AA217</f>
        <v>0</v>
      </c>
      <c r="R217" s="102">
        <f t="shared" si="15"/>
        <v>0</v>
      </c>
      <c r="S217" s="34">
        <f t="shared" si="16"/>
        <v>0</v>
      </c>
      <c r="T217" s="34">
        <f t="shared" si="17"/>
        <v>0</v>
      </c>
      <c r="U217" s="49">
        <f t="shared" si="18"/>
        <v>0</v>
      </c>
      <c r="W217" s="177">
        <f>SUMPRODUCT('Cost Escalators'!$B$18:$M$18,'Input Data'!$AA217:$AL217)</f>
        <v>1</v>
      </c>
      <c r="X217" s="171">
        <f>SUMPRODUCT('Cost Escalators'!$B$19:$M$19,'Input Data'!$AA217:$AL217)</f>
        <v>1</v>
      </c>
      <c r="Y217" s="171">
        <f>SUMPRODUCT('Cost Escalators'!$B$20:$M$20,'Input Data'!$AA217:$AL217)</f>
        <v>1</v>
      </c>
      <c r="Z217" s="171">
        <f>SUMPRODUCT('Cost Escalators'!$B$21:$M$21,'Input Data'!$AA217:$AL217)</f>
        <v>1</v>
      </c>
      <c r="AA217" s="176">
        <f>SUMPRODUCT('Cost Escalators'!$B$22:$M$22,'Input Data'!$AA217:$AL217)</f>
        <v>1</v>
      </c>
      <c r="AC217" s="255">
        <f>IF(OR($A217='Cost Escalators'!$A$68,$A217='Cost Escalators'!$A$69,$A217='Cost Escalators'!$A$70,$A217='Cost Escalators'!$A$71),SUM($H217:$L217),0)</f>
        <v>0</v>
      </c>
    </row>
    <row r="218" spans="1:29" x14ac:dyDescent="0.2">
      <c r="A218" s="33">
        <f>'Input Data'!A218</f>
        <v>5645</v>
      </c>
      <c r="B218" s="33" t="str">
        <f>'Input Data'!B218</f>
        <v>Control System</v>
      </c>
      <c r="C218" s="33" t="str">
        <f>'Input Data'!C218</f>
        <v>Armidale Static VAR Compensator Power Oscillation Damper</v>
      </c>
      <c r="D218" s="35" t="str">
        <f>'Input Data'!D218</f>
        <v>PS Augmentation</v>
      </c>
      <c r="E218" s="63" t="str">
        <f>'Input Data'!E218</f>
        <v>Input_Proj_Commit</v>
      </c>
      <c r="F218" s="68">
        <f>'Input Data'!F218</f>
        <v>2009</v>
      </c>
      <c r="G218" s="52">
        <f>'Input Data'!G218</f>
        <v>2013</v>
      </c>
      <c r="H218" s="34">
        <f>'Costs ($2014) Excl Real Esc'!H218</f>
        <v>18055.976021261347</v>
      </c>
      <c r="I218" s="34">
        <f>'Costs ($2014) Excl Real Esc'!I218</f>
        <v>0</v>
      </c>
      <c r="J218" s="34">
        <f>'Costs ($2014) Excl Real Esc'!J218</f>
        <v>0</v>
      </c>
      <c r="K218" s="34">
        <f>'Costs ($2014) Excl Real Esc'!K218</f>
        <v>0</v>
      </c>
      <c r="L218" s="49">
        <f>'Costs ($2014) Excl Real Esc'!L218*W218</f>
        <v>0</v>
      </c>
      <c r="M218" s="34">
        <f>'Costs ($2014) Excl Real Esc'!M218*X218</f>
        <v>0</v>
      </c>
      <c r="N218" s="34">
        <f>'Costs ($2014) Excl Real Esc'!N218*Y218</f>
        <v>0</v>
      </c>
      <c r="O218" s="34">
        <f>'Costs ($2014) Excl Real Esc'!O218*Z218</f>
        <v>0</v>
      </c>
      <c r="P218" s="49">
        <f>'Costs ($2014) Excl Real Esc'!P218*AA218</f>
        <v>0</v>
      </c>
      <c r="R218" s="102">
        <f t="shared" si="15"/>
        <v>0</v>
      </c>
      <c r="S218" s="34">
        <f t="shared" si="16"/>
        <v>0</v>
      </c>
      <c r="T218" s="34">
        <f t="shared" si="17"/>
        <v>0</v>
      </c>
      <c r="U218" s="49">
        <f t="shared" si="18"/>
        <v>0</v>
      </c>
      <c r="W218" s="177">
        <f>SUMPRODUCT('Cost Escalators'!$B$18:$M$18,'Input Data'!$AA218:$AL218)</f>
        <v>1</v>
      </c>
      <c r="X218" s="171">
        <f>SUMPRODUCT('Cost Escalators'!$B$19:$M$19,'Input Data'!$AA218:$AL218)</f>
        <v>1</v>
      </c>
      <c r="Y218" s="171">
        <f>SUMPRODUCT('Cost Escalators'!$B$20:$M$20,'Input Data'!$AA218:$AL218)</f>
        <v>1</v>
      </c>
      <c r="Z218" s="171">
        <f>SUMPRODUCT('Cost Escalators'!$B$21:$M$21,'Input Data'!$AA218:$AL218)</f>
        <v>1</v>
      </c>
      <c r="AA218" s="176">
        <f>SUMPRODUCT('Cost Escalators'!$B$22:$M$22,'Input Data'!$AA218:$AL218)</f>
        <v>1</v>
      </c>
      <c r="AC218" s="255">
        <f>IF(OR($A218='Cost Escalators'!$A$68,$A218='Cost Escalators'!$A$69,$A218='Cost Escalators'!$A$70,$A218='Cost Escalators'!$A$71),SUM($H218:$L218),0)</f>
        <v>0</v>
      </c>
    </row>
    <row r="219" spans="1:29" x14ac:dyDescent="0.2">
      <c r="A219" s="33">
        <f>'Input Data'!A219</f>
        <v>6992</v>
      </c>
      <c r="B219" s="33" t="str">
        <f>'Input Data'!B219</f>
        <v>Control System</v>
      </c>
      <c r="C219" s="33" t="str">
        <f>'Input Data'!C219</f>
        <v>Real-Time Line Rating on Lines 8 and 16</v>
      </c>
      <c r="D219" s="35" t="str">
        <f>'Input Data'!D219</f>
        <v>PS Augmentation</v>
      </c>
      <c r="E219" s="63" t="str">
        <f>'Input Data'!E219</f>
        <v>Input_Proj_Commit</v>
      </c>
      <c r="F219" s="68">
        <f>'Input Data'!F219</f>
        <v>2011</v>
      </c>
      <c r="G219" s="52">
        <f>'Input Data'!G219</f>
        <v>2013</v>
      </c>
      <c r="H219" s="34">
        <f>'Costs ($2014) Excl Real Esc'!H219</f>
        <v>285.46816798121813</v>
      </c>
      <c r="I219" s="34">
        <f>'Costs ($2014) Excl Real Esc'!I219</f>
        <v>84795.130992155129</v>
      </c>
      <c r="J219" s="34">
        <f>'Costs ($2014) Excl Real Esc'!J219</f>
        <v>1315.604999475888</v>
      </c>
      <c r="K219" s="34">
        <f>'Costs ($2014) Excl Real Esc'!K219</f>
        <v>0</v>
      </c>
      <c r="L219" s="49">
        <f>'Costs ($2014) Excl Real Esc'!L219*W219</f>
        <v>0</v>
      </c>
      <c r="M219" s="34">
        <f>'Costs ($2014) Excl Real Esc'!M219*X219</f>
        <v>0</v>
      </c>
      <c r="N219" s="34">
        <f>'Costs ($2014) Excl Real Esc'!N219*Y219</f>
        <v>0</v>
      </c>
      <c r="O219" s="34">
        <f>'Costs ($2014) Excl Real Esc'!O219*Z219</f>
        <v>0</v>
      </c>
      <c r="P219" s="49">
        <f>'Costs ($2014) Excl Real Esc'!P219*AA219</f>
        <v>0</v>
      </c>
      <c r="R219" s="102">
        <f t="shared" si="15"/>
        <v>0</v>
      </c>
      <c r="S219" s="34">
        <f t="shared" si="16"/>
        <v>0</v>
      </c>
      <c r="T219" s="34">
        <f t="shared" si="17"/>
        <v>0</v>
      </c>
      <c r="U219" s="49">
        <f t="shared" si="18"/>
        <v>0</v>
      </c>
      <c r="W219" s="177">
        <f>SUMPRODUCT('Cost Escalators'!$B$18:$M$18,'Input Data'!$AA219:$AL219)</f>
        <v>1</v>
      </c>
      <c r="X219" s="171">
        <f>SUMPRODUCT('Cost Escalators'!$B$19:$M$19,'Input Data'!$AA219:$AL219)</f>
        <v>1</v>
      </c>
      <c r="Y219" s="171">
        <f>SUMPRODUCT('Cost Escalators'!$B$20:$M$20,'Input Data'!$AA219:$AL219)</f>
        <v>1</v>
      </c>
      <c r="Z219" s="171">
        <f>SUMPRODUCT('Cost Escalators'!$B$21:$M$21,'Input Data'!$AA219:$AL219)</f>
        <v>1</v>
      </c>
      <c r="AA219" s="176">
        <f>SUMPRODUCT('Cost Escalators'!$B$22:$M$22,'Input Data'!$AA219:$AL219)</f>
        <v>1</v>
      </c>
      <c r="AC219" s="255">
        <f>IF(OR($A219='Cost Escalators'!$A$68,$A219='Cost Escalators'!$A$69,$A219='Cost Escalators'!$A$70,$A219='Cost Escalators'!$A$71),SUM($H219:$L219),0)</f>
        <v>0</v>
      </c>
    </row>
    <row r="220" spans="1:29" x14ac:dyDescent="0.2">
      <c r="A220" s="33">
        <f>'Input Data'!A220</f>
        <v>5606</v>
      </c>
      <c r="B220" s="33" t="str">
        <f>'Input Data'!B220</f>
        <v>Control System</v>
      </c>
      <c r="C220" s="33" t="str">
        <f>'Input Data'!C220</f>
        <v>SCADA Operations Circuit Breakers Check Synchronism</v>
      </c>
      <c r="D220" s="35" t="str">
        <f>'Input Data'!D220</f>
        <v>PS Augmentation</v>
      </c>
      <c r="E220" s="63" t="str">
        <f>'Input Data'!E220</f>
        <v>Input_Proj_Commit</v>
      </c>
      <c r="F220" s="68">
        <f>'Input Data'!F220</f>
        <v>2013</v>
      </c>
      <c r="G220" s="52">
        <f>'Input Data'!G220</f>
        <v>2013</v>
      </c>
      <c r="H220" s="34">
        <f>'Costs ($2014) Excl Real Esc'!H220</f>
        <v>-13.869207611636117</v>
      </c>
      <c r="I220" s="34">
        <f>'Costs ($2014) Excl Real Esc'!I220</f>
        <v>0</v>
      </c>
      <c r="J220" s="34">
        <f>'Costs ($2014) Excl Real Esc'!J220</f>
        <v>0</v>
      </c>
      <c r="K220" s="34">
        <f>'Costs ($2014) Excl Real Esc'!K220</f>
        <v>-89562.124466303183</v>
      </c>
      <c r="L220" s="49">
        <f>'Costs ($2014) Excl Real Esc'!L220*W220</f>
        <v>0</v>
      </c>
      <c r="M220" s="34">
        <f>'Costs ($2014) Excl Real Esc'!M220*X220</f>
        <v>0</v>
      </c>
      <c r="N220" s="34">
        <f>'Costs ($2014) Excl Real Esc'!N220*Y220</f>
        <v>0</v>
      </c>
      <c r="O220" s="34">
        <f>'Costs ($2014) Excl Real Esc'!O220*Z220</f>
        <v>0</v>
      </c>
      <c r="P220" s="49">
        <f>'Costs ($2014) Excl Real Esc'!P220*AA220</f>
        <v>0</v>
      </c>
      <c r="R220" s="102">
        <f t="shared" si="15"/>
        <v>0</v>
      </c>
      <c r="S220" s="34">
        <f t="shared" si="16"/>
        <v>0</v>
      </c>
      <c r="T220" s="34">
        <f t="shared" si="17"/>
        <v>0</v>
      </c>
      <c r="U220" s="49">
        <f t="shared" si="18"/>
        <v>0</v>
      </c>
      <c r="W220" s="177">
        <f>SUMPRODUCT('Cost Escalators'!$B$18:$M$18,'Input Data'!$AA220:$AL220)</f>
        <v>1</v>
      </c>
      <c r="X220" s="171">
        <f>SUMPRODUCT('Cost Escalators'!$B$19:$M$19,'Input Data'!$AA220:$AL220)</f>
        <v>1</v>
      </c>
      <c r="Y220" s="171">
        <f>SUMPRODUCT('Cost Escalators'!$B$20:$M$20,'Input Data'!$AA220:$AL220)</f>
        <v>1</v>
      </c>
      <c r="Z220" s="171">
        <f>SUMPRODUCT('Cost Escalators'!$B$21:$M$21,'Input Data'!$AA220:$AL220)</f>
        <v>1</v>
      </c>
      <c r="AA220" s="176">
        <f>SUMPRODUCT('Cost Escalators'!$B$22:$M$22,'Input Data'!$AA220:$AL220)</f>
        <v>1</v>
      </c>
      <c r="AC220" s="255">
        <f>IF(OR($A220='Cost Escalators'!$A$68,$A220='Cost Escalators'!$A$69,$A220='Cost Escalators'!$A$70,$A220='Cost Escalators'!$A$71),SUM($H220:$L220),0)</f>
        <v>0</v>
      </c>
    </row>
    <row r="221" spans="1:29" x14ac:dyDescent="0.2">
      <c r="A221" s="33">
        <f>'Input Data'!A221</f>
        <v>5837</v>
      </c>
      <c r="B221" s="33" t="str">
        <f>'Input Data'!B221</f>
        <v>Control System</v>
      </c>
      <c r="C221" s="33" t="str">
        <f>'Input Data'!C221</f>
        <v>SCADA Control For Loadshed of Tomago Aluminum</v>
      </c>
      <c r="D221" s="35" t="str">
        <f>'Input Data'!D221</f>
        <v>PS Augmentation</v>
      </c>
      <c r="E221" s="63" t="str">
        <f>'Input Data'!E221</f>
        <v>Input_Proj_Commit</v>
      </c>
      <c r="F221" s="68">
        <f>'Input Data'!F221</f>
        <v>2013</v>
      </c>
      <c r="G221" s="52">
        <f>'Input Data'!G221</f>
        <v>2013</v>
      </c>
      <c r="H221" s="34">
        <f>'Costs ($2014) Excl Real Esc'!H221</f>
        <v>0</v>
      </c>
      <c r="I221" s="34">
        <f>'Costs ($2014) Excl Real Esc'!I221</f>
        <v>-8475.5541301291614</v>
      </c>
      <c r="J221" s="34">
        <f>'Costs ($2014) Excl Real Esc'!J221</f>
        <v>0</v>
      </c>
      <c r="K221" s="34">
        <f>'Costs ($2014) Excl Real Esc'!K221</f>
        <v>0</v>
      </c>
      <c r="L221" s="49">
        <f>'Costs ($2014) Excl Real Esc'!L221*W221</f>
        <v>0</v>
      </c>
      <c r="M221" s="34">
        <f>'Costs ($2014) Excl Real Esc'!M221*X221</f>
        <v>0</v>
      </c>
      <c r="N221" s="34">
        <f>'Costs ($2014) Excl Real Esc'!N221*Y221</f>
        <v>0</v>
      </c>
      <c r="O221" s="34">
        <f>'Costs ($2014) Excl Real Esc'!O221*Z221</f>
        <v>0</v>
      </c>
      <c r="P221" s="49">
        <f>'Costs ($2014) Excl Real Esc'!P221*AA221</f>
        <v>0</v>
      </c>
      <c r="R221" s="102">
        <f t="shared" si="15"/>
        <v>0</v>
      </c>
      <c r="S221" s="34">
        <f t="shared" si="16"/>
        <v>0</v>
      </c>
      <c r="T221" s="34">
        <f t="shared" si="17"/>
        <v>0</v>
      </c>
      <c r="U221" s="49">
        <f t="shared" si="18"/>
        <v>0</v>
      </c>
      <c r="W221" s="177">
        <f>SUMPRODUCT('Cost Escalators'!$B$18:$M$18,'Input Data'!$AA221:$AL221)</f>
        <v>1</v>
      </c>
      <c r="X221" s="171">
        <f>SUMPRODUCT('Cost Escalators'!$B$19:$M$19,'Input Data'!$AA221:$AL221)</f>
        <v>1</v>
      </c>
      <c r="Y221" s="171">
        <f>SUMPRODUCT('Cost Escalators'!$B$20:$M$20,'Input Data'!$AA221:$AL221)</f>
        <v>1</v>
      </c>
      <c r="Z221" s="171">
        <f>SUMPRODUCT('Cost Escalators'!$B$21:$M$21,'Input Data'!$AA221:$AL221)</f>
        <v>1</v>
      </c>
      <c r="AA221" s="176">
        <f>SUMPRODUCT('Cost Escalators'!$B$22:$M$22,'Input Data'!$AA221:$AL221)</f>
        <v>1</v>
      </c>
      <c r="AC221" s="255">
        <f>IF(OR($A221='Cost Escalators'!$A$68,$A221='Cost Escalators'!$A$69,$A221='Cost Escalators'!$A$70,$A221='Cost Escalators'!$A$71),SUM($H221:$L221),0)</f>
        <v>0</v>
      </c>
    </row>
    <row r="222" spans="1:29" x14ac:dyDescent="0.2">
      <c r="A222" s="33">
        <f>'Input Data'!A222</f>
        <v>6457</v>
      </c>
      <c r="B222" s="33" t="str">
        <f>'Input Data'!B222</f>
        <v>Control System</v>
      </c>
      <c r="C222" s="33" t="str">
        <f>'Input Data'!C222</f>
        <v>SCADA Control For Loadshed of Tomago Aluminum</v>
      </c>
      <c r="D222" s="35" t="str">
        <f>'Input Data'!D222</f>
        <v>PS Augmentation</v>
      </c>
      <c r="E222" s="63" t="str">
        <f>'Input Data'!E222</f>
        <v>Input_Proj_Commit</v>
      </c>
      <c r="F222" s="68">
        <f>'Input Data'!F222</f>
        <v>2013</v>
      </c>
      <c r="G222" s="52">
        <f>'Input Data'!G222</f>
        <v>2013</v>
      </c>
      <c r="H222" s="34">
        <f>'Costs ($2014) Excl Real Esc'!H222</f>
        <v>1070.6853957784201</v>
      </c>
      <c r="I222" s="34">
        <f>'Costs ($2014) Excl Real Esc'!I222</f>
        <v>10628.380481192477</v>
      </c>
      <c r="J222" s="34">
        <f>'Costs ($2014) Excl Real Esc'!J222</f>
        <v>115678.9510731597</v>
      </c>
      <c r="K222" s="34">
        <f>'Costs ($2014) Excl Real Esc'!K222</f>
        <v>466042.00524371571</v>
      </c>
      <c r="L222" s="49">
        <f>'Costs ($2014) Excl Real Esc'!L222*W222</f>
        <v>0</v>
      </c>
      <c r="M222" s="34">
        <f>'Costs ($2014) Excl Real Esc'!M222*X222</f>
        <v>0</v>
      </c>
      <c r="N222" s="34">
        <f>'Costs ($2014) Excl Real Esc'!N222*Y222</f>
        <v>0</v>
      </c>
      <c r="O222" s="34">
        <f>'Costs ($2014) Excl Real Esc'!O222*Z222</f>
        <v>0</v>
      </c>
      <c r="P222" s="49">
        <f>'Costs ($2014) Excl Real Esc'!P222*AA222</f>
        <v>0</v>
      </c>
      <c r="R222" s="102">
        <f t="shared" si="15"/>
        <v>0</v>
      </c>
      <c r="S222" s="34">
        <f t="shared" si="16"/>
        <v>0</v>
      </c>
      <c r="T222" s="34">
        <f t="shared" si="17"/>
        <v>0</v>
      </c>
      <c r="U222" s="49">
        <f t="shared" si="18"/>
        <v>0</v>
      </c>
      <c r="W222" s="177">
        <f>SUMPRODUCT('Cost Escalators'!$B$18:$M$18,'Input Data'!$AA222:$AL222)</f>
        <v>1</v>
      </c>
      <c r="X222" s="171">
        <f>SUMPRODUCT('Cost Escalators'!$B$19:$M$19,'Input Data'!$AA222:$AL222)</f>
        <v>1</v>
      </c>
      <c r="Y222" s="171">
        <f>SUMPRODUCT('Cost Escalators'!$B$20:$M$20,'Input Data'!$AA222:$AL222)</f>
        <v>1</v>
      </c>
      <c r="Z222" s="171">
        <f>SUMPRODUCT('Cost Escalators'!$B$21:$M$21,'Input Data'!$AA222:$AL222)</f>
        <v>1</v>
      </c>
      <c r="AA222" s="176">
        <f>SUMPRODUCT('Cost Escalators'!$B$22:$M$22,'Input Data'!$AA222:$AL222)</f>
        <v>1</v>
      </c>
      <c r="AC222" s="255">
        <f>IF(OR($A222='Cost Escalators'!$A$68,$A222='Cost Escalators'!$A$69,$A222='Cost Escalators'!$A$70,$A222='Cost Escalators'!$A$71),SUM($H222:$L222),0)</f>
        <v>0</v>
      </c>
    </row>
    <row r="223" spans="1:29" x14ac:dyDescent="0.2">
      <c r="A223" s="33">
        <f>'Input Data'!A223</f>
        <v>7564</v>
      </c>
      <c r="B223" s="33" t="str">
        <f>'Input Data'!B223</f>
        <v>Control System</v>
      </c>
      <c r="C223" s="33" t="str">
        <f>'Input Data'!C223</f>
        <v>Smart Grid Monitor Installation</v>
      </c>
      <c r="D223" s="35" t="str">
        <f>'Input Data'!D223</f>
        <v>PS Augmentation</v>
      </c>
      <c r="E223" s="63" t="str">
        <f>'Input Data'!E223</f>
        <v>Input_Proj_Commit</v>
      </c>
      <c r="F223" s="68">
        <f>'Input Data'!F223</f>
        <v>2013</v>
      </c>
      <c r="G223" s="52">
        <f>'Input Data'!G223</f>
        <v>2013</v>
      </c>
      <c r="H223" s="34">
        <f>'Costs ($2014) Excl Real Esc'!H223</f>
        <v>0</v>
      </c>
      <c r="I223" s="34">
        <f>'Costs ($2014) Excl Real Esc'!I223</f>
        <v>0</v>
      </c>
      <c r="J223" s="34">
        <f>'Costs ($2014) Excl Real Esc'!J223</f>
        <v>49546.941465338357</v>
      </c>
      <c r="K223" s="34">
        <f>'Costs ($2014) Excl Real Esc'!K223</f>
        <v>0</v>
      </c>
      <c r="L223" s="49">
        <f>'Costs ($2014) Excl Real Esc'!L223*W223</f>
        <v>0</v>
      </c>
      <c r="M223" s="34">
        <f>'Costs ($2014) Excl Real Esc'!M223*X223</f>
        <v>0</v>
      </c>
      <c r="N223" s="34">
        <f>'Costs ($2014) Excl Real Esc'!N223*Y223</f>
        <v>0</v>
      </c>
      <c r="O223" s="34">
        <f>'Costs ($2014) Excl Real Esc'!O223*Z223</f>
        <v>0</v>
      </c>
      <c r="P223" s="49">
        <f>'Costs ($2014) Excl Real Esc'!P223*AA223</f>
        <v>0</v>
      </c>
      <c r="R223" s="102">
        <f t="shared" si="15"/>
        <v>0</v>
      </c>
      <c r="S223" s="34">
        <f t="shared" si="16"/>
        <v>0</v>
      </c>
      <c r="T223" s="34">
        <f t="shared" si="17"/>
        <v>0</v>
      </c>
      <c r="U223" s="49">
        <f t="shared" si="18"/>
        <v>0</v>
      </c>
      <c r="W223" s="177">
        <f>SUMPRODUCT('Cost Escalators'!$B$18:$M$18,'Input Data'!$AA223:$AL223)</f>
        <v>1</v>
      </c>
      <c r="X223" s="171">
        <f>SUMPRODUCT('Cost Escalators'!$B$19:$M$19,'Input Data'!$AA223:$AL223)</f>
        <v>1</v>
      </c>
      <c r="Y223" s="171">
        <f>SUMPRODUCT('Cost Escalators'!$B$20:$M$20,'Input Data'!$AA223:$AL223)</f>
        <v>1</v>
      </c>
      <c r="Z223" s="171">
        <f>SUMPRODUCT('Cost Escalators'!$B$21:$M$21,'Input Data'!$AA223:$AL223)</f>
        <v>1</v>
      </c>
      <c r="AA223" s="176">
        <f>SUMPRODUCT('Cost Escalators'!$B$22:$M$22,'Input Data'!$AA223:$AL223)</f>
        <v>1</v>
      </c>
      <c r="AC223" s="255">
        <f>IF(OR($A223='Cost Escalators'!$A$68,$A223='Cost Escalators'!$A$69,$A223='Cost Escalators'!$A$70,$A223='Cost Escalators'!$A$71),SUM($H223:$L223),0)</f>
        <v>0</v>
      </c>
    </row>
    <row r="224" spans="1:29" x14ac:dyDescent="0.2">
      <c r="A224" s="33">
        <f>'Input Data'!A224</f>
        <v>7846</v>
      </c>
      <c r="B224" s="33" t="str">
        <f>'Input Data'!B224</f>
        <v>Control System</v>
      </c>
      <c r="C224" s="33" t="str">
        <f>'Input Data'!C224</f>
        <v>Current Transducer Installation at Bannaby &amp; Bayswater</v>
      </c>
      <c r="D224" s="35" t="str">
        <f>'Input Data'!D224</f>
        <v>PS Augmentation</v>
      </c>
      <c r="E224" s="63" t="str">
        <f>'Input Data'!E224</f>
        <v>Input_Proj_Commit</v>
      </c>
      <c r="F224" s="68">
        <f>'Input Data'!F224</f>
        <v>2013</v>
      </c>
      <c r="G224" s="52">
        <f>'Input Data'!G224</f>
        <v>2013</v>
      </c>
      <c r="H224" s="34">
        <f>'Costs ($2014) Excl Real Esc'!H224</f>
        <v>0</v>
      </c>
      <c r="I224" s="34">
        <f>'Costs ($2014) Excl Real Esc'!I224</f>
        <v>0</v>
      </c>
      <c r="J224" s="34">
        <f>'Costs ($2014) Excl Real Esc'!J224</f>
        <v>77115.132329908258</v>
      </c>
      <c r="K224" s="34">
        <f>'Costs ($2014) Excl Real Esc'!K224</f>
        <v>221870.91972238274</v>
      </c>
      <c r="L224" s="49">
        <f>'Costs ($2014) Excl Real Esc'!L224*W224</f>
        <v>0</v>
      </c>
      <c r="M224" s="34">
        <f>'Costs ($2014) Excl Real Esc'!M224*X224</f>
        <v>0</v>
      </c>
      <c r="N224" s="34">
        <f>'Costs ($2014) Excl Real Esc'!N224*Y224</f>
        <v>0</v>
      </c>
      <c r="O224" s="34">
        <f>'Costs ($2014) Excl Real Esc'!O224*Z224</f>
        <v>0</v>
      </c>
      <c r="P224" s="49">
        <f>'Costs ($2014) Excl Real Esc'!P224*AA224</f>
        <v>0</v>
      </c>
      <c r="R224" s="102">
        <f t="shared" si="15"/>
        <v>0</v>
      </c>
      <c r="S224" s="34">
        <f t="shared" si="16"/>
        <v>0</v>
      </c>
      <c r="T224" s="34">
        <f t="shared" si="17"/>
        <v>0</v>
      </c>
      <c r="U224" s="49">
        <f t="shared" si="18"/>
        <v>0</v>
      </c>
      <c r="W224" s="177">
        <f>SUMPRODUCT('Cost Escalators'!$B$18:$M$18,'Input Data'!$AA224:$AL224)</f>
        <v>1</v>
      </c>
      <c r="X224" s="171">
        <f>SUMPRODUCT('Cost Escalators'!$B$19:$M$19,'Input Data'!$AA224:$AL224)</f>
        <v>1</v>
      </c>
      <c r="Y224" s="171">
        <f>SUMPRODUCT('Cost Escalators'!$B$20:$M$20,'Input Data'!$AA224:$AL224)</f>
        <v>1</v>
      </c>
      <c r="Z224" s="171">
        <f>SUMPRODUCT('Cost Escalators'!$B$21:$M$21,'Input Data'!$AA224:$AL224)</f>
        <v>1</v>
      </c>
      <c r="AA224" s="176">
        <f>SUMPRODUCT('Cost Escalators'!$B$22:$M$22,'Input Data'!$AA224:$AL224)</f>
        <v>1</v>
      </c>
      <c r="AC224" s="255">
        <f>IF(OR($A224='Cost Escalators'!$A$68,$A224='Cost Escalators'!$A$69,$A224='Cost Escalators'!$A$70,$A224='Cost Escalators'!$A$71),SUM($H224:$L224),0)</f>
        <v>0</v>
      </c>
    </row>
    <row r="225" spans="1:29" x14ac:dyDescent="0.2">
      <c r="A225" s="33">
        <f>'Input Data'!A225</f>
        <v>7739</v>
      </c>
      <c r="B225" s="33" t="str">
        <f>'Input Data'!B225</f>
        <v>Easements</v>
      </c>
      <c r="C225" s="33" t="str">
        <f>'Input Data'!C225</f>
        <v>Bannaby to Yass 500kV Transmission Line</v>
      </c>
      <c r="D225" s="35" t="str">
        <f>'Input Data'!D225</f>
        <v>PS Augmentation</v>
      </c>
      <c r="E225" s="63" t="str">
        <f>'Input Data'!E225</f>
        <v>Input_Proj_Commit</v>
      </c>
      <c r="F225" s="68">
        <f>'Input Data'!F225</f>
        <v>2013</v>
      </c>
      <c r="G225" s="52">
        <f>'Input Data'!G225</f>
        <v>2013</v>
      </c>
      <c r="H225" s="34">
        <f>'Costs ($2014) Excl Real Esc'!H225</f>
        <v>2.7237249826465399</v>
      </c>
      <c r="I225" s="34">
        <f>'Costs ($2014) Excl Real Esc'!I225</f>
        <v>3257.1479723836183</v>
      </c>
      <c r="J225" s="34">
        <f>'Costs ($2014) Excl Real Esc'!J225</f>
        <v>0</v>
      </c>
      <c r="K225" s="34">
        <f>'Costs ($2014) Excl Real Esc'!K225</f>
        <v>0</v>
      </c>
      <c r="L225" s="49">
        <f>'Costs ($2014) Excl Real Esc'!L225*W225</f>
        <v>0</v>
      </c>
      <c r="M225" s="34">
        <f>'Costs ($2014) Excl Real Esc'!M225*X225</f>
        <v>0</v>
      </c>
      <c r="N225" s="34">
        <f>'Costs ($2014) Excl Real Esc'!N225*Y225</f>
        <v>0</v>
      </c>
      <c r="O225" s="34">
        <f>'Costs ($2014) Excl Real Esc'!O225*Z225</f>
        <v>0</v>
      </c>
      <c r="P225" s="49">
        <f>'Costs ($2014) Excl Real Esc'!P225*AA225</f>
        <v>0</v>
      </c>
      <c r="R225" s="102">
        <f t="shared" si="15"/>
        <v>0</v>
      </c>
      <c r="S225" s="34">
        <f t="shared" si="16"/>
        <v>0</v>
      </c>
      <c r="T225" s="34">
        <f t="shared" si="17"/>
        <v>0</v>
      </c>
      <c r="U225" s="49">
        <f t="shared" si="18"/>
        <v>0</v>
      </c>
      <c r="W225" s="177">
        <f>SUMPRODUCT('Cost Escalators'!$B$18:$M$18,'Input Data'!$AA225:$AL225)</f>
        <v>1</v>
      </c>
      <c r="X225" s="171">
        <f>SUMPRODUCT('Cost Escalators'!$B$19:$M$19,'Input Data'!$AA225:$AL225)</f>
        <v>1</v>
      </c>
      <c r="Y225" s="171">
        <f>SUMPRODUCT('Cost Escalators'!$B$20:$M$20,'Input Data'!$AA225:$AL225)</f>
        <v>1</v>
      </c>
      <c r="Z225" s="171">
        <f>SUMPRODUCT('Cost Escalators'!$B$21:$M$21,'Input Data'!$AA225:$AL225)</f>
        <v>1</v>
      </c>
      <c r="AA225" s="176">
        <f>SUMPRODUCT('Cost Escalators'!$B$22:$M$22,'Input Data'!$AA225:$AL225)</f>
        <v>1</v>
      </c>
      <c r="AC225" s="255">
        <f>IF(OR($A225='Cost Escalators'!$A$68,$A225='Cost Escalators'!$A$69,$A225='Cost Escalators'!$A$70,$A225='Cost Escalators'!$A$71),SUM($H225:$L225),0)</f>
        <v>0</v>
      </c>
    </row>
    <row r="226" spans="1:29" x14ac:dyDescent="0.2">
      <c r="A226" s="33">
        <f>'Input Data'!A226</f>
        <v>6030</v>
      </c>
      <c r="B226" s="33" t="str">
        <f>'Input Data'!B226</f>
        <v>Fault Level Equipment Upgrade</v>
      </c>
      <c r="C226" s="33" t="str">
        <f>'Input Data'!C226</f>
        <v>Munmorah Substation Short Circuit Fault Level Upgrade</v>
      </c>
      <c r="D226" s="35" t="str">
        <f>'Input Data'!D226</f>
        <v>PS Augmentation</v>
      </c>
      <c r="E226" s="63" t="str">
        <f>'Input Data'!E226</f>
        <v>Input_Proj_Commit</v>
      </c>
      <c r="F226" s="68">
        <f>'Input Data'!F226</f>
        <v>2010</v>
      </c>
      <c r="G226" s="52">
        <f>'Input Data'!G226</f>
        <v>2013</v>
      </c>
      <c r="H226" s="34">
        <f>'Costs ($2014) Excl Real Esc'!H226</f>
        <v>1715.5218379700211</v>
      </c>
      <c r="I226" s="34">
        <f>'Costs ($2014) Excl Real Esc'!I226</f>
        <v>0</v>
      </c>
      <c r="J226" s="34">
        <f>'Costs ($2014) Excl Real Esc'!J226</f>
        <v>0</v>
      </c>
      <c r="K226" s="34">
        <f>'Costs ($2014) Excl Real Esc'!K226</f>
        <v>0</v>
      </c>
      <c r="L226" s="49">
        <f>'Costs ($2014) Excl Real Esc'!L226*W226</f>
        <v>0</v>
      </c>
      <c r="M226" s="34">
        <f>'Costs ($2014) Excl Real Esc'!M226*X226</f>
        <v>0</v>
      </c>
      <c r="N226" s="34">
        <f>'Costs ($2014) Excl Real Esc'!N226*Y226</f>
        <v>0</v>
      </c>
      <c r="O226" s="34">
        <f>'Costs ($2014) Excl Real Esc'!O226*Z226</f>
        <v>0</v>
      </c>
      <c r="P226" s="49">
        <f>'Costs ($2014) Excl Real Esc'!P226*AA226</f>
        <v>0</v>
      </c>
      <c r="R226" s="102">
        <f t="shared" si="15"/>
        <v>0</v>
      </c>
      <c r="S226" s="34">
        <f t="shared" si="16"/>
        <v>0</v>
      </c>
      <c r="T226" s="34">
        <f t="shared" si="17"/>
        <v>0</v>
      </c>
      <c r="U226" s="49">
        <f t="shared" si="18"/>
        <v>0</v>
      </c>
      <c r="W226" s="177">
        <f>SUMPRODUCT('Cost Escalators'!$B$18:$M$18,'Input Data'!$AA226:$AL226)</f>
        <v>1</v>
      </c>
      <c r="X226" s="171">
        <f>SUMPRODUCT('Cost Escalators'!$B$19:$M$19,'Input Data'!$AA226:$AL226)</f>
        <v>1</v>
      </c>
      <c r="Y226" s="171">
        <f>SUMPRODUCT('Cost Escalators'!$B$20:$M$20,'Input Data'!$AA226:$AL226)</f>
        <v>1</v>
      </c>
      <c r="Z226" s="171">
        <f>SUMPRODUCT('Cost Escalators'!$B$21:$M$21,'Input Data'!$AA226:$AL226)</f>
        <v>1</v>
      </c>
      <c r="AA226" s="176">
        <f>SUMPRODUCT('Cost Escalators'!$B$22:$M$22,'Input Data'!$AA226:$AL226)</f>
        <v>1</v>
      </c>
      <c r="AC226" s="255">
        <f>IF(OR($A226='Cost Escalators'!$A$68,$A226='Cost Escalators'!$A$69,$A226='Cost Escalators'!$A$70,$A226='Cost Escalators'!$A$71),SUM($H226:$L226),0)</f>
        <v>0</v>
      </c>
    </row>
    <row r="227" spans="1:29" x14ac:dyDescent="0.2">
      <c r="A227" s="33">
        <f>'Input Data'!A227</f>
        <v>6041</v>
      </c>
      <c r="B227" s="33" t="str">
        <f>'Input Data'!B227</f>
        <v>Fault Level Equipment Upgrade</v>
      </c>
      <c r="C227" s="33" t="str">
        <f>'Input Data'!C227</f>
        <v>Sydney North Fault Level Upgrade</v>
      </c>
      <c r="D227" s="35" t="str">
        <f>'Input Data'!D227</f>
        <v>PS Augmentation</v>
      </c>
      <c r="E227" s="63" t="str">
        <f>'Input Data'!E227</f>
        <v>Input_Proj_Commit</v>
      </c>
      <c r="F227" s="68">
        <f>'Input Data'!F227</f>
        <v>2011</v>
      </c>
      <c r="G227" s="52">
        <f>'Input Data'!G227</f>
        <v>2013</v>
      </c>
      <c r="H227" s="34">
        <f>'Costs ($2014) Excl Real Esc'!H227</f>
        <v>2131173.3177504181</v>
      </c>
      <c r="I227" s="34">
        <f>'Costs ($2014) Excl Real Esc'!I227</f>
        <v>1432879.8898848349</v>
      </c>
      <c r="J227" s="34">
        <f>'Costs ($2014) Excl Real Esc'!J227</f>
        <v>14070.427044915014</v>
      </c>
      <c r="K227" s="34">
        <f>'Costs ($2014) Excl Real Esc'!K227</f>
        <v>0</v>
      </c>
      <c r="L227" s="49">
        <f>'Costs ($2014) Excl Real Esc'!L227*W227</f>
        <v>0</v>
      </c>
      <c r="M227" s="34">
        <f>'Costs ($2014) Excl Real Esc'!M227*X227</f>
        <v>0</v>
      </c>
      <c r="N227" s="34">
        <f>'Costs ($2014) Excl Real Esc'!N227*Y227</f>
        <v>0</v>
      </c>
      <c r="O227" s="34">
        <f>'Costs ($2014) Excl Real Esc'!O227*Z227</f>
        <v>0</v>
      </c>
      <c r="P227" s="49">
        <f>'Costs ($2014) Excl Real Esc'!P227*AA227</f>
        <v>0</v>
      </c>
      <c r="R227" s="102">
        <f t="shared" si="15"/>
        <v>0</v>
      </c>
      <c r="S227" s="34">
        <f t="shared" si="16"/>
        <v>0</v>
      </c>
      <c r="T227" s="34">
        <f t="shared" si="17"/>
        <v>0</v>
      </c>
      <c r="U227" s="49">
        <f t="shared" si="18"/>
        <v>0</v>
      </c>
      <c r="W227" s="177">
        <f>SUMPRODUCT('Cost Escalators'!$B$18:$M$18,'Input Data'!$AA227:$AL227)</f>
        <v>1</v>
      </c>
      <c r="X227" s="171">
        <f>SUMPRODUCT('Cost Escalators'!$B$19:$M$19,'Input Data'!$AA227:$AL227)</f>
        <v>1</v>
      </c>
      <c r="Y227" s="171">
        <f>SUMPRODUCT('Cost Escalators'!$B$20:$M$20,'Input Data'!$AA227:$AL227)</f>
        <v>1</v>
      </c>
      <c r="Z227" s="171">
        <f>SUMPRODUCT('Cost Escalators'!$B$21:$M$21,'Input Data'!$AA227:$AL227)</f>
        <v>1</v>
      </c>
      <c r="AA227" s="176">
        <f>SUMPRODUCT('Cost Escalators'!$B$22:$M$22,'Input Data'!$AA227:$AL227)</f>
        <v>1</v>
      </c>
      <c r="AC227" s="255">
        <f>IF(OR($A227='Cost Escalators'!$A$68,$A227='Cost Escalators'!$A$69,$A227='Cost Escalators'!$A$70,$A227='Cost Escalators'!$A$71),SUM($H227:$L227),0)</f>
        <v>0</v>
      </c>
    </row>
    <row r="228" spans="1:29" x14ac:dyDescent="0.2">
      <c r="A228" s="33">
        <f>'Input Data'!A228</f>
        <v>6231</v>
      </c>
      <c r="B228" s="33" t="str">
        <f>'Input Data'!B228</f>
        <v>Fault Level Equipment Upgrade</v>
      </c>
      <c r="C228" s="33" t="str">
        <f>'Input Data'!C228</f>
        <v>Dapto Fault Level Upgrade</v>
      </c>
      <c r="D228" s="35" t="str">
        <f>'Input Data'!D228</f>
        <v>PS Augmentation</v>
      </c>
      <c r="E228" s="63" t="str">
        <f>'Input Data'!E228</f>
        <v>Input_Proj_Commit</v>
      </c>
      <c r="F228" s="68">
        <f>'Input Data'!F228</f>
        <v>2011</v>
      </c>
      <c r="G228" s="52">
        <f>'Input Data'!G228</f>
        <v>2013</v>
      </c>
      <c r="H228" s="34">
        <f>'Costs ($2014) Excl Real Esc'!H228</f>
        <v>2285776.1096172086</v>
      </c>
      <c r="I228" s="34">
        <f>'Costs ($2014) Excl Real Esc'!I228</f>
        <v>142308.60511546314</v>
      </c>
      <c r="J228" s="34">
        <f>'Costs ($2014) Excl Real Esc'!J228</f>
        <v>0</v>
      </c>
      <c r="K228" s="34">
        <f>'Costs ($2014) Excl Real Esc'!K228</f>
        <v>8779.7307161764293</v>
      </c>
      <c r="L228" s="49">
        <f>'Costs ($2014) Excl Real Esc'!L228*W228</f>
        <v>0</v>
      </c>
      <c r="M228" s="34">
        <f>'Costs ($2014) Excl Real Esc'!M228*X228</f>
        <v>0</v>
      </c>
      <c r="N228" s="34">
        <f>'Costs ($2014) Excl Real Esc'!N228*Y228</f>
        <v>0</v>
      </c>
      <c r="O228" s="34">
        <f>'Costs ($2014) Excl Real Esc'!O228*Z228</f>
        <v>0</v>
      </c>
      <c r="P228" s="49">
        <f>'Costs ($2014) Excl Real Esc'!P228*AA228</f>
        <v>0</v>
      </c>
      <c r="R228" s="102">
        <f t="shared" si="15"/>
        <v>0</v>
      </c>
      <c r="S228" s="34">
        <f t="shared" si="16"/>
        <v>0</v>
      </c>
      <c r="T228" s="34">
        <f t="shared" si="17"/>
        <v>0</v>
      </c>
      <c r="U228" s="49">
        <f t="shared" si="18"/>
        <v>0</v>
      </c>
      <c r="W228" s="177">
        <f>SUMPRODUCT('Cost Escalators'!$B$18:$M$18,'Input Data'!$AA228:$AL228)</f>
        <v>1</v>
      </c>
      <c r="X228" s="171">
        <f>SUMPRODUCT('Cost Escalators'!$B$19:$M$19,'Input Data'!$AA228:$AL228)</f>
        <v>1</v>
      </c>
      <c r="Y228" s="171">
        <f>SUMPRODUCT('Cost Escalators'!$B$20:$M$20,'Input Data'!$AA228:$AL228)</f>
        <v>1</v>
      </c>
      <c r="Z228" s="171">
        <f>SUMPRODUCT('Cost Escalators'!$B$21:$M$21,'Input Data'!$AA228:$AL228)</f>
        <v>1</v>
      </c>
      <c r="AA228" s="176">
        <f>SUMPRODUCT('Cost Escalators'!$B$22:$M$22,'Input Data'!$AA228:$AL228)</f>
        <v>1</v>
      </c>
      <c r="AC228" s="255">
        <f>IF(OR($A228='Cost Escalators'!$A$68,$A228='Cost Escalators'!$A$69,$A228='Cost Escalators'!$A$70,$A228='Cost Escalators'!$A$71),SUM($H228:$L228),0)</f>
        <v>0</v>
      </c>
    </row>
    <row r="229" spans="1:29" x14ac:dyDescent="0.2">
      <c r="A229" s="33">
        <f>'Input Data'!A229</f>
        <v>6699</v>
      </c>
      <c r="B229" s="33" t="str">
        <f>'Input Data'!B229</f>
        <v>Fault Level Equipment Upgrade</v>
      </c>
      <c r="C229" s="33" t="str">
        <f>'Input Data'!C229</f>
        <v>Sydney South Fault Level Upgrade</v>
      </c>
      <c r="D229" s="35" t="str">
        <f>'Input Data'!D229</f>
        <v>PS Augmentation</v>
      </c>
      <c r="E229" s="63" t="str">
        <f>'Input Data'!E229</f>
        <v>Input_Proj_Commit</v>
      </c>
      <c r="F229" s="68">
        <f>'Input Data'!F229</f>
        <v>2011</v>
      </c>
      <c r="G229" s="52">
        <f>'Input Data'!G229</f>
        <v>2013</v>
      </c>
      <c r="H229" s="34">
        <f>'Costs ($2014) Excl Real Esc'!H229</f>
        <v>33013.725769662153</v>
      </c>
      <c r="I229" s="34">
        <f>'Costs ($2014) Excl Real Esc'!I229</f>
        <v>-32222.584274673714</v>
      </c>
      <c r="J229" s="34">
        <f>'Costs ($2014) Excl Real Esc'!J229</f>
        <v>0</v>
      </c>
      <c r="K229" s="34">
        <f>'Costs ($2014) Excl Real Esc'!K229</f>
        <v>0</v>
      </c>
      <c r="L229" s="49">
        <f>'Costs ($2014) Excl Real Esc'!L229*W229</f>
        <v>0</v>
      </c>
      <c r="M229" s="34">
        <f>'Costs ($2014) Excl Real Esc'!M229*X229</f>
        <v>0</v>
      </c>
      <c r="N229" s="34">
        <f>'Costs ($2014) Excl Real Esc'!N229*Y229</f>
        <v>0</v>
      </c>
      <c r="O229" s="34">
        <f>'Costs ($2014) Excl Real Esc'!O229*Z229</f>
        <v>0</v>
      </c>
      <c r="P229" s="49">
        <f>'Costs ($2014) Excl Real Esc'!P229*AA229</f>
        <v>0</v>
      </c>
      <c r="R229" s="102">
        <f t="shared" si="15"/>
        <v>0</v>
      </c>
      <c r="S229" s="34">
        <f t="shared" si="16"/>
        <v>0</v>
      </c>
      <c r="T229" s="34">
        <f t="shared" si="17"/>
        <v>0</v>
      </c>
      <c r="U229" s="49">
        <f t="shared" si="18"/>
        <v>0</v>
      </c>
      <c r="W229" s="177">
        <f>SUMPRODUCT('Cost Escalators'!$B$18:$M$18,'Input Data'!$AA229:$AL229)</f>
        <v>1</v>
      </c>
      <c r="X229" s="171">
        <f>SUMPRODUCT('Cost Escalators'!$B$19:$M$19,'Input Data'!$AA229:$AL229)</f>
        <v>1</v>
      </c>
      <c r="Y229" s="171">
        <f>SUMPRODUCT('Cost Escalators'!$B$20:$M$20,'Input Data'!$AA229:$AL229)</f>
        <v>1</v>
      </c>
      <c r="Z229" s="171">
        <f>SUMPRODUCT('Cost Escalators'!$B$21:$M$21,'Input Data'!$AA229:$AL229)</f>
        <v>1</v>
      </c>
      <c r="AA229" s="176">
        <f>SUMPRODUCT('Cost Escalators'!$B$22:$M$22,'Input Data'!$AA229:$AL229)</f>
        <v>1</v>
      </c>
      <c r="AC229" s="255">
        <f>IF(OR($A229='Cost Escalators'!$A$68,$A229='Cost Escalators'!$A$69,$A229='Cost Escalators'!$A$70,$A229='Cost Escalators'!$A$71),SUM($H229:$L229),0)</f>
        <v>0</v>
      </c>
    </row>
    <row r="230" spans="1:29" x14ac:dyDescent="0.2">
      <c r="A230" s="33">
        <f>'Input Data'!A230</f>
        <v>7538</v>
      </c>
      <c r="B230" s="33" t="str">
        <f>'Input Data'!B230</f>
        <v>Fault Level Equipment Upgrade</v>
      </c>
      <c r="C230" s="33" t="str">
        <f>'Input Data'!C230</f>
        <v>Sydney South Fault Level Upgrade</v>
      </c>
      <c r="D230" s="35" t="str">
        <f>'Input Data'!D230</f>
        <v>PS Augmentation</v>
      </c>
      <c r="E230" s="63" t="str">
        <f>'Input Data'!E230</f>
        <v>Input_Proj_Commit</v>
      </c>
      <c r="F230" s="68">
        <f>'Input Data'!F230</f>
        <v>2011</v>
      </c>
      <c r="G230" s="52">
        <f>'Input Data'!G230</f>
        <v>2013</v>
      </c>
      <c r="H230" s="34">
        <f>'Costs ($2014) Excl Real Esc'!H230</f>
        <v>0</v>
      </c>
      <c r="I230" s="34">
        <f>'Costs ($2014) Excl Real Esc'!I230</f>
        <v>31256.555409109533</v>
      </c>
      <c r="J230" s="34">
        <f>'Costs ($2014) Excl Real Esc'!J230</f>
        <v>0</v>
      </c>
      <c r="K230" s="34">
        <f>'Costs ($2014) Excl Real Esc'!K230</f>
        <v>-29821.001215080498</v>
      </c>
      <c r="L230" s="49">
        <f>'Costs ($2014) Excl Real Esc'!L230*W230</f>
        <v>0</v>
      </c>
      <c r="M230" s="34">
        <f>'Costs ($2014) Excl Real Esc'!M230*X230</f>
        <v>0</v>
      </c>
      <c r="N230" s="34">
        <f>'Costs ($2014) Excl Real Esc'!N230*Y230</f>
        <v>0</v>
      </c>
      <c r="O230" s="34">
        <f>'Costs ($2014) Excl Real Esc'!O230*Z230</f>
        <v>0</v>
      </c>
      <c r="P230" s="49">
        <f>'Costs ($2014) Excl Real Esc'!P230*AA230</f>
        <v>0</v>
      </c>
      <c r="R230" s="102">
        <f t="shared" si="15"/>
        <v>0</v>
      </c>
      <c r="S230" s="34">
        <f t="shared" si="16"/>
        <v>0</v>
      </c>
      <c r="T230" s="34">
        <f t="shared" si="17"/>
        <v>0</v>
      </c>
      <c r="U230" s="49">
        <f t="shared" si="18"/>
        <v>0</v>
      </c>
      <c r="W230" s="177">
        <f>SUMPRODUCT('Cost Escalators'!$B$18:$M$18,'Input Data'!$AA230:$AL230)</f>
        <v>1</v>
      </c>
      <c r="X230" s="171">
        <f>SUMPRODUCT('Cost Escalators'!$B$19:$M$19,'Input Data'!$AA230:$AL230)</f>
        <v>1</v>
      </c>
      <c r="Y230" s="171">
        <f>SUMPRODUCT('Cost Escalators'!$B$20:$M$20,'Input Data'!$AA230:$AL230)</f>
        <v>1</v>
      </c>
      <c r="Z230" s="171">
        <f>SUMPRODUCT('Cost Escalators'!$B$21:$M$21,'Input Data'!$AA230:$AL230)</f>
        <v>1</v>
      </c>
      <c r="AA230" s="176">
        <f>SUMPRODUCT('Cost Escalators'!$B$22:$M$22,'Input Data'!$AA230:$AL230)</f>
        <v>1</v>
      </c>
      <c r="AC230" s="255">
        <f>IF(OR($A230='Cost Escalators'!$A$68,$A230='Cost Escalators'!$A$69,$A230='Cost Escalators'!$A$70,$A230='Cost Escalators'!$A$71),SUM($H230:$L230),0)</f>
        <v>0</v>
      </c>
    </row>
    <row r="231" spans="1:29" x14ac:dyDescent="0.2">
      <c r="A231" s="33">
        <f>'Input Data'!A231</f>
        <v>5840</v>
      </c>
      <c r="B231" s="33" t="str">
        <f>'Input Data'!B231</f>
        <v>Reactor Installation</v>
      </c>
      <c r="C231" s="33" t="str">
        <f>'Input Data'!C231</f>
        <v>41 Cable 330kV Shunt Reactor</v>
      </c>
      <c r="D231" s="35" t="str">
        <f>'Input Data'!D231</f>
        <v>PS Augmentation</v>
      </c>
      <c r="E231" s="63" t="str">
        <f>'Input Data'!E231</f>
        <v>Input_Proj_Commit</v>
      </c>
      <c r="F231" s="68">
        <f>'Input Data'!F231</f>
        <v>2011</v>
      </c>
      <c r="G231" s="52">
        <f>'Input Data'!G231</f>
        <v>2013</v>
      </c>
      <c r="H231" s="34">
        <f>'Costs ($2014) Excl Real Esc'!H231</f>
        <v>9981062.9834482074</v>
      </c>
      <c r="I231" s="34">
        <f>'Costs ($2014) Excl Real Esc'!I231</f>
        <v>-461464.71023410367</v>
      </c>
      <c r="J231" s="34">
        <f>'Costs ($2014) Excl Real Esc'!J231</f>
        <v>0</v>
      </c>
      <c r="K231" s="34">
        <f>'Costs ($2014) Excl Real Esc'!K231</f>
        <v>0</v>
      </c>
      <c r="L231" s="49">
        <f>'Costs ($2014) Excl Real Esc'!L231*W231</f>
        <v>0</v>
      </c>
      <c r="M231" s="34">
        <f>'Costs ($2014) Excl Real Esc'!M231*X231</f>
        <v>0</v>
      </c>
      <c r="N231" s="34">
        <f>'Costs ($2014) Excl Real Esc'!N231*Y231</f>
        <v>0</v>
      </c>
      <c r="O231" s="34">
        <f>'Costs ($2014) Excl Real Esc'!O231*Z231</f>
        <v>0</v>
      </c>
      <c r="P231" s="49">
        <f>'Costs ($2014) Excl Real Esc'!P231*AA231</f>
        <v>0</v>
      </c>
      <c r="R231" s="102">
        <f t="shared" si="15"/>
        <v>0</v>
      </c>
      <c r="S231" s="34">
        <f t="shared" si="16"/>
        <v>0</v>
      </c>
      <c r="T231" s="34">
        <f t="shared" si="17"/>
        <v>0</v>
      </c>
      <c r="U231" s="49">
        <f t="shared" si="18"/>
        <v>0</v>
      </c>
      <c r="W231" s="177">
        <f>SUMPRODUCT('Cost Escalators'!$B$18:$M$18,'Input Data'!$AA231:$AL231)</f>
        <v>1</v>
      </c>
      <c r="X231" s="171">
        <f>SUMPRODUCT('Cost Escalators'!$B$19:$M$19,'Input Data'!$AA231:$AL231)</f>
        <v>1</v>
      </c>
      <c r="Y231" s="171">
        <f>SUMPRODUCT('Cost Escalators'!$B$20:$M$20,'Input Data'!$AA231:$AL231)</f>
        <v>1</v>
      </c>
      <c r="Z231" s="171">
        <f>SUMPRODUCT('Cost Escalators'!$B$21:$M$21,'Input Data'!$AA231:$AL231)</f>
        <v>1</v>
      </c>
      <c r="AA231" s="176">
        <f>SUMPRODUCT('Cost Escalators'!$B$22:$M$22,'Input Data'!$AA231:$AL231)</f>
        <v>1</v>
      </c>
      <c r="AC231" s="255">
        <f>IF(OR($A231='Cost Escalators'!$A$68,$A231='Cost Escalators'!$A$69,$A231='Cost Escalators'!$A$70,$A231='Cost Escalators'!$A$71),SUM($H231:$L231),0)</f>
        <v>0</v>
      </c>
    </row>
    <row r="232" spans="1:29" x14ac:dyDescent="0.2">
      <c r="A232" s="33">
        <f>'Input Data'!A232</f>
        <v>6184</v>
      </c>
      <c r="B232" s="33" t="str">
        <f>'Input Data'!B232</f>
        <v>Reactor Installation</v>
      </c>
      <c r="C232" s="33" t="str">
        <f>'Input Data'!C232</f>
        <v>41 Cable 330kV Series Reactor</v>
      </c>
      <c r="D232" s="35" t="str">
        <f>'Input Data'!D232</f>
        <v>PS Augmentation</v>
      </c>
      <c r="E232" s="63" t="str">
        <f>'Input Data'!E232</f>
        <v>Input_Proj_Commit</v>
      </c>
      <c r="F232" s="68">
        <f>'Input Data'!F232</f>
        <v>2011</v>
      </c>
      <c r="G232" s="52">
        <f>'Input Data'!G232</f>
        <v>2013</v>
      </c>
      <c r="H232" s="34">
        <f>'Costs ($2014) Excl Real Esc'!H232</f>
        <v>22.933764353883817</v>
      </c>
      <c r="I232" s="34">
        <f>'Costs ($2014) Excl Real Esc'!I232</f>
        <v>0</v>
      </c>
      <c r="J232" s="34">
        <f>'Costs ($2014) Excl Real Esc'!J232</f>
        <v>0</v>
      </c>
      <c r="K232" s="34">
        <f>'Costs ($2014) Excl Real Esc'!K232</f>
        <v>0</v>
      </c>
      <c r="L232" s="49">
        <f>'Costs ($2014) Excl Real Esc'!L232*W232</f>
        <v>0</v>
      </c>
      <c r="M232" s="34">
        <f>'Costs ($2014) Excl Real Esc'!M232*X232</f>
        <v>0</v>
      </c>
      <c r="N232" s="34">
        <f>'Costs ($2014) Excl Real Esc'!N232*Y232</f>
        <v>0</v>
      </c>
      <c r="O232" s="34">
        <f>'Costs ($2014) Excl Real Esc'!O232*Z232</f>
        <v>0</v>
      </c>
      <c r="P232" s="49">
        <f>'Costs ($2014) Excl Real Esc'!P232*AA232</f>
        <v>0</v>
      </c>
      <c r="R232" s="102">
        <f t="shared" si="15"/>
        <v>0</v>
      </c>
      <c r="S232" s="34">
        <f t="shared" si="16"/>
        <v>0</v>
      </c>
      <c r="T232" s="34">
        <f t="shared" si="17"/>
        <v>0</v>
      </c>
      <c r="U232" s="49">
        <f t="shared" si="18"/>
        <v>0</v>
      </c>
      <c r="W232" s="177">
        <f>SUMPRODUCT('Cost Escalators'!$B$18:$M$18,'Input Data'!$AA232:$AL232)</f>
        <v>1</v>
      </c>
      <c r="X232" s="171">
        <f>SUMPRODUCT('Cost Escalators'!$B$19:$M$19,'Input Data'!$AA232:$AL232)</f>
        <v>1</v>
      </c>
      <c r="Y232" s="171">
        <f>SUMPRODUCT('Cost Escalators'!$B$20:$M$20,'Input Data'!$AA232:$AL232)</f>
        <v>1</v>
      </c>
      <c r="Z232" s="171">
        <f>SUMPRODUCT('Cost Escalators'!$B$21:$M$21,'Input Data'!$AA232:$AL232)</f>
        <v>1</v>
      </c>
      <c r="AA232" s="176">
        <f>SUMPRODUCT('Cost Escalators'!$B$22:$M$22,'Input Data'!$AA232:$AL232)</f>
        <v>1</v>
      </c>
      <c r="AC232" s="255">
        <f>IF(OR($A232='Cost Escalators'!$A$68,$A232='Cost Escalators'!$A$69,$A232='Cost Escalators'!$A$70,$A232='Cost Escalators'!$A$71),SUM($H232:$L232),0)</f>
        <v>0</v>
      </c>
    </row>
    <row r="233" spans="1:29" x14ac:dyDescent="0.2">
      <c r="A233" s="33">
        <f>'Input Data'!A233</f>
        <v>6906</v>
      </c>
      <c r="B233" s="33" t="str">
        <f>'Input Data'!B233</f>
        <v>Reactor Installation</v>
      </c>
      <c r="C233" s="33" t="str">
        <f>'Input Data'!C233</f>
        <v>Yass 330kV Shunt Reactor</v>
      </c>
      <c r="D233" s="35" t="str">
        <f>'Input Data'!D233</f>
        <v>PS Augmentation</v>
      </c>
      <c r="E233" s="63" t="str">
        <f>'Input Data'!E233</f>
        <v>Input_Proj_Commit</v>
      </c>
      <c r="F233" s="68">
        <f>'Input Data'!F233</f>
        <v>2011</v>
      </c>
      <c r="G233" s="52">
        <f>'Input Data'!G233</f>
        <v>2013</v>
      </c>
      <c r="H233" s="34">
        <f>'Costs ($2014) Excl Real Esc'!H233</f>
        <v>0</v>
      </c>
      <c r="I233" s="34">
        <f>'Costs ($2014) Excl Real Esc'!I233</f>
        <v>68429.105831816589</v>
      </c>
      <c r="J233" s="34">
        <f>'Costs ($2014) Excl Real Esc'!J233</f>
        <v>107518.13798470852</v>
      </c>
      <c r="K233" s="34">
        <f>'Costs ($2014) Excl Real Esc'!K233</f>
        <v>104757.29560794552</v>
      </c>
      <c r="L233" s="49">
        <f>'Costs ($2014) Excl Real Esc'!L233*W233</f>
        <v>0</v>
      </c>
      <c r="M233" s="34">
        <f>'Costs ($2014) Excl Real Esc'!M233*X233</f>
        <v>0</v>
      </c>
      <c r="N233" s="34">
        <f>'Costs ($2014) Excl Real Esc'!N233*Y233</f>
        <v>0</v>
      </c>
      <c r="O233" s="34">
        <f>'Costs ($2014) Excl Real Esc'!O233*Z233</f>
        <v>0</v>
      </c>
      <c r="P233" s="49">
        <f>'Costs ($2014) Excl Real Esc'!P233*AA233</f>
        <v>0</v>
      </c>
      <c r="R233" s="102">
        <f t="shared" si="15"/>
        <v>0</v>
      </c>
      <c r="S233" s="34">
        <f t="shared" si="16"/>
        <v>0</v>
      </c>
      <c r="T233" s="34">
        <f t="shared" si="17"/>
        <v>0</v>
      </c>
      <c r="U233" s="49">
        <f t="shared" si="18"/>
        <v>0</v>
      </c>
      <c r="W233" s="177">
        <f>SUMPRODUCT('Cost Escalators'!$B$18:$M$18,'Input Data'!$AA233:$AL233)</f>
        <v>1</v>
      </c>
      <c r="X233" s="171">
        <f>SUMPRODUCT('Cost Escalators'!$B$19:$M$19,'Input Data'!$AA233:$AL233)</f>
        <v>1</v>
      </c>
      <c r="Y233" s="171">
        <f>SUMPRODUCT('Cost Escalators'!$B$20:$M$20,'Input Data'!$AA233:$AL233)</f>
        <v>1</v>
      </c>
      <c r="Z233" s="171">
        <f>SUMPRODUCT('Cost Escalators'!$B$21:$M$21,'Input Data'!$AA233:$AL233)</f>
        <v>1</v>
      </c>
      <c r="AA233" s="176">
        <f>SUMPRODUCT('Cost Escalators'!$B$22:$M$22,'Input Data'!$AA233:$AL233)</f>
        <v>1</v>
      </c>
      <c r="AC233" s="255">
        <f>IF(OR($A233='Cost Escalators'!$A$68,$A233='Cost Escalators'!$A$69,$A233='Cost Escalators'!$A$70,$A233='Cost Escalators'!$A$71),SUM($H233:$L233),0)</f>
        <v>0</v>
      </c>
    </row>
    <row r="234" spans="1:29" x14ac:dyDescent="0.2">
      <c r="A234" s="33">
        <f>'Input Data'!A234</f>
        <v>5915</v>
      </c>
      <c r="B234" s="33" t="str">
        <f>'Input Data'!B234</f>
        <v>Reinforcement of Supply To The New England Area</v>
      </c>
      <c r="C234" s="33" t="str">
        <f>'Input Data'!C234</f>
        <v>Glen Innes to Inverell Transmission Line 132kV Line Bays</v>
      </c>
      <c r="D234" s="35" t="str">
        <f>'Input Data'!D234</f>
        <v>PS Augmentation</v>
      </c>
      <c r="E234" s="63" t="str">
        <f>'Input Data'!E234</f>
        <v>Input_Proj_Commit</v>
      </c>
      <c r="F234" s="68">
        <f>'Input Data'!F234</f>
        <v>2012</v>
      </c>
      <c r="G234" s="52">
        <f>'Input Data'!G234</f>
        <v>2013</v>
      </c>
      <c r="H234" s="34">
        <f>'Costs ($2014) Excl Real Esc'!H234</f>
        <v>225675.41008637182</v>
      </c>
      <c r="I234" s="34">
        <f>'Costs ($2014) Excl Real Esc'!I234</f>
        <v>1942335.2808062837</v>
      </c>
      <c r="J234" s="34">
        <f>'Costs ($2014) Excl Real Esc'!J234</f>
        <v>524738.29639377876</v>
      </c>
      <c r="K234" s="34">
        <f>'Costs ($2014) Excl Real Esc'!K234</f>
        <v>0</v>
      </c>
      <c r="L234" s="49">
        <f>'Costs ($2014) Excl Real Esc'!L234*W234</f>
        <v>0</v>
      </c>
      <c r="M234" s="34">
        <f>'Costs ($2014) Excl Real Esc'!M234*X234</f>
        <v>0</v>
      </c>
      <c r="N234" s="34">
        <f>'Costs ($2014) Excl Real Esc'!N234*Y234</f>
        <v>0</v>
      </c>
      <c r="O234" s="34">
        <f>'Costs ($2014) Excl Real Esc'!O234*Z234</f>
        <v>0</v>
      </c>
      <c r="P234" s="49">
        <f>'Costs ($2014) Excl Real Esc'!P234*AA234</f>
        <v>0</v>
      </c>
      <c r="R234" s="102">
        <f t="shared" si="15"/>
        <v>0</v>
      </c>
      <c r="S234" s="34">
        <f t="shared" si="16"/>
        <v>0</v>
      </c>
      <c r="T234" s="34">
        <f t="shared" si="17"/>
        <v>0</v>
      </c>
      <c r="U234" s="49">
        <f t="shared" si="18"/>
        <v>0</v>
      </c>
      <c r="W234" s="177">
        <f>SUMPRODUCT('Cost Escalators'!$B$18:$M$18,'Input Data'!$AA234:$AL234)</f>
        <v>1</v>
      </c>
      <c r="X234" s="171">
        <f>SUMPRODUCT('Cost Escalators'!$B$19:$M$19,'Input Data'!$AA234:$AL234)</f>
        <v>1</v>
      </c>
      <c r="Y234" s="171">
        <f>SUMPRODUCT('Cost Escalators'!$B$20:$M$20,'Input Data'!$AA234:$AL234)</f>
        <v>1</v>
      </c>
      <c r="Z234" s="171">
        <f>SUMPRODUCT('Cost Escalators'!$B$21:$M$21,'Input Data'!$AA234:$AL234)</f>
        <v>1</v>
      </c>
      <c r="AA234" s="176">
        <f>SUMPRODUCT('Cost Escalators'!$B$22:$M$22,'Input Data'!$AA234:$AL234)</f>
        <v>1</v>
      </c>
      <c r="AC234" s="255">
        <f>IF(OR($A234='Cost Escalators'!$A$68,$A234='Cost Escalators'!$A$69,$A234='Cost Escalators'!$A$70,$A234='Cost Escalators'!$A$71),SUM($H234:$L234),0)</f>
        <v>0</v>
      </c>
    </row>
    <row r="235" spans="1:29" x14ac:dyDescent="0.2">
      <c r="A235" s="33">
        <f>'Input Data'!A235</f>
        <v>7472</v>
      </c>
      <c r="B235" s="33" t="str">
        <f>'Input Data'!B235</f>
        <v>Reinforcement of the Victoria/NSW Interconnection</v>
      </c>
      <c r="C235" s="33" t="str">
        <f>'Input Data'!C235</f>
        <v>Uprating Lines 8, 16 &amp; 18 Between Dapto and Marulan</v>
      </c>
      <c r="D235" s="35" t="str">
        <f>'Input Data'!D235</f>
        <v>PS Augmentation</v>
      </c>
      <c r="E235" s="63" t="str">
        <f>'Input Data'!E235</f>
        <v>Input_Proj_Commit</v>
      </c>
      <c r="F235" s="68">
        <f>'Input Data'!F235</f>
        <v>2011</v>
      </c>
      <c r="G235" s="52">
        <f>'Input Data'!G235</f>
        <v>2013</v>
      </c>
      <c r="H235" s="34">
        <f>'Costs ($2014) Excl Real Esc'!H235</f>
        <v>0</v>
      </c>
      <c r="I235" s="34">
        <f>'Costs ($2014) Excl Real Esc'!I235</f>
        <v>0</v>
      </c>
      <c r="J235" s="34">
        <f>'Costs ($2014) Excl Real Esc'!J235</f>
        <v>27692.898538703936</v>
      </c>
      <c r="K235" s="34">
        <f>'Costs ($2014) Excl Real Esc'!K235</f>
        <v>152670.16996957327</v>
      </c>
      <c r="L235" s="49">
        <f>'Costs ($2014) Excl Real Esc'!L235*W235</f>
        <v>0</v>
      </c>
      <c r="M235" s="34">
        <f>'Costs ($2014) Excl Real Esc'!M235*X235</f>
        <v>0</v>
      </c>
      <c r="N235" s="34">
        <f>'Costs ($2014) Excl Real Esc'!N235*Y235</f>
        <v>0</v>
      </c>
      <c r="O235" s="34">
        <f>'Costs ($2014) Excl Real Esc'!O235*Z235</f>
        <v>0</v>
      </c>
      <c r="P235" s="49">
        <f>'Costs ($2014) Excl Real Esc'!P235*AA235</f>
        <v>0</v>
      </c>
      <c r="R235" s="102">
        <f t="shared" si="15"/>
        <v>0</v>
      </c>
      <c r="S235" s="34">
        <f t="shared" si="16"/>
        <v>0</v>
      </c>
      <c r="T235" s="34">
        <f t="shared" si="17"/>
        <v>0</v>
      </c>
      <c r="U235" s="49">
        <f t="shared" si="18"/>
        <v>0</v>
      </c>
      <c r="W235" s="177">
        <f>SUMPRODUCT('Cost Escalators'!$B$18:$M$18,'Input Data'!$AA235:$AL235)</f>
        <v>1</v>
      </c>
      <c r="X235" s="171">
        <f>SUMPRODUCT('Cost Escalators'!$B$19:$M$19,'Input Data'!$AA235:$AL235)</f>
        <v>1</v>
      </c>
      <c r="Y235" s="171">
        <f>SUMPRODUCT('Cost Escalators'!$B$20:$M$20,'Input Data'!$AA235:$AL235)</f>
        <v>1</v>
      </c>
      <c r="Z235" s="171">
        <f>SUMPRODUCT('Cost Escalators'!$B$21:$M$21,'Input Data'!$AA235:$AL235)</f>
        <v>1</v>
      </c>
      <c r="AA235" s="176">
        <f>SUMPRODUCT('Cost Escalators'!$B$22:$M$22,'Input Data'!$AA235:$AL235)</f>
        <v>1</v>
      </c>
      <c r="AC235" s="255">
        <f>IF(OR($A235='Cost Escalators'!$A$68,$A235='Cost Escalators'!$A$69,$A235='Cost Escalators'!$A$70,$A235='Cost Escalators'!$A$71),SUM($H235:$L235),0)</f>
        <v>0</v>
      </c>
    </row>
    <row r="236" spans="1:29" x14ac:dyDescent="0.2">
      <c r="A236" s="33">
        <f>'Input Data'!A236</f>
        <v>7473</v>
      </c>
      <c r="B236" s="33" t="str">
        <f>'Input Data'!B236</f>
        <v>SCADA</v>
      </c>
      <c r="C236" s="33" t="str">
        <f>'Input Data'!C236</f>
        <v>Yanco SCADA</v>
      </c>
      <c r="D236" s="35" t="str">
        <f>'Input Data'!D236</f>
        <v>PS Augmentation</v>
      </c>
      <c r="E236" s="63" t="str">
        <f>'Input Data'!E236</f>
        <v>Input_Proj_Commit</v>
      </c>
      <c r="F236" s="68">
        <f>'Input Data'!F236</f>
        <v>2012</v>
      </c>
      <c r="G236" s="52">
        <f>'Input Data'!G236</f>
        <v>2013</v>
      </c>
      <c r="H236" s="34">
        <f>'Costs ($2014) Excl Real Esc'!H236</f>
        <v>-1.5906553898655724</v>
      </c>
      <c r="I236" s="34">
        <f>'Costs ($2014) Excl Real Esc'!I236</f>
        <v>-78.328676578194887</v>
      </c>
      <c r="J236" s="34">
        <f>'Costs ($2014) Excl Real Esc'!J236</f>
        <v>317786.55205758865</v>
      </c>
      <c r="K236" s="34">
        <f>'Costs ($2014) Excl Real Esc'!K236</f>
        <v>42929.400074130717</v>
      </c>
      <c r="L236" s="49">
        <f>'Costs ($2014) Excl Real Esc'!L236*W236</f>
        <v>0</v>
      </c>
      <c r="M236" s="34">
        <f>'Costs ($2014) Excl Real Esc'!M236*X236</f>
        <v>0</v>
      </c>
      <c r="N236" s="34">
        <f>'Costs ($2014) Excl Real Esc'!N236*Y236</f>
        <v>0</v>
      </c>
      <c r="O236" s="34">
        <f>'Costs ($2014) Excl Real Esc'!O236*Z236</f>
        <v>0</v>
      </c>
      <c r="P236" s="49">
        <f>'Costs ($2014) Excl Real Esc'!P236*AA236</f>
        <v>0</v>
      </c>
      <c r="R236" s="102">
        <f t="shared" si="15"/>
        <v>0</v>
      </c>
      <c r="S236" s="34">
        <f t="shared" si="16"/>
        <v>0</v>
      </c>
      <c r="T236" s="34">
        <f t="shared" si="17"/>
        <v>0</v>
      </c>
      <c r="U236" s="49">
        <f t="shared" si="18"/>
        <v>0</v>
      </c>
      <c r="W236" s="177">
        <f>SUMPRODUCT('Cost Escalators'!$B$18:$M$18,'Input Data'!$AA236:$AL236)</f>
        <v>1</v>
      </c>
      <c r="X236" s="171">
        <f>SUMPRODUCT('Cost Escalators'!$B$19:$M$19,'Input Data'!$AA236:$AL236)</f>
        <v>1</v>
      </c>
      <c r="Y236" s="171">
        <f>SUMPRODUCT('Cost Escalators'!$B$20:$M$20,'Input Data'!$AA236:$AL236)</f>
        <v>1</v>
      </c>
      <c r="Z236" s="171">
        <f>SUMPRODUCT('Cost Escalators'!$B$21:$M$21,'Input Data'!$AA236:$AL236)</f>
        <v>1</v>
      </c>
      <c r="AA236" s="176">
        <f>SUMPRODUCT('Cost Escalators'!$B$22:$M$22,'Input Data'!$AA236:$AL236)</f>
        <v>1</v>
      </c>
      <c r="AC236" s="255">
        <f>IF(OR($A236='Cost Escalators'!$A$68,$A236='Cost Escalators'!$A$69,$A236='Cost Escalators'!$A$70,$A236='Cost Escalators'!$A$71),SUM($H236:$L236),0)</f>
        <v>0</v>
      </c>
    </row>
    <row r="237" spans="1:29" x14ac:dyDescent="0.2">
      <c r="A237" s="33">
        <f>'Input Data'!A237</f>
        <v>5830</v>
      </c>
      <c r="B237" s="33" t="str">
        <f>'Input Data'!B237</f>
        <v>SCADA</v>
      </c>
      <c r="C237" s="33" t="str">
        <f>'Input Data'!C237</f>
        <v>Provision of SCADA Facilities At Existing 132kV Substations</v>
      </c>
      <c r="D237" s="35" t="str">
        <f>'Input Data'!D237</f>
        <v>PS Augmentation</v>
      </c>
      <c r="E237" s="63" t="str">
        <f>'Input Data'!E237</f>
        <v>Input_Proj_Commit</v>
      </c>
      <c r="F237" s="68">
        <f>'Input Data'!F237</f>
        <v>2013</v>
      </c>
      <c r="G237" s="52">
        <f>'Input Data'!G237</f>
        <v>2013</v>
      </c>
      <c r="H237" s="34">
        <f>'Costs ($2014) Excl Real Esc'!H237</f>
        <v>-43.536020122622247</v>
      </c>
      <c r="I237" s="34">
        <f>'Costs ($2014) Excl Real Esc'!I237</f>
        <v>9283.7771905860845</v>
      </c>
      <c r="J237" s="34">
        <f>'Costs ($2014) Excl Real Esc'!J237</f>
        <v>0</v>
      </c>
      <c r="K237" s="34">
        <f>'Costs ($2014) Excl Real Esc'!K237</f>
        <v>-124341.07407473691</v>
      </c>
      <c r="L237" s="49">
        <f>'Costs ($2014) Excl Real Esc'!L237*W237</f>
        <v>0</v>
      </c>
      <c r="M237" s="34">
        <f>'Costs ($2014) Excl Real Esc'!M237*X237</f>
        <v>0</v>
      </c>
      <c r="N237" s="34">
        <f>'Costs ($2014) Excl Real Esc'!N237*Y237</f>
        <v>0</v>
      </c>
      <c r="O237" s="34">
        <f>'Costs ($2014) Excl Real Esc'!O237*Z237</f>
        <v>0</v>
      </c>
      <c r="P237" s="49">
        <f>'Costs ($2014) Excl Real Esc'!P237*AA237</f>
        <v>0</v>
      </c>
      <c r="R237" s="102">
        <f t="shared" si="15"/>
        <v>0</v>
      </c>
      <c r="S237" s="34">
        <f t="shared" si="16"/>
        <v>0</v>
      </c>
      <c r="T237" s="34">
        <f t="shared" si="17"/>
        <v>0</v>
      </c>
      <c r="U237" s="49">
        <f t="shared" si="18"/>
        <v>0</v>
      </c>
      <c r="W237" s="177">
        <f>SUMPRODUCT('Cost Escalators'!$B$18:$M$18,'Input Data'!$AA237:$AL237)</f>
        <v>1</v>
      </c>
      <c r="X237" s="171">
        <f>SUMPRODUCT('Cost Escalators'!$B$19:$M$19,'Input Data'!$AA237:$AL237)</f>
        <v>1</v>
      </c>
      <c r="Y237" s="171">
        <f>SUMPRODUCT('Cost Escalators'!$B$20:$M$20,'Input Data'!$AA237:$AL237)</f>
        <v>1</v>
      </c>
      <c r="Z237" s="171">
        <f>SUMPRODUCT('Cost Escalators'!$B$21:$M$21,'Input Data'!$AA237:$AL237)</f>
        <v>1</v>
      </c>
      <c r="AA237" s="176">
        <f>SUMPRODUCT('Cost Escalators'!$B$22:$M$22,'Input Data'!$AA237:$AL237)</f>
        <v>1</v>
      </c>
      <c r="AC237" s="255">
        <f>IF(OR($A237='Cost Escalators'!$A$68,$A237='Cost Escalators'!$A$69,$A237='Cost Escalators'!$A$70,$A237='Cost Escalators'!$A$71),SUM($H237:$L237),0)</f>
        <v>0</v>
      </c>
    </row>
    <row r="238" spans="1:29" x14ac:dyDescent="0.2">
      <c r="A238" s="33">
        <f>'Input Data'!A238</f>
        <v>5951</v>
      </c>
      <c r="B238" s="33" t="str">
        <f>'Input Data'!B238</f>
        <v>SCADA</v>
      </c>
      <c r="C238" s="33" t="str">
        <f>'Input Data'!C238</f>
        <v>Provision of SCADA Facilities At Existing 132kV Substations</v>
      </c>
      <c r="D238" s="35" t="str">
        <f>'Input Data'!D238</f>
        <v>PS Augmentation</v>
      </c>
      <c r="E238" s="63" t="str">
        <f>'Input Data'!E238</f>
        <v>Input_Proj_Commit</v>
      </c>
      <c r="F238" s="68">
        <f>'Input Data'!F238</f>
        <v>2013</v>
      </c>
      <c r="G238" s="52">
        <f>'Input Data'!G238</f>
        <v>2013</v>
      </c>
      <c r="H238" s="34">
        <f>'Costs ($2014) Excl Real Esc'!H238</f>
        <v>144.869484377004</v>
      </c>
      <c r="I238" s="34">
        <f>'Costs ($2014) Excl Real Esc'!I238</f>
        <v>0</v>
      </c>
      <c r="J238" s="34">
        <f>'Costs ($2014) Excl Real Esc'!J238</f>
        <v>0</v>
      </c>
      <c r="K238" s="34">
        <f>'Costs ($2014) Excl Real Esc'!K238</f>
        <v>-6344.5847638180321</v>
      </c>
      <c r="L238" s="49">
        <f>'Costs ($2014) Excl Real Esc'!L238*W238</f>
        <v>0</v>
      </c>
      <c r="M238" s="34">
        <f>'Costs ($2014) Excl Real Esc'!M238*X238</f>
        <v>0</v>
      </c>
      <c r="N238" s="34">
        <f>'Costs ($2014) Excl Real Esc'!N238*Y238</f>
        <v>0</v>
      </c>
      <c r="O238" s="34">
        <f>'Costs ($2014) Excl Real Esc'!O238*Z238</f>
        <v>0</v>
      </c>
      <c r="P238" s="49">
        <f>'Costs ($2014) Excl Real Esc'!P238*AA238</f>
        <v>0</v>
      </c>
      <c r="R238" s="102">
        <f t="shared" si="15"/>
        <v>0</v>
      </c>
      <c r="S238" s="34">
        <f t="shared" si="16"/>
        <v>0</v>
      </c>
      <c r="T238" s="34">
        <f t="shared" si="17"/>
        <v>0</v>
      </c>
      <c r="U238" s="49">
        <f t="shared" si="18"/>
        <v>0</v>
      </c>
      <c r="W238" s="177">
        <f>SUMPRODUCT('Cost Escalators'!$B$18:$M$18,'Input Data'!$AA238:$AL238)</f>
        <v>1</v>
      </c>
      <c r="X238" s="171">
        <f>SUMPRODUCT('Cost Escalators'!$B$19:$M$19,'Input Data'!$AA238:$AL238)</f>
        <v>1</v>
      </c>
      <c r="Y238" s="171">
        <f>SUMPRODUCT('Cost Escalators'!$B$20:$M$20,'Input Data'!$AA238:$AL238)</f>
        <v>1</v>
      </c>
      <c r="Z238" s="171">
        <f>SUMPRODUCT('Cost Escalators'!$B$21:$M$21,'Input Data'!$AA238:$AL238)</f>
        <v>1</v>
      </c>
      <c r="AA238" s="176">
        <f>SUMPRODUCT('Cost Escalators'!$B$22:$M$22,'Input Data'!$AA238:$AL238)</f>
        <v>1</v>
      </c>
      <c r="AC238" s="255">
        <f>IF(OR($A238='Cost Escalators'!$A$68,$A238='Cost Escalators'!$A$69,$A238='Cost Escalators'!$A$70,$A238='Cost Escalators'!$A$71),SUM($H238:$L238),0)</f>
        <v>0</v>
      </c>
    </row>
    <row r="239" spans="1:29" x14ac:dyDescent="0.2">
      <c r="A239" s="33">
        <f>'Input Data'!A239</f>
        <v>6375</v>
      </c>
      <c r="B239" s="33" t="str">
        <f>'Input Data'!B239</f>
        <v>SCADA</v>
      </c>
      <c r="C239" s="33" t="str">
        <f>'Input Data'!C239</f>
        <v>132kV and 66kV Operational Info To TransGrid &amp; Nemmco</v>
      </c>
      <c r="D239" s="35" t="str">
        <f>'Input Data'!D239</f>
        <v>PS Augmentation</v>
      </c>
      <c r="E239" s="63" t="str">
        <f>'Input Data'!E239</f>
        <v>Input_Proj_Commit</v>
      </c>
      <c r="F239" s="68">
        <f>'Input Data'!F239</f>
        <v>2013</v>
      </c>
      <c r="G239" s="52">
        <f>'Input Data'!G239</f>
        <v>2013</v>
      </c>
      <c r="H239" s="34">
        <f>'Costs ($2014) Excl Real Esc'!H239</f>
        <v>-25.189008639515141</v>
      </c>
      <c r="I239" s="34">
        <f>'Costs ($2014) Excl Real Esc'!I239</f>
        <v>0</v>
      </c>
      <c r="J239" s="34">
        <f>'Costs ($2014) Excl Real Esc'!J239</f>
        <v>-38298.594792855387</v>
      </c>
      <c r="K239" s="34">
        <f>'Costs ($2014) Excl Real Esc'!K239</f>
        <v>0</v>
      </c>
      <c r="L239" s="49">
        <f>'Costs ($2014) Excl Real Esc'!L239*W239</f>
        <v>0</v>
      </c>
      <c r="M239" s="34">
        <f>'Costs ($2014) Excl Real Esc'!M239*X239</f>
        <v>0</v>
      </c>
      <c r="N239" s="34">
        <f>'Costs ($2014) Excl Real Esc'!N239*Y239</f>
        <v>0</v>
      </c>
      <c r="O239" s="34">
        <f>'Costs ($2014) Excl Real Esc'!O239*Z239</f>
        <v>0</v>
      </c>
      <c r="P239" s="49">
        <f>'Costs ($2014) Excl Real Esc'!P239*AA239</f>
        <v>0</v>
      </c>
      <c r="R239" s="102">
        <f t="shared" si="15"/>
        <v>0</v>
      </c>
      <c r="S239" s="34">
        <f t="shared" si="16"/>
        <v>0</v>
      </c>
      <c r="T239" s="34">
        <f t="shared" si="17"/>
        <v>0</v>
      </c>
      <c r="U239" s="49">
        <f t="shared" si="18"/>
        <v>0</v>
      </c>
      <c r="W239" s="177">
        <f>SUMPRODUCT('Cost Escalators'!$B$18:$M$18,'Input Data'!$AA239:$AL239)</f>
        <v>1</v>
      </c>
      <c r="X239" s="171">
        <f>SUMPRODUCT('Cost Escalators'!$B$19:$M$19,'Input Data'!$AA239:$AL239)</f>
        <v>1</v>
      </c>
      <c r="Y239" s="171">
        <f>SUMPRODUCT('Cost Escalators'!$B$20:$M$20,'Input Data'!$AA239:$AL239)</f>
        <v>1</v>
      </c>
      <c r="Z239" s="171">
        <f>SUMPRODUCT('Cost Escalators'!$B$21:$M$21,'Input Data'!$AA239:$AL239)</f>
        <v>1</v>
      </c>
      <c r="AA239" s="176">
        <f>SUMPRODUCT('Cost Escalators'!$B$22:$M$22,'Input Data'!$AA239:$AL239)</f>
        <v>1</v>
      </c>
      <c r="AC239" s="255">
        <f>IF(OR($A239='Cost Escalators'!$A$68,$A239='Cost Escalators'!$A$69,$A239='Cost Escalators'!$A$70,$A239='Cost Escalators'!$A$71),SUM($H239:$L239),0)</f>
        <v>0</v>
      </c>
    </row>
    <row r="240" spans="1:29" x14ac:dyDescent="0.2">
      <c r="A240" s="33">
        <f>'Input Data'!A240</f>
        <v>6376</v>
      </c>
      <c r="B240" s="33" t="str">
        <f>'Input Data'!B240</f>
        <v>SCADA</v>
      </c>
      <c r="C240" s="33" t="str">
        <f>'Input Data'!C240</f>
        <v>132kV and 66kV Operational Info To TransGrid &amp; Nemmco</v>
      </c>
      <c r="D240" s="35" t="str">
        <f>'Input Data'!D240</f>
        <v>PS Augmentation</v>
      </c>
      <c r="E240" s="63" t="str">
        <f>'Input Data'!E240</f>
        <v>Input_Proj_Commit</v>
      </c>
      <c r="F240" s="68">
        <f>'Input Data'!F240</f>
        <v>2013</v>
      </c>
      <c r="G240" s="52">
        <f>'Input Data'!G240</f>
        <v>2013</v>
      </c>
      <c r="H240" s="34">
        <f>'Costs ($2014) Excl Real Esc'!H240</f>
        <v>-21.996802959853444</v>
      </c>
      <c r="I240" s="34">
        <f>'Costs ($2014) Excl Real Esc'!I240</f>
        <v>0</v>
      </c>
      <c r="J240" s="34">
        <f>'Costs ($2014) Excl Real Esc'!J240</f>
        <v>-66898.210973301713</v>
      </c>
      <c r="K240" s="34">
        <f>'Costs ($2014) Excl Real Esc'!K240</f>
        <v>32564.679745669222</v>
      </c>
      <c r="L240" s="49">
        <f>'Costs ($2014) Excl Real Esc'!L240*W240</f>
        <v>0</v>
      </c>
      <c r="M240" s="34">
        <f>'Costs ($2014) Excl Real Esc'!M240*X240</f>
        <v>0</v>
      </c>
      <c r="N240" s="34">
        <f>'Costs ($2014) Excl Real Esc'!N240*Y240</f>
        <v>0</v>
      </c>
      <c r="O240" s="34">
        <f>'Costs ($2014) Excl Real Esc'!O240*Z240</f>
        <v>0</v>
      </c>
      <c r="P240" s="49">
        <f>'Costs ($2014) Excl Real Esc'!P240*AA240</f>
        <v>0</v>
      </c>
      <c r="R240" s="102">
        <f t="shared" si="15"/>
        <v>0</v>
      </c>
      <c r="S240" s="34">
        <f t="shared" si="16"/>
        <v>0</v>
      </c>
      <c r="T240" s="34">
        <f t="shared" si="17"/>
        <v>0</v>
      </c>
      <c r="U240" s="49">
        <f t="shared" si="18"/>
        <v>0</v>
      </c>
      <c r="W240" s="177">
        <f>SUMPRODUCT('Cost Escalators'!$B$18:$M$18,'Input Data'!$AA240:$AL240)</f>
        <v>1</v>
      </c>
      <c r="X240" s="171">
        <f>SUMPRODUCT('Cost Escalators'!$B$19:$M$19,'Input Data'!$AA240:$AL240)</f>
        <v>1</v>
      </c>
      <c r="Y240" s="171">
        <f>SUMPRODUCT('Cost Escalators'!$B$20:$M$20,'Input Data'!$AA240:$AL240)</f>
        <v>1</v>
      </c>
      <c r="Z240" s="171">
        <f>SUMPRODUCT('Cost Escalators'!$B$21:$M$21,'Input Data'!$AA240:$AL240)</f>
        <v>1</v>
      </c>
      <c r="AA240" s="176">
        <f>SUMPRODUCT('Cost Escalators'!$B$22:$M$22,'Input Data'!$AA240:$AL240)</f>
        <v>1</v>
      </c>
      <c r="AC240" s="255">
        <f>IF(OR($A240='Cost Escalators'!$A$68,$A240='Cost Escalators'!$A$69,$A240='Cost Escalators'!$A$70,$A240='Cost Escalators'!$A$71),SUM($H240:$L240),0)</f>
        <v>0</v>
      </c>
    </row>
    <row r="241" spans="1:29" x14ac:dyDescent="0.2">
      <c r="A241" s="33">
        <f>'Input Data'!A241</f>
        <v>6437</v>
      </c>
      <c r="B241" s="33" t="str">
        <f>'Input Data'!B241</f>
        <v>SCADA</v>
      </c>
      <c r="C241" s="33" t="str">
        <f>'Input Data'!C241</f>
        <v>132kV and 66kV Operational Info To TransGrid &amp; Nemmco</v>
      </c>
      <c r="D241" s="35" t="str">
        <f>'Input Data'!D241</f>
        <v>PS Augmentation</v>
      </c>
      <c r="E241" s="63" t="str">
        <f>'Input Data'!E241</f>
        <v>Input_Proj_Commit</v>
      </c>
      <c r="F241" s="68">
        <f>'Input Data'!F241</f>
        <v>2013</v>
      </c>
      <c r="G241" s="52">
        <f>'Input Data'!G241</f>
        <v>2013</v>
      </c>
      <c r="H241" s="34">
        <f>'Costs ($2014) Excl Real Esc'!H241</f>
        <v>-0.75174809521044395</v>
      </c>
      <c r="I241" s="34">
        <f>'Costs ($2014) Excl Real Esc'!I241</f>
        <v>0</v>
      </c>
      <c r="J241" s="34">
        <f>'Costs ($2014) Excl Real Esc'!J241</f>
        <v>0</v>
      </c>
      <c r="K241" s="34">
        <f>'Costs ($2014) Excl Real Esc'!K241</f>
        <v>-3259.9488705450526</v>
      </c>
      <c r="L241" s="49">
        <f>'Costs ($2014) Excl Real Esc'!L241*W241</f>
        <v>0</v>
      </c>
      <c r="M241" s="34">
        <f>'Costs ($2014) Excl Real Esc'!M241*X241</f>
        <v>0</v>
      </c>
      <c r="N241" s="34">
        <f>'Costs ($2014) Excl Real Esc'!N241*Y241</f>
        <v>0</v>
      </c>
      <c r="O241" s="34">
        <f>'Costs ($2014) Excl Real Esc'!O241*Z241</f>
        <v>0</v>
      </c>
      <c r="P241" s="49">
        <f>'Costs ($2014) Excl Real Esc'!P241*AA241</f>
        <v>0</v>
      </c>
      <c r="R241" s="102">
        <f t="shared" si="15"/>
        <v>0</v>
      </c>
      <c r="S241" s="34">
        <f t="shared" si="16"/>
        <v>0</v>
      </c>
      <c r="T241" s="34">
        <f t="shared" si="17"/>
        <v>0</v>
      </c>
      <c r="U241" s="49">
        <f t="shared" si="18"/>
        <v>0</v>
      </c>
      <c r="W241" s="177">
        <f>SUMPRODUCT('Cost Escalators'!$B$18:$M$18,'Input Data'!$AA241:$AL241)</f>
        <v>1</v>
      </c>
      <c r="X241" s="171">
        <f>SUMPRODUCT('Cost Escalators'!$B$19:$M$19,'Input Data'!$AA241:$AL241)</f>
        <v>1</v>
      </c>
      <c r="Y241" s="171">
        <f>SUMPRODUCT('Cost Escalators'!$B$20:$M$20,'Input Data'!$AA241:$AL241)</f>
        <v>1</v>
      </c>
      <c r="Z241" s="171">
        <f>SUMPRODUCT('Cost Escalators'!$B$21:$M$21,'Input Data'!$AA241:$AL241)</f>
        <v>1</v>
      </c>
      <c r="AA241" s="176">
        <f>SUMPRODUCT('Cost Escalators'!$B$22:$M$22,'Input Data'!$AA241:$AL241)</f>
        <v>1</v>
      </c>
      <c r="AC241" s="255">
        <f>IF(OR($A241='Cost Escalators'!$A$68,$A241='Cost Escalators'!$A$69,$A241='Cost Escalators'!$A$70,$A241='Cost Escalators'!$A$71),SUM($H241:$L241),0)</f>
        <v>0</v>
      </c>
    </row>
    <row r="242" spans="1:29" x14ac:dyDescent="0.2">
      <c r="A242" s="33">
        <f>'Input Data'!A242</f>
        <v>7292</v>
      </c>
      <c r="B242" s="33" t="str">
        <f>'Input Data'!B242</f>
        <v>SCADA</v>
      </c>
      <c r="C242" s="33" t="str">
        <f>'Input Data'!C242</f>
        <v>Finley SCADA</v>
      </c>
      <c r="D242" s="35" t="str">
        <f>'Input Data'!D242</f>
        <v>PS Augmentation</v>
      </c>
      <c r="E242" s="63" t="str">
        <f>'Input Data'!E242</f>
        <v>Input_Proj_Commit</v>
      </c>
      <c r="F242" s="68">
        <f>'Input Data'!F242</f>
        <v>2013</v>
      </c>
      <c r="G242" s="52">
        <f>'Input Data'!G242</f>
        <v>2013</v>
      </c>
      <c r="H242" s="34">
        <f>'Costs ($2014) Excl Real Esc'!H242</f>
        <v>1797.8654916453934</v>
      </c>
      <c r="I242" s="34">
        <f>'Costs ($2014) Excl Real Esc'!I242</f>
        <v>145.81086250885252</v>
      </c>
      <c r="J242" s="34">
        <f>'Costs ($2014) Excl Real Esc'!J242</f>
        <v>105543.85512453364</v>
      </c>
      <c r="K242" s="34">
        <f>'Costs ($2014) Excl Real Esc'!K242</f>
        <v>262116.10361313462</v>
      </c>
      <c r="L242" s="49">
        <f>'Costs ($2014) Excl Real Esc'!L242*W242</f>
        <v>0</v>
      </c>
      <c r="M242" s="34">
        <f>'Costs ($2014) Excl Real Esc'!M242*X242</f>
        <v>0</v>
      </c>
      <c r="N242" s="34">
        <f>'Costs ($2014) Excl Real Esc'!N242*Y242</f>
        <v>0</v>
      </c>
      <c r="O242" s="34">
        <f>'Costs ($2014) Excl Real Esc'!O242*Z242</f>
        <v>0</v>
      </c>
      <c r="P242" s="49">
        <f>'Costs ($2014) Excl Real Esc'!P242*AA242</f>
        <v>0</v>
      </c>
      <c r="R242" s="102">
        <f t="shared" si="15"/>
        <v>0</v>
      </c>
      <c r="S242" s="34">
        <f t="shared" si="16"/>
        <v>0</v>
      </c>
      <c r="T242" s="34">
        <f t="shared" si="17"/>
        <v>0</v>
      </c>
      <c r="U242" s="49">
        <f t="shared" si="18"/>
        <v>0</v>
      </c>
      <c r="W242" s="177">
        <f>SUMPRODUCT('Cost Escalators'!$B$18:$M$18,'Input Data'!$AA242:$AL242)</f>
        <v>1</v>
      </c>
      <c r="X242" s="171">
        <f>SUMPRODUCT('Cost Escalators'!$B$19:$M$19,'Input Data'!$AA242:$AL242)</f>
        <v>1</v>
      </c>
      <c r="Y242" s="171">
        <f>SUMPRODUCT('Cost Escalators'!$B$20:$M$20,'Input Data'!$AA242:$AL242)</f>
        <v>1</v>
      </c>
      <c r="Z242" s="171">
        <f>SUMPRODUCT('Cost Escalators'!$B$21:$M$21,'Input Data'!$AA242:$AL242)</f>
        <v>1</v>
      </c>
      <c r="AA242" s="176">
        <f>SUMPRODUCT('Cost Escalators'!$B$22:$M$22,'Input Data'!$AA242:$AL242)</f>
        <v>1</v>
      </c>
      <c r="AC242" s="255">
        <f>IF(OR($A242='Cost Escalators'!$A$68,$A242='Cost Escalators'!$A$69,$A242='Cost Escalators'!$A$70,$A242='Cost Escalators'!$A$71),SUM($H242:$L242),0)</f>
        <v>0</v>
      </c>
    </row>
    <row r="243" spans="1:29" x14ac:dyDescent="0.2">
      <c r="A243" s="33">
        <f>'Input Data'!A243</f>
        <v>7640</v>
      </c>
      <c r="B243" s="33" t="str">
        <f>'Input Data'!B243</f>
        <v>SCADA</v>
      </c>
      <c r="C243" s="33" t="str">
        <f>'Input Data'!C243</f>
        <v>Inverell SCADA</v>
      </c>
      <c r="D243" s="35" t="str">
        <f>'Input Data'!D243</f>
        <v>PS Augmentation</v>
      </c>
      <c r="E243" s="63" t="str">
        <f>'Input Data'!E243</f>
        <v>Input_Proj_Commit</v>
      </c>
      <c r="F243" s="68">
        <f>'Input Data'!F243</f>
        <v>2013</v>
      </c>
      <c r="G243" s="52">
        <f>'Input Data'!G243</f>
        <v>2013</v>
      </c>
      <c r="H243" s="34">
        <f>'Costs ($2014) Excl Real Esc'!H243</f>
        <v>0</v>
      </c>
      <c r="I243" s="34">
        <f>'Costs ($2014) Excl Real Esc'!I243</f>
        <v>0</v>
      </c>
      <c r="J243" s="34">
        <f>'Costs ($2014) Excl Real Esc'!J243</f>
        <v>812.90812535934481</v>
      </c>
      <c r="K243" s="34">
        <f>'Costs ($2014) Excl Real Esc'!K243</f>
        <v>0</v>
      </c>
      <c r="L243" s="49">
        <f>'Costs ($2014) Excl Real Esc'!L243*W243</f>
        <v>0</v>
      </c>
      <c r="M243" s="34">
        <f>'Costs ($2014) Excl Real Esc'!M243*X243</f>
        <v>0</v>
      </c>
      <c r="N243" s="34">
        <f>'Costs ($2014) Excl Real Esc'!N243*Y243</f>
        <v>0</v>
      </c>
      <c r="O243" s="34">
        <f>'Costs ($2014) Excl Real Esc'!O243*Z243</f>
        <v>0</v>
      </c>
      <c r="P243" s="49">
        <f>'Costs ($2014) Excl Real Esc'!P243*AA243</f>
        <v>0</v>
      </c>
      <c r="R243" s="102">
        <f t="shared" si="15"/>
        <v>0</v>
      </c>
      <c r="S243" s="34">
        <f t="shared" si="16"/>
        <v>0</v>
      </c>
      <c r="T243" s="34">
        <f t="shared" si="17"/>
        <v>0</v>
      </c>
      <c r="U243" s="49">
        <f t="shared" si="18"/>
        <v>0</v>
      </c>
      <c r="W243" s="177">
        <f>SUMPRODUCT('Cost Escalators'!$B$18:$M$18,'Input Data'!$AA243:$AL243)</f>
        <v>1</v>
      </c>
      <c r="X243" s="171">
        <f>SUMPRODUCT('Cost Escalators'!$B$19:$M$19,'Input Data'!$AA243:$AL243)</f>
        <v>1</v>
      </c>
      <c r="Y243" s="171">
        <f>SUMPRODUCT('Cost Escalators'!$B$20:$M$20,'Input Data'!$AA243:$AL243)</f>
        <v>1</v>
      </c>
      <c r="Z243" s="171">
        <f>SUMPRODUCT('Cost Escalators'!$B$21:$M$21,'Input Data'!$AA243:$AL243)</f>
        <v>1</v>
      </c>
      <c r="AA243" s="176">
        <f>SUMPRODUCT('Cost Escalators'!$B$22:$M$22,'Input Data'!$AA243:$AL243)</f>
        <v>1</v>
      </c>
      <c r="AC243" s="255">
        <f>IF(OR($A243='Cost Escalators'!$A$68,$A243='Cost Escalators'!$A$69,$A243='Cost Escalators'!$A$70,$A243='Cost Escalators'!$A$71),SUM($H243:$L243),0)</f>
        <v>0</v>
      </c>
    </row>
    <row r="244" spans="1:29" x14ac:dyDescent="0.2">
      <c r="A244" s="33">
        <f>'Input Data'!A244</f>
        <v>7368</v>
      </c>
      <c r="B244" s="33" t="str">
        <f>'Input Data'!B244</f>
        <v>Secondary System Renewal</v>
      </c>
      <c r="C244" s="33" t="str">
        <f>'Input Data'!C244</f>
        <v>Jindera No.1 and No.2 Transformer Bay Ratings</v>
      </c>
      <c r="D244" s="35" t="str">
        <f>'Input Data'!D244</f>
        <v>PS Augmentation</v>
      </c>
      <c r="E244" s="63" t="str">
        <f>'Input Data'!E244</f>
        <v>Input_Proj_Commit</v>
      </c>
      <c r="F244" s="68">
        <f>'Input Data'!F244</f>
        <v>2014</v>
      </c>
      <c r="G244" s="52">
        <f>'Input Data'!G244</f>
        <v>2013</v>
      </c>
      <c r="H244" s="34">
        <f>'Costs ($2014) Excl Real Esc'!H244</f>
        <v>0</v>
      </c>
      <c r="I244" s="34">
        <f>'Costs ($2014) Excl Real Esc'!I244</f>
        <v>0</v>
      </c>
      <c r="J244" s="34">
        <f>'Costs ($2014) Excl Real Esc'!J244</f>
        <v>0</v>
      </c>
      <c r="K244" s="34">
        <f>'Costs ($2014) Excl Real Esc'!K244</f>
        <v>1552.4735189888804</v>
      </c>
      <c r="L244" s="49">
        <f>'Costs ($2014) Excl Real Esc'!L244*W244</f>
        <v>0</v>
      </c>
      <c r="M244" s="34">
        <f>'Costs ($2014) Excl Real Esc'!M244*X244</f>
        <v>0</v>
      </c>
      <c r="N244" s="34">
        <f>'Costs ($2014) Excl Real Esc'!N244*Y244</f>
        <v>0</v>
      </c>
      <c r="O244" s="34">
        <f>'Costs ($2014) Excl Real Esc'!O244*Z244</f>
        <v>0</v>
      </c>
      <c r="P244" s="49">
        <f>'Costs ($2014) Excl Real Esc'!P244*AA244</f>
        <v>0</v>
      </c>
      <c r="R244" s="102">
        <f t="shared" si="15"/>
        <v>0</v>
      </c>
      <c r="S244" s="34">
        <f t="shared" si="16"/>
        <v>0</v>
      </c>
      <c r="T244" s="34">
        <f t="shared" si="17"/>
        <v>0</v>
      </c>
      <c r="U244" s="49">
        <f t="shared" si="18"/>
        <v>0</v>
      </c>
      <c r="W244" s="177">
        <f>SUMPRODUCT('Cost Escalators'!$B$18:$M$18,'Input Data'!$AA244:$AL244)</f>
        <v>1</v>
      </c>
      <c r="X244" s="171">
        <f>SUMPRODUCT('Cost Escalators'!$B$19:$M$19,'Input Data'!$AA244:$AL244)</f>
        <v>1</v>
      </c>
      <c r="Y244" s="171">
        <f>SUMPRODUCT('Cost Escalators'!$B$20:$M$20,'Input Data'!$AA244:$AL244)</f>
        <v>1</v>
      </c>
      <c r="Z244" s="171">
        <f>SUMPRODUCT('Cost Escalators'!$B$21:$M$21,'Input Data'!$AA244:$AL244)</f>
        <v>1</v>
      </c>
      <c r="AA244" s="176">
        <f>SUMPRODUCT('Cost Escalators'!$B$22:$M$22,'Input Data'!$AA244:$AL244)</f>
        <v>1</v>
      </c>
      <c r="AC244" s="255">
        <f>IF(OR($A244='Cost Escalators'!$A$68,$A244='Cost Escalators'!$A$69,$A244='Cost Escalators'!$A$70,$A244='Cost Escalators'!$A$71),SUM($H244:$L244),0)</f>
        <v>0</v>
      </c>
    </row>
    <row r="245" spans="1:29" x14ac:dyDescent="0.2">
      <c r="A245" s="33">
        <f>'Input Data'!A245</f>
        <v>6158</v>
      </c>
      <c r="B245" s="33" t="str">
        <f>'Input Data'!B245</f>
        <v>Substation Minor Projects</v>
      </c>
      <c r="C245" s="33" t="str">
        <f>'Input Data'!C245</f>
        <v>Switchbay at Finley</v>
      </c>
      <c r="D245" s="35" t="str">
        <f>'Input Data'!D245</f>
        <v>PS Augmentation</v>
      </c>
      <c r="E245" s="63" t="str">
        <f>'Input Data'!E245</f>
        <v>Input_Proj_Commit</v>
      </c>
      <c r="F245" s="68">
        <f>'Input Data'!F245</f>
        <v>2010</v>
      </c>
      <c r="G245" s="52">
        <f>'Input Data'!G245</f>
        <v>2013</v>
      </c>
      <c r="H245" s="34">
        <f>'Costs ($2014) Excl Real Esc'!H245</f>
        <v>272.12191556624981</v>
      </c>
      <c r="I245" s="34">
        <f>'Costs ($2014) Excl Real Esc'!I245</f>
        <v>0</v>
      </c>
      <c r="J245" s="34">
        <f>'Costs ($2014) Excl Real Esc'!J245</f>
        <v>0</v>
      </c>
      <c r="K245" s="34">
        <f>'Costs ($2014) Excl Real Esc'!K245</f>
        <v>0</v>
      </c>
      <c r="L245" s="49">
        <f>'Costs ($2014) Excl Real Esc'!L245*W245</f>
        <v>0</v>
      </c>
      <c r="M245" s="34">
        <f>'Costs ($2014) Excl Real Esc'!M245*X245</f>
        <v>0</v>
      </c>
      <c r="N245" s="34">
        <f>'Costs ($2014) Excl Real Esc'!N245*Y245</f>
        <v>0</v>
      </c>
      <c r="O245" s="34">
        <f>'Costs ($2014) Excl Real Esc'!O245*Z245</f>
        <v>0</v>
      </c>
      <c r="P245" s="49">
        <f>'Costs ($2014) Excl Real Esc'!P245*AA245</f>
        <v>0</v>
      </c>
      <c r="R245" s="102">
        <f t="shared" si="15"/>
        <v>0</v>
      </c>
      <c r="S245" s="34">
        <f t="shared" si="16"/>
        <v>0</v>
      </c>
      <c r="T245" s="34">
        <f t="shared" si="17"/>
        <v>0</v>
      </c>
      <c r="U245" s="49">
        <f t="shared" si="18"/>
        <v>0</v>
      </c>
      <c r="W245" s="177">
        <f>SUMPRODUCT('Cost Escalators'!$B$18:$M$18,'Input Data'!$AA245:$AL245)</f>
        <v>1</v>
      </c>
      <c r="X245" s="171">
        <f>SUMPRODUCT('Cost Escalators'!$B$19:$M$19,'Input Data'!$AA245:$AL245)</f>
        <v>1</v>
      </c>
      <c r="Y245" s="171">
        <f>SUMPRODUCT('Cost Escalators'!$B$20:$M$20,'Input Data'!$AA245:$AL245)</f>
        <v>1</v>
      </c>
      <c r="Z245" s="171">
        <f>SUMPRODUCT('Cost Escalators'!$B$21:$M$21,'Input Data'!$AA245:$AL245)</f>
        <v>1</v>
      </c>
      <c r="AA245" s="176">
        <f>SUMPRODUCT('Cost Escalators'!$B$22:$M$22,'Input Data'!$AA245:$AL245)</f>
        <v>1</v>
      </c>
      <c r="AC245" s="255">
        <f>IF(OR($A245='Cost Escalators'!$A$68,$A245='Cost Escalators'!$A$69,$A245='Cost Escalators'!$A$70,$A245='Cost Escalators'!$A$71),SUM($H245:$L245),0)</f>
        <v>0</v>
      </c>
    </row>
    <row r="246" spans="1:29" x14ac:dyDescent="0.2">
      <c r="A246" s="33">
        <f>'Input Data'!A246</f>
        <v>5378</v>
      </c>
      <c r="B246" s="33" t="str">
        <f>'Input Data'!B246</f>
        <v>Substation Minor Projects</v>
      </c>
      <c r="C246" s="33" t="str">
        <f>'Input Data'!C246</f>
        <v>Armidale 330kV Substation Connection of 89 Lismore Line</v>
      </c>
      <c r="D246" s="35" t="str">
        <f>'Input Data'!D246</f>
        <v>PS Augmentation</v>
      </c>
      <c r="E246" s="63" t="str">
        <f>'Input Data'!E246</f>
        <v>Input_Proj_Commit</v>
      </c>
      <c r="F246" s="68">
        <f>'Input Data'!F246</f>
        <v>2011</v>
      </c>
      <c r="G246" s="52">
        <f>'Input Data'!G246</f>
        <v>2013</v>
      </c>
      <c r="H246" s="34">
        <f>'Costs ($2014) Excl Real Esc'!H246</f>
        <v>0</v>
      </c>
      <c r="I246" s="34">
        <f>'Costs ($2014) Excl Real Esc'!I246</f>
        <v>33161.145997745247</v>
      </c>
      <c r="J246" s="34">
        <f>'Costs ($2014) Excl Real Esc'!J246</f>
        <v>0</v>
      </c>
      <c r="K246" s="34">
        <f>'Costs ($2014) Excl Real Esc'!K246</f>
        <v>0</v>
      </c>
      <c r="L246" s="49">
        <f>'Costs ($2014) Excl Real Esc'!L246*W246</f>
        <v>0</v>
      </c>
      <c r="M246" s="34">
        <f>'Costs ($2014) Excl Real Esc'!M246*X246</f>
        <v>0</v>
      </c>
      <c r="N246" s="34">
        <f>'Costs ($2014) Excl Real Esc'!N246*Y246</f>
        <v>0</v>
      </c>
      <c r="O246" s="34">
        <f>'Costs ($2014) Excl Real Esc'!O246*Z246</f>
        <v>0</v>
      </c>
      <c r="P246" s="49">
        <f>'Costs ($2014) Excl Real Esc'!P246*AA246</f>
        <v>0</v>
      </c>
      <c r="R246" s="102">
        <f t="shared" si="15"/>
        <v>0</v>
      </c>
      <c r="S246" s="34">
        <f t="shared" si="16"/>
        <v>0</v>
      </c>
      <c r="T246" s="34">
        <f t="shared" si="17"/>
        <v>0</v>
      </c>
      <c r="U246" s="49">
        <f t="shared" si="18"/>
        <v>0</v>
      </c>
      <c r="W246" s="177">
        <f>SUMPRODUCT('Cost Escalators'!$B$18:$M$18,'Input Data'!$AA246:$AL246)</f>
        <v>1</v>
      </c>
      <c r="X246" s="171">
        <f>SUMPRODUCT('Cost Escalators'!$B$19:$M$19,'Input Data'!$AA246:$AL246)</f>
        <v>1</v>
      </c>
      <c r="Y246" s="171">
        <f>SUMPRODUCT('Cost Escalators'!$B$20:$M$20,'Input Data'!$AA246:$AL246)</f>
        <v>1</v>
      </c>
      <c r="Z246" s="171">
        <f>SUMPRODUCT('Cost Escalators'!$B$21:$M$21,'Input Data'!$AA246:$AL246)</f>
        <v>1</v>
      </c>
      <c r="AA246" s="176">
        <f>SUMPRODUCT('Cost Escalators'!$B$22:$M$22,'Input Data'!$AA246:$AL246)</f>
        <v>1</v>
      </c>
      <c r="AC246" s="255">
        <f>IF(OR($A246='Cost Escalators'!$A$68,$A246='Cost Escalators'!$A$69,$A246='Cost Escalators'!$A$70,$A246='Cost Escalators'!$A$71),SUM($H246:$L246),0)</f>
        <v>0</v>
      </c>
    </row>
    <row r="247" spans="1:29" x14ac:dyDescent="0.2">
      <c r="A247" s="33">
        <f>'Input Data'!A247</f>
        <v>6374</v>
      </c>
      <c r="B247" s="33" t="str">
        <f>'Input Data'!B247</f>
        <v>Substation Minor Projects</v>
      </c>
      <c r="C247" s="33" t="str">
        <f>'Input Data'!C247</f>
        <v>Haymarket Substation Ausgrid 132kV Cables</v>
      </c>
      <c r="D247" s="35" t="str">
        <f>'Input Data'!D247</f>
        <v>PS Augmentation</v>
      </c>
      <c r="E247" s="63" t="str">
        <f>'Input Data'!E247</f>
        <v>Input_Proj_Commit</v>
      </c>
      <c r="F247" s="68">
        <f>'Input Data'!F247</f>
        <v>2011</v>
      </c>
      <c r="G247" s="52">
        <f>'Input Data'!G247</f>
        <v>2013</v>
      </c>
      <c r="H247" s="34">
        <f>'Costs ($2014) Excl Real Esc'!H247</f>
        <v>2159779.3047500579</v>
      </c>
      <c r="I247" s="34">
        <f>'Costs ($2014) Excl Real Esc'!I247</f>
        <v>231120.92532759265</v>
      </c>
      <c r="J247" s="34">
        <f>'Costs ($2014) Excl Real Esc'!J247</f>
        <v>0</v>
      </c>
      <c r="K247" s="34">
        <f>'Costs ($2014) Excl Real Esc'!K247</f>
        <v>0</v>
      </c>
      <c r="L247" s="49">
        <f>'Costs ($2014) Excl Real Esc'!L247*W247</f>
        <v>0</v>
      </c>
      <c r="M247" s="34">
        <f>'Costs ($2014) Excl Real Esc'!M247*X247</f>
        <v>0</v>
      </c>
      <c r="N247" s="34">
        <f>'Costs ($2014) Excl Real Esc'!N247*Y247</f>
        <v>0</v>
      </c>
      <c r="O247" s="34">
        <f>'Costs ($2014) Excl Real Esc'!O247*Z247</f>
        <v>0</v>
      </c>
      <c r="P247" s="49">
        <f>'Costs ($2014) Excl Real Esc'!P247*AA247</f>
        <v>0</v>
      </c>
      <c r="R247" s="102">
        <f t="shared" si="15"/>
        <v>0</v>
      </c>
      <c r="S247" s="34">
        <f t="shared" si="16"/>
        <v>0</v>
      </c>
      <c r="T247" s="34">
        <f t="shared" si="17"/>
        <v>0</v>
      </c>
      <c r="U247" s="49">
        <f t="shared" si="18"/>
        <v>0</v>
      </c>
      <c r="W247" s="177">
        <f>SUMPRODUCT('Cost Escalators'!$B$18:$M$18,'Input Data'!$AA247:$AL247)</f>
        <v>1</v>
      </c>
      <c r="X247" s="171">
        <f>SUMPRODUCT('Cost Escalators'!$B$19:$M$19,'Input Data'!$AA247:$AL247)</f>
        <v>1</v>
      </c>
      <c r="Y247" s="171">
        <f>SUMPRODUCT('Cost Escalators'!$B$20:$M$20,'Input Data'!$AA247:$AL247)</f>
        <v>1</v>
      </c>
      <c r="Z247" s="171">
        <f>SUMPRODUCT('Cost Escalators'!$B$21:$M$21,'Input Data'!$AA247:$AL247)</f>
        <v>1</v>
      </c>
      <c r="AA247" s="176">
        <f>SUMPRODUCT('Cost Escalators'!$B$22:$M$22,'Input Data'!$AA247:$AL247)</f>
        <v>1</v>
      </c>
      <c r="AC247" s="255">
        <f>IF(OR($A247='Cost Escalators'!$A$68,$A247='Cost Escalators'!$A$69,$A247='Cost Escalators'!$A$70,$A247='Cost Escalators'!$A$71),SUM($H247:$L247),0)</f>
        <v>0</v>
      </c>
    </row>
    <row r="248" spans="1:29" x14ac:dyDescent="0.2">
      <c r="A248" s="33">
        <f>'Input Data'!A248</f>
        <v>6765</v>
      </c>
      <c r="B248" s="33" t="str">
        <f>'Input Data'!B248</f>
        <v>Substation Minor Projects</v>
      </c>
      <c r="C248" s="33" t="str">
        <f>'Input Data'!C248</f>
        <v>Sydney South Feeder 916/917 Protection Replacement</v>
      </c>
      <c r="D248" s="35" t="str">
        <f>'Input Data'!D248</f>
        <v>PS Augmentation</v>
      </c>
      <c r="E248" s="63" t="str">
        <f>'Input Data'!E248</f>
        <v>Input_Proj_Commit</v>
      </c>
      <c r="F248" s="68">
        <f>'Input Data'!F248</f>
        <v>2011</v>
      </c>
      <c r="G248" s="52">
        <f>'Input Data'!G248</f>
        <v>2013</v>
      </c>
      <c r="H248" s="34">
        <f>'Costs ($2014) Excl Real Esc'!H248</f>
        <v>368437.55933920119</v>
      </c>
      <c r="I248" s="34">
        <f>'Costs ($2014) Excl Real Esc'!I248</f>
        <v>139224.25662643558</v>
      </c>
      <c r="J248" s="34">
        <f>'Costs ($2014) Excl Real Esc'!J248</f>
        <v>0</v>
      </c>
      <c r="K248" s="34">
        <f>'Costs ($2014) Excl Real Esc'!K248</f>
        <v>0</v>
      </c>
      <c r="L248" s="49">
        <f>'Costs ($2014) Excl Real Esc'!L248*W248</f>
        <v>0</v>
      </c>
      <c r="M248" s="34">
        <f>'Costs ($2014) Excl Real Esc'!M248*X248</f>
        <v>0</v>
      </c>
      <c r="N248" s="34">
        <f>'Costs ($2014) Excl Real Esc'!N248*Y248</f>
        <v>0</v>
      </c>
      <c r="O248" s="34">
        <f>'Costs ($2014) Excl Real Esc'!O248*Z248</f>
        <v>0</v>
      </c>
      <c r="P248" s="49">
        <f>'Costs ($2014) Excl Real Esc'!P248*AA248</f>
        <v>0</v>
      </c>
      <c r="R248" s="102">
        <f t="shared" si="15"/>
        <v>0</v>
      </c>
      <c r="S248" s="34">
        <f t="shared" si="16"/>
        <v>0</v>
      </c>
      <c r="T248" s="34">
        <f t="shared" si="17"/>
        <v>0</v>
      </c>
      <c r="U248" s="49">
        <f t="shared" si="18"/>
        <v>0</v>
      </c>
      <c r="W248" s="177">
        <f>SUMPRODUCT('Cost Escalators'!$B$18:$M$18,'Input Data'!$AA248:$AL248)</f>
        <v>1</v>
      </c>
      <c r="X248" s="171">
        <f>SUMPRODUCT('Cost Escalators'!$B$19:$M$19,'Input Data'!$AA248:$AL248)</f>
        <v>1</v>
      </c>
      <c r="Y248" s="171">
        <f>SUMPRODUCT('Cost Escalators'!$B$20:$M$20,'Input Data'!$AA248:$AL248)</f>
        <v>1</v>
      </c>
      <c r="Z248" s="171">
        <f>SUMPRODUCT('Cost Escalators'!$B$21:$M$21,'Input Data'!$AA248:$AL248)</f>
        <v>1</v>
      </c>
      <c r="AA248" s="176">
        <f>SUMPRODUCT('Cost Escalators'!$B$22:$M$22,'Input Data'!$AA248:$AL248)</f>
        <v>1</v>
      </c>
      <c r="AC248" s="255">
        <f>IF(OR($A248='Cost Escalators'!$A$68,$A248='Cost Escalators'!$A$69,$A248='Cost Escalators'!$A$70,$A248='Cost Escalators'!$A$71),SUM($H248:$L248),0)</f>
        <v>0</v>
      </c>
    </row>
    <row r="249" spans="1:29" x14ac:dyDescent="0.2">
      <c r="A249" s="33">
        <f>'Input Data'!A249</f>
        <v>6821</v>
      </c>
      <c r="B249" s="33" t="str">
        <f>'Input Data'!B249</f>
        <v>Substation Minor Projects</v>
      </c>
      <c r="C249" s="33" t="str">
        <f>'Input Data'!C249</f>
        <v>Wallerawang Auxiliary Power Supply Rearrangements</v>
      </c>
      <c r="D249" s="35" t="str">
        <f>'Input Data'!D249</f>
        <v>PS Augmentation</v>
      </c>
      <c r="E249" s="63" t="str">
        <f>'Input Data'!E249</f>
        <v>Input_Proj_Commit</v>
      </c>
      <c r="F249" s="68">
        <f>'Input Data'!F249</f>
        <v>2011</v>
      </c>
      <c r="G249" s="52">
        <f>'Input Data'!G249</f>
        <v>2013</v>
      </c>
      <c r="H249" s="34">
        <f>'Costs ($2014) Excl Real Esc'!H249</f>
        <v>573431.40968023951</v>
      </c>
      <c r="I249" s="34">
        <f>'Costs ($2014) Excl Real Esc'!I249</f>
        <v>74920.294497978815</v>
      </c>
      <c r="J249" s="34">
        <f>'Costs ($2014) Excl Real Esc'!J249</f>
        <v>15185.616068043821</v>
      </c>
      <c r="K249" s="34">
        <f>'Costs ($2014) Excl Real Esc'!K249</f>
        <v>0</v>
      </c>
      <c r="L249" s="49">
        <f>'Costs ($2014) Excl Real Esc'!L249*W249</f>
        <v>0</v>
      </c>
      <c r="M249" s="34">
        <f>'Costs ($2014) Excl Real Esc'!M249*X249</f>
        <v>0</v>
      </c>
      <c r="N249" s="34">
        <f>'Costs ($2014) Excl Real Esc'!N249*Y249</f>
        <v>0</v>
      </c>
      <c r="O249" s="34">
        <f>'Costs ($2014) Excl Real Esc'!O249*Z249</f>
        <v>0</v>
      </c>
      <c r="P249" s="49">
        <f>'Costs ($2014) Excl Real Esc'!P249*AA249</f>
        <v>0</v>
      </c>
      <c r="R249" s="102">
        <f t="shared" si="15"/>
        <v>0</v>
      </c>
      <c r="S249" s="34">
        <f t="shared" si="16"/>
        <v>0</v>
      </c>
      <c r="T249" s="34">
        <f t="shared" si="17"/>
        <v>0</v>
      </c>
      <c r="U249" s="49">
        <f t="shared" si="18"/>
        <v>0</v>
      </c>
      <c r="W249" s="177">
        <f>SUMPRODUCT('Cost Escalators'!$B$18:$M$18,'Input Data'!$AA249:$AL249)</f>
        <v>1</v>
      </c>
      <c r="X249" s="171">
        <f>SUMPRODUCT('Cost Escalators'!$B$19:$M$19,'Input Data'!$AA249:$AL249)</f>
        <v>1</v>
      </c>
      <c r="Y249" s="171">
        <f>SUMPRODUCT('Cost Escalators'!$B$20:$M$20,'Input Data'!$AA249:$AL249)</f>
        <v>1</v>
      </c>
      <c r="Z249" s="171">
        <f>SUMPRODUCT('Cost Escalators'!$B$21:$M$21,'Input Data'!$AA249:$AL249)</f>
        <v>1</v>
      </c>
      <c r="AA249" s="176">
        <f>SUMPRODUCT('Cost Escalators'!$B$22:$M$22,'Input Data'!$AA249:$AL249)</f>
        <v>1</v>
      </c>
      <c r="AC249" s="255">
        <f>IF(OR($A249='Cost Escalators'!$A$68,$A249='Cost Escalators'!$A$69,$A249='Cost Escalators'!$A$70,$A249='Cost Escalators'!$A$71),SUM($H249:$L249),0)</f>
        <v>0</v>
      </c>
    </row>
    <row r="250" spans="1:29" x14ac:dyDescent="0.2">
      <c r="A250" s="33">
        <f>'Input Data'!A250</f>
        <v>6872</v>
      </c>
      <c r="B250" s="33" t="str">
        <f>'Input Data'!B250</f>
        <v>Substation Minor Projects</v>
      </c>
      <c r="C250" s="33" t="str">
        <f>'Input Data'!C250</f>
        <v>Connection to Jesmond Substation</v>
      </c>
      <c r="D250" s="35" t="str">
        <f>'Input Data'!D250</f>
        <v>PS Augmentation</v>
      </c>
      <c r="E250" s="63" t="str">
        <f>'Input Data'!E250</f>
        <v>Input_Proj_Commit</v>
      </c>
      <c r="F250" s="68">
        <f>'Input Data'!F250</f>
        <v>2011</v>
      </c>
      <c r="G250" s="52">
        <f>'Input Data'!G250</f>
        <v>2013</v>
      </c>
      <c r="H250" s="34">
        <f>'Costs ($2014) Excl Real Esc'!H250</f>
        <v>1975.8009973117257</v>
      </c>
      <c r="I250" s="34">
        <f>'Costs ($2014) Excl Real Esc'!I250</f>
        <v>45991.438517088201</v>
      </c>
      <c r="J250" s="34">
        <f>'Costs ($2014) Excl Real Esc'!J250</f>
        <v>0</v>
      </c>
      <c r="K250" s="34">
        <f>'Costs ($2014) Excl Real Esc'!K250</f>
        <v>-45719.017097838012</v>
      </c>
      <c r="L250" s="49">
        <f>'Costs ($2014) Excl Real Esc'!L250*W250</f>
        <v>0</v>
      </c>
      <c r="M250" s="34">
        <f>'Costs ($2014) Excl Real Esc'!M250*X250</f>
        <v>0</v>
      </c>
      <c r="N250" s="34">
        <f>'Costs ($2014) Excl Real Esc'!N250*Y250</f>
        <v>0</v>
      </c>
      <c r="O250" s="34">
        <f>'Costs ($2014) Excl Real Esc'!O250*Z250</f>
        <v>0</v>
      </c>
      <c r="P250" s="49">
        <f>'Costs ($2014) Excl Real Esc'!P250*AA250</f>
        <v>0</v>
      </c>
      <c r="R250" s="102">
        <f t="shared" si="15"/>
        <v>0</v>
      </c>
      <c r="S250" s="34">
        <f t="shared" si="16"/>
        <v>0</v>
      </c>
      <c r="T250" s="34">
        <f t="shared" si="17"/>
        <v>0</v>
      </c>
      <c r="U250" s="49">
        <f t="shared" si="18"/>
        <v>0</v>
      </c>
      <c r="W250" s="177">
        <f>SUMPRODUCT('Cost Escalators'!$B$18:$M$18,'Input Data'!$AA250:$AL250)</f>
        <v>1</v>
      </c>
      <c r="X250" s="171">
        <f>SUMPRODUCT('Cost Escalators'!$B$19:$M$19,'Input Data'!$AA250:$AL250)</f>
        <v>1</v>
      </c>
      <c r="Y250" s="171">
        <f>SUMPRODUCT('Cost Escalators'!$B$20:$M$20,'Input Data'!$AA250:$AL250)</f>
        <v>1</v>
      </c>
      <c r="Z250" s="171">
        <f>SUMPRODUCT('Cost Escalators'!$B$21:$M$21,'Input Data'!$AA250:$AL250)</f>
        <v>1</v>
      </c>
      <c r="AA250" s="176">
        <f>SUMPRODUCT('Cost Escalators'!$B$22:$M$22,'Input Data'!$AA250:$AL250)</f>
        <v>1</v>
      </c>
      <c r="AC250" s="255">
        <f>IF(OR($A250='Cost Escalators'!$A$68,$A250='Cost Escalators'!$A$69,$A250='Cost Escalators'!$A$70,$A250='Cost Escalators'!$A$71),SUM($H250:$L250),0)</f>
        <v>0</v>
      </c>
    </row>
    <row r="251" spans="1:29" x14ac:dyDescent="0.2">
      <c r="A251" s="33">
        <f>'Input Data'!A251</f>
        <v>6223</v>
      </c>
      <c r="B251" s="33" t="str">
        <f>'Input Data'!B251</f>
        <v>Substation Minor Projects</v>
      </c>
      <c r="C251" s="33" t="str">
        <f>'Input Data'!C251</f>
        <v>Vineyard Line Bays</v>
      </c>
      <c r="D251" s="35" t="str">
        <f>'Input Data'!D251</f>
        <v>PS Augmentation</v>
      </c>
      <c r="E251" s="63" t="str">
        <f>'Input Data'!E251</f>
        <v>Input_Proj_Commit</v>
      </c>
      <c r="F251" s="68">
        <f>'Input Data'!F251</f>
        <v>2012</v>
      </c>
      <c r="G251" s="52">
        <f>'Input Data'!G251</f>
        <v>2013</v>
      </c>
      <c r="H251" s="34">
        <f>'Costs ($2014) Excl Real Esc'!H251</f>
        <v>0</v>
      </c>
      <c r="I251" s="34">
        <f>'Costs ($2014) Excl Real Esc'!I251</f>
        <v>-3760.659082345268</v>
      </c>
      <c r="J251" s="34">
        <f>'Costs ($2014) Excl Real Esc'!J251</f>
        <v>0</v>
      </c>
      <c r="K251" s="34">
        <f>'Costs ($2014) Excl Real Esc'!K251</f>
        <v>0</v>
      </c>
      <c r="L251" s="49">
        <f>'Costs ($2014) Excl Real Esc'!L251*W251</f>
        <v>0</v>
      </c>
      <c r="M251" s="34">
        <f>'Costs ($2014) Excl Real Esc'!M251*X251</f>
        <v>0</v>
      </c>
      <c r="N251" s="34">
        <f>'Costs ($2014) Excl Real Esc'!N251*Y251</f>
        <v>0</v>
      </c>
      <c r="O251" s="34">
        <f>'Costs ($2014) Excl Real Esc'!O251*Z251</f>
        <v>0</v>
      </c>
      <c r="P251" s="49">
        <f>'Costs ($2014) Excl Real Esc'!P251*AA251</f>
        <v>0</v>
      </c>
      <c r="R251" s="102">
        <f t="shared" si="15"/>
        <v>0</v>
      </c>
      <c r="S251" s="34">
        <f t="shared" si="16"/>
        <v>0</v>
      </c>
      <c r="T251" s="34">
        <f t="shared" si="17"/>
        <v>0</v>
      </c>
      <c r="U251" s="49">
        <f t="shared" si="18"/>
        <v>0</v>
      </c>
      <c r="W251" s="177">
        <f>SUMPRODUCT('Cost Escalators'!$B$18:$M$18,'Input Data'!$AA251:$AL251)</f>
        <v>1</v>
      </c>
      <c r="X251" s="171">
        <f>SUMPRODUCT('Cost Escalators'!$B$19:$M$19,'Input Data'!$AA251:$AL251)</f>
        <v>1</v>
      </c>
      <c r="Y251" s="171">
        <f>SUMPRODUCT('Cost Escalators'!$B$20:$M$20,'Input Data'!$AA251:$AL251)</f>
        <v>1</v>
      </c>
      <c r="Z251" s="171">
        <f>SUMPRODUCT('Cost Escalators'!$B$21:$M$21,'Input Data'!$AA251:$AL251)</f>
        <v>1</v>
      </c>
      <c r="AA251" s="176">
        <f>SUMPRODUCT('Cost Escalators'!$B$22:$M$22,'Input Data'!$AA251:$AL251)</f>
        <v>1</v>
      </c>
      <c r="AC251" s="255">
        <f>IF(OR($A251='Cost Escalators'!$A$68,$A251='Cost Escalators'!$A$69,$A251='Cost Escalators'!$A$70,$A251='Cost Escalators'!$A$71),SUM($H251:$L251),0)</f>
        <v>0</v>
      </c>
    </row>
    <row r="252" spans="1:29" x14ac:dyDescent="0.2">
      <c r="A252" s="33">
        <f>'Input Data'!A252</f>
        <v>6720</v>
      </c>
      <c r="B252" s="33" t="str">
        <f>'Input Data'!B252</f>
        <v>Substation Minor Projects</v>
      </c>
      <c r="C252" s="33" t="str">
        <f>'Input Data'!C252</f>
        <v>Manildra 132kV Swithbay</v>
      </c>
      <c r="D252" s="35" t="str">
        <f>'Input Data'!D252</f>
        <v>PS Augmentation</v>
      </c>
      <c r="E252" s="63" t="str">
        <f>'Input Data'!E252</f>
        <v>Input_Proj_Commit</v>
      </c>
      <c r="F252" s="68">
        <f>'Input Data'!F252</f>
        <v>2012</v>
      </c>
      <c r="G252" s="52">
        <f>'Input Data'!G252</f>
        <v>2013</v>
      </c>
      <c r="H252" s="34">
        <f>'Costs ($2014) Excl Real Esc'!H252</f>
        <v>-0.77353789507161652</v>
      </c>
      <c r="I252" s="34">
        <f>'Costs ($2014) Excl Real Esc'!I252</f>
        <v>0</v>
      </c>
      <c r="J252" s="34">
        <f>'Costs ($2014) Excl Real Esc'!J252</f>
        <v>0</v>
      </c>
      <c r="K252" s="34">
        <f>'Costs ($2014) Excl Real Esc'!K252</f>
        <v>-1090.8464484531858</v>
      </c>
      <c r="L252" s="49">
        <f>'Costs ($2014) Excl Real Esc'!L252*W252</f>
        <v>0</v>
      </c>
      <c r="M252" s="34">
        <f>'Costs ($2014) Excl Real Esc'!M252*X252</f>
        <v>0</v>
      </c>
      <c r="N252" s="34">
        <f>'Costs ($2014) Excl Real Esc'!N252*Y252</f>
        <v>0</v>
      </c>
      <c r="O252" s="34">
        <f>'Costs ($2014) Excl Real Esc'!O252*Z252</f>
        <v>0</v>
      </c>
      <c r="P252" s="49">
        <f>'Costs ($2014) Excl Real Esc'!P252*AA252</f>
        <v>0</v>
      </c>
      <c r="R252" s="102">
        <f t="shared" si="15"/>
        <v>0</v>
      </c>
      <c r="S252" s="34">
        <f t="shared" si="16"/>
        <v>0</v>
      </c>
      <c r="T252" s="34">
        <f t="shared" si="17"/>
        <v>0</v>
      </c>
      <c r="U252" s="49">
        <f t="shared" si="18"/>
        <v>0</v>
      </c>
      <c r="W252" s="177">
        <f>SUMPRODUCT('Cost Escalators'!$B$18:$M$18,'Input Data'!$AA252:$AL252)</f>
        <v>1</v>
      </c>
      <c r="X252" s="171">
        <f>SUMPRODUCT('Cost Escalators'!$B$19:$M$19,'Input Data'!$AA252:$AL252)</f>
        <v>1</v>
      </c>
      <c r="Y252" s="171">
        <f>SUMPRODUCT('Cost Escalators'!$B$20:$M$20,'Input Data'!$AA252:$AL252)</f>
        <v>1</v>
      </c>
      <c r="Z252" s="171">
        <f>SUMPRODUCT('Cost Escalators'!$B$21:$M$21,'Input Data'!$AA252:$AL252)</f>
        <v>1</v>
      </c>
      <c r="AA252" s="176">
        <f>SUMPRODUCT('Cost Escalators'!$B$22:$M$22,'Input Data'!$AA252:$AL252)</f>
        <v>1</v>
      </c>
      <c r="AC252" s="255">
        <f>IF(OR($A252='Cost Escalators'!$A$68,$A252='Cost Escalators'!$A$69,$A252='Cost Escalators'!$A$70,$A252='Cost Escalators'!$A$71),SUM($H252:$L252),0)</f>
        <v>0</v>
      </c>
    </row>
    <row r="253" spans="1:29" x14ac:dyDescent="0.2">
      <c r="A253" s="33">
        <f>'Input Data'!A253</f>
        <v>6816</v>
      </c>
      <c r="B253" s="33" t="str">
        <f>'Input Data'!B253</f>
        <v>Substation Minor Projects</v>
      </c>
      <c r="C253" s="33" t="str">
        <f>'Input Data'!C253</f>
        <v>Port Macquarie 33kV Switchbays and Installation of Auto Reclose Facilities</v>
      </c>
      <c r="D253" s="35" t="str">
        <f>'Input Data'!D253</f>
        <v>PS Augmentation</v>
      </c>
      <c r="E253" s="63" t="str">
        <f>'Input Data'!E253</f>
        <v>Input_Proj_Commit</v>
      </c>
      <c r="F253" s="68">
        <f>'Input Data'!F253</f>
        <v>2012</v>
      </c>
      <c r="G253" s="52">
        <f>'Input Data'!G253</f>
        <v>2013</v>
      </c>
      <c r="H253" s="34">
        <f>'Costs ($2014) Excl Real Esc'!H253</f>
        <v>780850.60637952539</v>
      </c>
      <c r="I253" s="34">
        <f>'Costs ($2014) Excl Real Esc'!I253</f>
        <v>1087218.4707823447</v>
      </c>
      <c r="J253" s="34">
        <f>'Costs ($2014) Excl Real Esc'!J253</f>
        <v>606967.5063014935</v>
      </c>
      <c r="K253" s="34">
        <f>'Costs ($2014) Excl Real Esc'!K253</f>
        <v>904453.52869068226</v>
      </c>
      <c r="L253" s="49">
        <f>'Costs ($2014) Excl Real Esc'!L253*W253</f>
        <v>0</v>
      </c>
      <c r="M253" s="34">
        <f>'Costs ($2014) Excl Real Esc'!M253*X253</f>
        <v>0</v>
      </c>
      <c r="N253" s="34">
        <f>'Costs ($2014) Excl Real Esc'!N253*Y253</f>
        <v>0</v>
      </c>
      <c r="O253" s="34">
        <f>'Costs ($2014) Excl Real Esc'!O253*Z253</f>
        <v>0</v>
      </c>
      <c r="P253" s="49">
        <f>'Costs ($2014) Excl Real Esc'!P253*AA253</f>
        <v>0</v>
      </c>
      <c r="R253" s="102">
        <f t="shared" si="15"/>
        <v>0</v>
      </c>
      <c r="S253" s="34">
        <f t="shared" si="16"/>
        <v>0</v>
      </c>
      <c r="T253" s="34">
        <f t="shared" si="17"/>
        <v>0</v>
      </c>
      <c r="U253" s="49">
        <f t="shared" si="18"/>
        <v>0</v>
      </c>
      <c r="W253" s="177">
        <f>SUMPRODUCT('Cost Escalators'!$B$18:$M$18,'Input Data'!$AA253:$AL253)</f>
        <v>1</v>
      </c>
      <c r="X253" s="171">
        <f>SUMPRODUCT('Cost Escalators'!$B$19:$M$19,'Input Data'!$AA253:$AL253)</f>
        <v>1</v>
      </c>
      <c r="Y253" s="171">
        <f>SUMPRODUCT('Cost Escalators'!$B$20:$M$20,'Input Data'!$AA253:$AL253)</f>
        <v>1</v>
      </c>
      <c r="Z253" s="171">
        <f>SUMPRODUCT('Cost Escalators'!$B$21:$M$21,'Input Data'!$AA253:$AL253)</f>
        <v>1</v>
      </c>
      <c r="AA253" s="176">
        <f>SUMPRODUCT('Cost Escalators'!$B$22:$M$22,'Input Data'!$AA253:$AL253)</f>
        <v>1</v>
      </c>
      <c r="AC253" s="255">
        <f>IF(OR($A253='Cost Escalators'!$A$68,$A253='Cost Escalators'!$A$69,$A253='Cost Escalators'!$A$70,$A253='Cost Escalators'!$A$71),SUM($H253:$L253),0)</f>
        <v>0</v>
      </c>
    </row>
    <row r="254" spans="1:29" x14ac:dyDescent="0.2">
      <c r="A254" s="33">
        <f>'Input Data'!A254</f>
        <v>6102</v>
      </c>
      <c r="B254" s="33" t="str">
        <f>'Input Data'!B254</f>
        <v>Substation Minor Projects</v>
      </c>
      <c r="C254" s="33" t="str">
        <f>'Input Data'!C254</f>
        <v>Liddell 84 Line Connection - Additional Circuit Breaker Installation</v>
      </c>
      <c r="D254" s="35" t="str">
        <f>'Input Data'!D254</f>
        <v>PS Augmentation</v>
      </c>
      <c r="E254" s="63" t="str">
        <f>'Input Data'!E254</f>
        <v>Input_Proj_Commit</v>
      </c>
      <c r="F254" s="68">
        <f>'Input Data'!F254</f>
        <v>2013</v>
      </c>
      <c r="G254" s="52">
        <f>'Input Data'!G254</f>
        <v>2013</v>
      </c>
      <c r="H254" s="34">
        <f>'Costs ($2014) Excl Real Esc'!H254</f>
        <v>4584.2688335925932</v>
      </c>
      <c r="I254" s="34">
        <f>'Costs ($2014) Excl Real Esc'!I254</f>
        <v>-13629.806485838821</v>
      </c>
      <c r="J254" s="34">
        <f>'Costs ($2014) Excl Real Esc'!J254</f>
        <v>0</v>
      </c>
      <c r="K254" s="34">
        <f>'Costs ($2014) Excl Real Esc'!K254</f>
        <v>0</v>
      </c>
      <c r="L254" s="49">
        <f>'Costs ($2014) Excl Real Esc'!L254*W254</f>
        <v>0</v>
      </c>
      <c r="M254" s="34">
        <f>'Costs ($2014) Excl Real Esc'!M254*X254</f>
        <v>0</v>
      </c>
      <c r="N254" s="34">
        <f>'Costs ($2014) Excl Real Esc'!N254*Y254</f>
        <v>0</v>
      </c>
      <c r="O254" s="34">
        <f>'Costs ($2014) Excl Real Esc'!O254*Z254</f>
        <v>0</v>
      </c>
      <c r="P254" s="49">
        <f>'Costs ($2014) Excl Real Esc'!P254*AA254</f>
        <v>0</v>
      </c>
      <c r="R254" s="102">
        <f t="shared" si="15"/>
        <v>0</v>
      </c>
      <c r="S254" s="34">
        <f t="shared" si="16"/>
        <v>0</v>
      </c>
      <c r="T254" s="34">
        <f t="shared" si="17"/>
        <v>0</v>
      </c>
      <c r="U254" s="49">
        <f t="shared" si="18"/>
        <v>0</v>
      </c>
      <c r="W254" s="177">
        <f>SUMPRODUCT('Cost Escalators'!$B$18:$M$18,'Input Data'!$AA254:$AL254)</f>
        <v>1</v>
      </c>
      <c r="X254" s="171">
        <f>SUMPRODUCT('Cost Escalators'!$B$19:$M$19,'Input Data'!$AA254:$AL254)</f>
        <v>1</v>
      </c>
      <c r="Y254" s="171">
        <f>SUMPRODUCT('Cost Escalators'!$B$20:$M$20,'Input Data'!$AA254:$AL254)</f>
        <v>1</v>
      </c>
      <c r="Z254" s="171">
        <f>SUMPRODUCT('Cost Escalators'!$B$21:$M$21,'Input Data'!$AA254:$AL254)</f>
        <v>1</v>
      </c>
      <c r="AA254" s="176">
        <f>SUMPRODUCT('Cost Escalators'!$B$22:$M$22,'Input Data'!$AA254:$AL254)</f>
        <v>1</v>
      </c>
      <c r="AC254" s="255">
        <f>IF(OR($A254='Cost Escalators'!$A$68,$A254='Cost Escalators'!$A$69,$A254='Cost Escalators'!$A$70,$A254='Cost Escalators'!$A$71),SUM($H254:$L254),0)</f>
        <v>0</v>
      </c>
    </row>
    <row r="255" spans="1:29" x14ac:dyDescent="0.2">
      <c r="A255" s="33">
        <f>'Input Data'!A255</f>
        <v>6274</v>
      </c>
      <c r="B255" s="33" t="str">
        <f>'Input Data'!B255</f>
        <v>Substation Minor Projects</v>
      </c>
      <c r="C255" s="33" t="str">
        <f>'Input Data'!C255</f>
        <v>Newcastle Substation - Provision of 132kV Switchbay</v>
      </c>
      <c r="D255" s="35" t="str">
        <f>'Input Data'!D255</f>
        <v>PS Augmentation</v>
      </c>
      <c r="E255" s="63" t="str">
        <f>'Input Data'!E255</f>
        <v>Input_Proj_Commit</v>
      </c>
      <c r="F255" s="68">
        <f>'Input Data'!F255</f>
        <v>2013</v>
      </c>
      <c r="G255" s="52">
        <f>'Input Data'!G255</f>
        <v>2013</v>
      </c>
      <c r="H255" s="34">
        <f>'Costs ($2014) Excl Real Esc'!H255</f>
        <v>31755.63720017768</v>
      </c>
      <c r="I255" s="34">
        <f>'Costs ($2014) Excl Real Esc'!I255</f>
        <v>-33719.602026506698</v>
      </c>
      <c r="J255" s="34">
        <f>'Costs ($2014) Excl Real Esc'!J255</f>
        <v>0</v>
      </c>
      <c r="K255" s="34">
        <f>'Costs ($2014) Excl Real Esc'!K255</f>
        <v>0</v>
      </c>
      <c r="L255" s="49">
        <f>'Costs ($2014) Excl Real Esc'!L255*W255</f>
        <v>0</v>
      </c>
      <c r="M255" s="34">
        <f>'Costs ($2014) Excl Real Esc'!M255*X255</f>
        <v>0</v>
      </c>
      <c r="N255" s="34">
        <f>'Costs ($2014) Excl Real Esc'!N255*Y255</f>
        <v>0</v>
      </c>
      <c r="O255" s="34">
        <f>'Costs ($2014) Excl Real Esc'!O255*Z255</f>
        <v>0</v>
      </c>
      <c r="P255" s="49">
        <f>'Costs ($2014) Excl Real Esc'!P255*AA255</f>
        <v>0</v>
      </c>
      <c r="R255" s="102">
        <f t="shared" si="15"/>
        <v>0</v>
      </c>
      <c r="S255" s="34">
        <f t="shared" si="16"/>
        <v>0</v>
      </c>
      <c r="T255" s="34">
        <f t="shared" si="17"/>
        <v>0</v>
      </c>
      <c r="U255" s="49">
        <f t="shared" si="18"/>
        <v>0</v>
      </c>
      <c r="W255" s="177">
        <f>SUMPRODUCT('Cost Escalators'!$B$18:$M$18,'Input Data'!$AA255:$AL255)</f>
        <v>1</v>
      </c>
      <c r="X255" s="171">
        <f>SUMPRODUCT('Cost Escalators'!$B$19:$M$19,'Input Data'!$AA255:$AL255)</f>
        <v>1</v>
      </c>
      <c r="Y255" s="171">
        <f>SUMPRODUCT('Cost Escalators'!$B$20:$M$20,'Input Data'!$AA255:$AL255)</f>
        <v>1</v>
      </c>
      <c r="Z255" s="171">
        <f>SUMPRODUCT('Cost Escalators'!$B$21:$M$21,'Input Data'!$AA255:$AL255)</f>
        <v>1</v>
      </c>
      <c r="AA255" s="176">
        <f>SUMPRODUCT('Cost Escalators'!$B$22:$M$22,'Input Data'!$AA255:$AL255)</f>
        <v>1</v>
      </c>
      <c r="AC255" s="255">
        <f>IF(OR($A255='Cost Escalators'!$A$68,$A255='Cost Escalators'!$A$69,$A255='Cost Escalators'!$A$70,$A255='Cost Escalators'!$A$71),SUM($H255:$L255),0)</f>
        <v>0</v>
      </c>
    </row>
    <row r="256" spans="1:29" x14ac:dyDescent="0.2">
      <c r="A256" s="33">
        <f>'Input Data'!A256</f>
        <v>6607</v>
      </c>
      <c r="B256" s="33" t="str">
        <f>'Input Data'!B256</f>
        <v>Substation Minor Projects</v>
      </c>
      <c r="C256" s="33" t="str">
        <f>'Input Data'!C256</f>
        <v>Griffith 132kV Substation - 33kV Connection</v>
      </c>
      <c r="D256" s="35" t="str">
        <f>'Input Data'!D256</f>
        <v>PS Augmentation</v>
      </c>
      <c r="E256" s="63" t="str">
        <f>'Input Data'!E256</f>
        <v>Input_Proj_Commit</v>
      </c>
      <c r="F256" s="68">
        <f>'Input Data'!F256</f>
        <v>2013</v>
      </c>
      <c r="G256" s="52">
        <f>'Input Data'!G256</f>
        <v>2013</v>
      </c>
      <c r="H256" s="34">
        <f>'Costs ($2014) Excl Real Esc'!H256</f>
        <v>849349.75118140189</v>
      </c>
      <c r="I256" s="34">
        <f>'Costs ($2014) Excl Real Esc'!I256</f>
        <v>1389659.5489533439</v>
      </c>
      <c r="J256" s="34">
        <f>'Costs ($2014) Excl Real Esc'!J256</f>
        <v>273564.11869264371</v>
      </c>
      <c r="K256" s="34">
        <f>'Costs ($2014) Excl Real Esc'!K256</f>
        <v>67770.437319430086</v>
      </c>
      <c r="L256" s="49">
        <f>'Costs ($2014) Excl Real Esc'!L256*W256</f>
        <v>0</v>
      </c>
      <c r="M256" s="34">
        <f>'Costs ($2014) Excl Real Esc'!M256*X256</f>
        <v>0</v>
      </c>
      <c r="N256" s="34">
        <f>'Costs ($2014) Excl Real Esc'!N256*Y256</f>
        <v>0</v>
      </c>
      <c r="O256" s="34">
        <f>'Costs ($2014) Excl Real Esc'!O256*Z256</f>
        <v>0</v>
      </c>
      <c r="P256" s="49">
        <f>'Costs ($2014) Excl Real Esc'!P256*AA256</f>
        <v>0</v>
      </c>
      <c r="R256" s="102">
        <f t="shared" si="15"/>
        <v>0</v>
      </c>
      <c r="S256" s="34">
        <f t="shared" si="16"/>
        <v>0</v>
      </c>
      <c r="T256" s="34">
        <f t="shared" si="17"/>
        <v>0</v>
      </c>
      <c r="U256" s="49">
        <f t="shared" si="18"/>
        <v>0</v>
      </c>
      <c r="W256" s="177">
        <f>SUMPRODUCT('Cost Escalators'!$B$18:$M$18,'Input Data'!$AA256:$AL256)</f>
        <v>1</v>
      </c>
      <c r="X256" s="171">
        <f>SUMPRODUCT('Cost Escalators'!$B$19:$M$19,'Input Data'!$AA256:$AL256)</f>
        <v>1</v>
      </c>
      <c r="Y256" s="171">
        <f>SUMPRODUCT('Cost Escalators'!$B$20:$M$20,'Input Data'!$AA256:$AL256)</f>
        <v>1</v>
      </c>
      <c r="Z256" s="171">
        <f>SUMPRODUCT('Cost Escalators'!$B$21:$M$21,'Input Data'!$AA256:$AL256)</f>
        <v>1</v>
      </c>
      <c r="AA256" s="176">
        <f>SUMPRODUCT('Cost Escalators'!$B$22:$M$22,'Input Data'!$AA256:$AL256)</f>
        <v>1</v>
      </c>
      <c r="AC256" s="255">
        <f>IF(OR($A256='Cost Escalators'!$A$68,$A256='Cost Escalators'!$A$69,$A256='Cost Escalators'!$A$70,$A256='Cost Escalators'!$A$71),SUM($H256:$L256),0)</f>
        <v>0</v>
      </c>
    </row>
    <row r="257" spans="1:29" x14ac:dyDescent="0.2">
      <c r="A257" s="33">
        <f>'Input Data'!A257</f>
        <v>7307</v>
      </c>
      <c r="B257" s="33" t="str">
        <f>'Input Data'!B257</f>
        <v>Substation Minor Projects</v>
      </c>
      <c r="C257" s="33" t="str">
        <f>'Input Data'!C257</f>
        <v>Newcastle Substation - Provision of 132kV Switchbay</v>
      </c>
      <c r="D257" s="35" t="str">
        <f>'Input Data'!D257</f>
        <v>PS Augmentation</v>
      </c>
      <c r="E257" s="63" t="str">
        <f>'Input Data'!E257</f>
        <v>Input_Proj_Commit</v>
      </c>
      <c r="F257" s="68">
        <f>'Input Data'!F257</f>
        <v>2013</v>
      </c>
      <c r="G257" s="52">
        <f>'Input Data'!G257</f>
        <v>2013</v>
      </c>
      <c r="H257" s="34">
        <f>'Costs ($2014) Excl Real Esc'!H257</f>
        <v>0</v>
      </c>
      <c r="I257" s="34">
        <f>'Costs ($2014) Excl Real Esc'!I257</f>
        <v>55642.358782279087</v>
      </c>
      <c r="J257" s="34">
        <f>'Costs ($2014) Excl Real Esc'!J257</f>
        <v>2374.6667114250727</v>
      </c>
      <c r="K257" s="34">
        <f>'Costs ($2014) Excl Real Esc'!K257</f>
        <v>0</v>
      </c>
      <c r="L257" s="49">
        <f>'Costs ($2014) Excl Real Esc'!L257*W257</f>
        <v>0</v>
      </c>
      <c r="M257" s="34">
        <f>'Costs ($2014) Excl Real Esc'!M257*X257</f>
        <v>0</v>
      </c>
      <c r="N257" s="34">
        <f>'Costs ($2014) Excl Real Esc'!N257*Y257</f>
        <v>0</v>
      </c>
      <c r="O257" s="34">
        <f>'Costs ($2014) Excl Real Esc'!O257*Z257</f>
        <v>0</v>
      </c>
      <c r="P257" s="49">
        <f>'Costs ($2014) Excl Real Esc'!P257*AA257</f>
        <v>0</v>
      </c>
      <c r="R257" s="102">
        <f t="shared" si="15"/>
        <v>0</v>
      </c>
      <c r="S257" s="34">
        <f t="shared" si="16"/>
        <v>0</v>
      </c>
      <c r="T257" s="34">
        <f t="shared" si="17"/>
        <v>0</v>
      </c>
      <c r="U257" s="49">
        <f t="shared" si="18"/>
        <v>0</v>
      </c>
      <c r="W257" s="177">
        <f>SUMPRODUCT('Cost Escalators'!$B$18:$M$18,'Input Data'!$AA257:$AL257)</f>
        <v>1</v>
      </c>
      <c r="X257" s="171">
        <f>SUMPRODUCT('Cost Escalators'!$B$19:$M$19,'Input Data'!$AA257:$AL257)</f>
        <v>1</v>
      </c>
      <c r="Y257" s="171">
        <f>SUMPRODUCT('Cost Escalators'!$B$20:$M$20,'Input Data'!$AA257:$AL257)</f>
        <v>1</v>
      </c>
      <c r="Z257" s="171">
        <f>SUMPRODUCT('Cost Escalators'!$B$21:$M$21,'Input Data'!$AA257:$AL257)</f>
        <v>1</v>
      </c>
      <c r="AA257" s="176">
        <f>SUMPRODUCT('Cost Escalators'!$B$22:$M$22,'Input Data'!$AA257:$AL257)</f>
        <v>1</v>
      </c>
      <c r="AC257" s="255">
        <f>IF(OR($A257='Cost Escalators'!$A$68,$A257='Cost Escalators'!$A$69,$A257='Cost Escalators'!$A$70,$A257='Cost Escalators'!$A$71),SUM($H257:$L257),0)</f>
        <v>0</v>
      </c>
    </row>
    <row r="258" spans="1:29" x14ac:dyDescent="0.2">
      <c r="A258" s="33">
        <f>'Input Data'!A258</f>
        <v>7469</v>
      </c>
      <c r="B258" s="33" t="str">
        <f>'Input Data'!B258</f>
        <v>Substation Minor Projects</v>
      </c>
      <c r="C258" s="33" t="str">
        <f>'Input Data'!C258</f>
        <v>Liddell 84 Line Connection - Additional Circuit Breaker Installation</v>
      </c>
      <c r="D258" s="35" t="str">
        <f>'Input Data'!D258</f>
        <v>PS Augmentation</v>
      </c>
      <c r="E258" s="63" t="str">
        <f>'Input Data'!E258</f>
        <v>Input_Proj_Commit</v>
      </c>
      <c r="F258" s="68">
        <f>'Input Data'!F258</f>
        <v>2013</v>
      </c>
      <c r="G258" s="52">
        <f>'Input Data'!G258</f>
        <v>2013</v>
      </c>
      <c r="H258" s="34">
        <f>'Costs ($2014) Excl Real Esc'!H258</f>
        <v>0</v>
      </c>
      <c r="I258" s="34">
        <f>'Costs ($2014) Excl Real Esc'!I258</f>
        <v>15266.892840426111</v>
      </c>
      <c r="J258" s="34">
        <f>'Costs ($2014) Excl Real Esc'!J258</f>
        <v>519846.41460672027</v>
      </c>
      <c r="K258" s="34">
        <f>'Costs ($2014) Excl Real Esc'!K258</f>
        <v>3826800.9814516664</v>
      </c>
      <c r="L258" s="49">
        <f>'Costs ($2014) Excl Real Esc'!L258*W258</f>
        <v>0</v>
      </c>
      <c r="M258" s="34">
        <f>'Costs ($2014) Excl Real Esc'!M258*X258</f>
        <v>0</v>
      </c>
      <c r="N258" s="34">
        <f>'Costs ($2014) Excl Real Esc'!N258*Y258</f>
        <v>0</v>
      </c>
      <c r="O258" s="34">
        <f>'Costs ($2014) Excl Real Esc'!O258*Z258</f>
        <v>0</v>
      </c>
      <c r="P258" s="49">
        <f>'Costs ($2014) Excl Real Esc'!P258*AA258</f>
        <v>0</v>
      </c>
      <c r="R258" s="102">
        <f t="shared" si="15"/>
        <v>0</v>
      </c>
      <c r="S258" s="34">
        <f t="shared" si="16"/>
        <v>0</v>
      </c>
      <c r="T258" s="34">
        <f t="shared" si="17"/>
        <v>0</v>
      </c>
      <c r="U258" s="49">
        <f t="shared" si="18"/>
        <v>0</v>
      </c>
      <c r="W258" s="177">
        <f>SUMPRODUCT('Cost Escalators'!$B$18:$M$18,'Input Data'!$AA258:$AL258)</f>
        <v>1</v>
      </c>
      <c r="X258" s="171">
        <f>SUMPRODUCT('Cost Escalators'!$B$19:$M$19,'Input Data'!$AA258:$AL258)</f>
        <v>1</v>
      </c>
      <c r="Y258" s="171">
        <f>SUMPRODUCT('Cost Escalators'!$B$20:$M$20,'Input Data'!$AA258:$AL258)</f>
        <v>1</v>
      </c>
      <c r="Z258" s="171">
        <f>SUMPRODUCT('Cost Escalators'!$B$21:$M$21,'Input Data'!$AA258:$AL258)</f>
        <v>1</v>
      </c>
      <c r="AA258" s="176">
        <f>SUMPRODUCT('Cost Escalators'!$B$22:$M$22,'Input Data'!$AA258:$AL258)</f>
        <v>1</v>
      </c>
      <c r="AC258" s="255">
        <f>IF(OR($A258='Cost Escalators'!$A$68,$A258='Cost Escalators'!$A$69,$A258='Cost Escalators'!$A$70,$A258='Cost Escalators'!$A$71),SUM($H258:$L258),0)</f>
        <v>0</v>
      </c>
    </row>
    <row r="259" spans="1:29" x14ac:dyDescent="0.2">
      <c r="A259" s="33">
        <f>'Input Data'!A259</f>
        <v>7511</v>
      </c>
      <c r="B259" s="33" t="str">
        <f>'Input Data'!B259</f>
        <v>Substation Minor Projects</v>
      </c>
      <c r="C259" s="33" t="str">
        <f>'Input Data'!C259</f>
        <v>Munmorah - Supply To Lake Munmorah Zone Substation</v>
      </c>
      <c r="D259" s="35" t="str">
        <f>'Input Data'!D259</f>
        <v>PS Augmentation</v>
      </c>
      <c r="E259" s="63" t="str">
        <f>'Input Data'!E259</f>
        <v>Input_Proj_Commit</v>
      </c>
      <c r="F259" s="68">
        <f>'Input Data'!F259</f>
        <v>2013</v>
      </c>
      <c r="G259" s="52">
        <f>'Input Data'!G259</f>
        <v>2013</v>
      </c>
      <c r="H259" s="34">
        <f>'Costs ($2014) Excl Real Esc'!H259</f>
        <v>0</v>
      </c>
      <c r="I259" s="34">
        <f>'Costs ($2014) Excl Real Esc'!I259</f>
        <v>1635.2679723316403</v>
      </c>
      <c r="J259" s="34">
        <f>'Costs ($2014) Excl Real Esc'!J259</f>
        <v>134441.76097360294</v>
      </c>
      <c r="K259" s="34">
        <f>'Costs ($2014) Excl Real Esc'!K259</f>
        <v>410330.04698709998</v>
      </c>
      <c r="L259" s="49">
        <f>'Costs ($2014) Excl Real Esc'!L259*W259</f>
        <v>0</v>
      </c>
      <c r="M259" s="34">
        <f>'Costs ($2014) Excl Real Esc'!M259*X259</f>
        <v>0</v>
      </c>
      <c r="N259" s="34">
        <f>'Costs ($2014) Excl Real Esc'!N259*Y259</f>
        <v>0</v>
      </c>
      <c r="O259" s="34">
        <f>'Costs ($2014) Excl Real Esc'!O259*Z259</f>
        <v>0</v>
      </c>
      <c r="P259" s="49">
        <f>'Costs ($2014) Excl Real Esc'!P259*AA259</f>
        <v>0</v>
      </c>
      <c r="R259" s="102">
        <f t="shared" si="15"/>
        <v>0</v>
      </c>
      <c r="S259" s="34">
        <f t="shared" si="16"/>
        <v>0</v>
      </c>
      <c r="T259" s="34">
        <f t="shared" si="17"/>
        <v>0</v>
      </c>
      <c r="U259" s="49">
        <f t="shared" si="18"/>
        <v>0</v>
      </c>
      <c r="W259" s="177">
        <f>SUMPRODUCT('Cost Escalators'!$B$18:$M$18,'Input Data'!$AA259:$AL259)</f>
        <v>1</v>
      </c>
      <c r="X259" s="171">
        <f>SUMPRODUCT('Cost Escalators'!$B$19:$M$19,'Input Data'!$AA259:$AL259)</f>
        <v>1</v>
      </c>
      <c r="Y259" s="171">
        <f>SUMPRODUCT('Cost Escalators'!$B$20:$M$20,'Input Data'!$AA259:$AL259)</f>
        <v>1</v>
      </c>
      <c r="Z259" s="171">
        <f>SUMPRODUCT('Cost Escalators'!$B$21:$M$21,'Input Data'!$AA259:$AL259)</f>
        <v>1</v>
      </c>
      <c r="AA259" s="176">
        <f>SUMPRODUCT('Cost Escalators'!$B$22:$M$22,'Input Data'!$AA259:$AL259)</f>
        <v>1</v>
      </c>
      <c r="AC259" s="255">
        <f>IF(OR($A259='Cost Escalators'!$A$68,$A259='Cost Escalators'!$A$69,$A259='Cost Escalators'!$A$70,$A259='Cost Escalators'!$A$71),SUM($H259:$L259),0)</f>
        <v>0</v>
      </c>
    </row>
    <row r="260" spans="1:29" x14ac:dyDescent="0.2">
      <c r="A260" s="33">
        <f>'Input Data'!A260</f>
        <v>7512</v>
      </c>
      <c r="B260" s="33" t="str">
        <f>'Input Data'!B260</f>
        <v>Substation Minor Projects</v>
      </c>
      <c r="C260" s="33" t="str">
        <f>'Input Data'!C260</f>
        <v>Vales Point - Supply To Lake Munmorah Zone Substation</v>
      </c>
      <c r="D260" s="35" t="str">
        <f>'Input Data'!D260</f>
        <v>PS Augmentation</v>
      </c>
      <c r="E260" s="63" t="str">
        <f>'Input Data'!E260</f>
        <v>Input_Proj_Commit</v>
      </c>
      <c r="F260" s="68">
        <f>'Input Data'!F260</f>
        <v>2013</v>
      </c>
      <c r="G260" s="52">
        <f>'Input Data'!G260</f>
        <v>2013</v>
      </c>
      <c r="H260" s="34">
        <f>'Costs ($2014) Excl Real Esc'!H260</f>
        <v>0</v>
      </c>
      <c r="I260" s="34">
        <f>'Costs ($2014) Excl Real Esc'!I260</f>
        <v>0</v>
      </c>
      <c r="J260" s="34">
        <f>'Costs ($2014) Excl Real Esc'!J260</f>
        <v>85650.610330880256</v>
      </c>
      <c r="K260" s="34">
        <f>'Costs ($2014) Excl Real Esc'!K260</f>
        <v>403683.18937346467</v>
      </c>
      <c r="L260" s="49">
        <f>'Costs ($2014) Excl Real Esc'!L260*W260</f>
        <v>0</v>
      </c>
      <c r="M260" s="34">
        <f>'Costs ($2014) Excl Real Esc'!M260*X260</f>
        <v>0</v>
      </c>
      <c r="N260" s="34">
        <f>'Costs ($2014) Excl Real Esc'!N260*Y260</f>
        <v>0</v>
      </c>
      <c r="O260" s="34">
        <f>'Costs ($2014) Excl Real Esc'!O260*Z260</f>
        <v>0</v>
      </c>
      <c r="P260" s="49">
        <f>'Costs ($2014) Excl Real Esc'!P260*AA260</f>
        <v>0</v>
      </c>
      <c r="R260" s="102">
        <f t="shared" si="15"/>
        <v>0</v>
      </c>
      <c r="S260" s="34">
        <f t="shared" si="16"/>
        <v>0</v>
      </c>
      <c r="T260" s="34">
        <f t="shared" si="17"/>
        <v>0</v>
      </c>
      <c r="U260" s="49">
        <f t="shared" si="18"/>
        <v>0</v>
      </c>
      <c r="W260" s="177">
        <f>SUMPRODUCT('Cost Escalators'!$B$18:$M$18,'Input Data'!$AA260:$AL260)</f>
        <v>1</v>
      </c>
      <c r="X260" s="171">
        <f>SUMPRODUCT('Cost Escalators'!$B$19:$M$19,'Input Data'!$AA260:$AL260)</f>
        <v>1</v>
      </c>
      <c r="Y260" s="171">
        <f>SUMPRODUCT('Cost Escalators'!$B$20:$M$20,'Input Data'!$AA260:$AL260)</f>
        <v>1</v>
      </c>
      <c r="Z260" s="171">
        <f>SUMPRODUCT('Cost Escalators'!$B$21:$M$21,'Input Data'!$AA260:$AL260)</f>
        <v>1</v>
      </c>
      <c r="AA260" s="176">
        <f>SUMPRODUCT('Cost Escalators'!$B$22:$M$22,'Input Data'!$AA260:$AL260)</f>
        <v>1</v>
      </c>
      <c r="AC260" s="255">
        <f>IF(OR($A260='Cost Escalators'!$A$68,$A260='Cost Escalators'!$A$69,$A260='Cost Escalators'!$A$70,$A260='Cost Escalators'!$A$71),SUM($H260:$L260),0)</f>
        <v>0</v>
      </c>
    </row>
    <row r="261" spans="1:29" x14ac:dyDescent="0.2">
      <c r="A261" s="33">
        <f>'Input Data'!A261</f>
        <v>7521</v>
      </c>
      <c r="B261" s="33" t="str">
        <f>'Input Data'!B261</f>
        <v>Substation Minor Projects</v>
      </c>
      <c r="C261" s="33" t="str">
        <f>'Input Data'!C261</f>
        <v>Newcastle 952 Feeder Connection to Rathmines</v>
      </c>
      <c r="D261" s="35" t="str">
        <f>'Input Data'!D261</f>
        <v>PS Augmentation</v>
      </c>
      <c r="E261" s="63" t="str">
        <f>'Input Data'!E261</f>
        <v>Input_Proj_Commit</v>
      </c>
      <c r="F261" s="68">
        <f>'Input Data'!F261</f>
        <v>2013</v>
      </c>
      <c r="G261" s="52">
        <f>'Input Data'!G261</f>
        <v>2013</v>
      </c>
      <c r="H261" s="34">
        <f>'Costs ($2014) Excl Real Esc'!H261</f>
        <v>0</v>
      </c>
      <c r="I261" s="34">
        <f>'Costs ($2014) Excl Real Esc'!I261</f>
        <v>13396.26665485724</v>
      </c>
      <c r="J261" s="34">
        <f>'Costs ($2014) Excl Real Esc'!J261</f>
        <v>212606.85751403746</v>
      </c>
      <c r="K261" s="34">
        <f>'Costs ($2014) Excl Real Esc'!K261</f>
        <v>121901.19020800386</v>
      </c>
      <c r="L261" s="49">
        <f>'Costs ($2014) Excl Real Esc'!L261*W261</f>
        <v>0</v>
      </c>
      <c r="M261" s="34">
        <f>'Costs ($2014) Excl Real Esc'!M261*X261</f>
        <v>0</v>
      </c>
      <c r="N261" s="34">
        <f>'Costs ($2014) Excl Real Esc'!N261*Y261</f>
        <v>0</v>
      </c>
      <c r="O261" s="34">
        <f>'Costs ($2014) Excl Real Esc'!O261*Z261</f>
        <v>0</v>
      </c>
      <c r="P261" s="49">
        <f>'Costs ($2014) Excl Real Esc'!P261*AA261</f>
        <v>0</v>
      </c>
      <c r="R261" s="102">
        <f t="shared" ref="R261:R324" si="19">IF($F261=0,M261,IF($F261=R$4,SUM($H261:$P261),0))</f>
        <v>0</v>
      </c>
      <c r="S261" s="34">
        <f t="shared" ref="S261:S324" si="20">IF($F261=0,N261,IF($F261=S$4,SUM($H261:$P261),0))</f>
        <v>0</v>
      </c>
      <c r="T261" s="34">
        <f t="shared" ref="T261:T324" si="21">IF($F261=0,O261,IF($F261=T$4,SUM($H261:$P261),0))</f>
        <v>0</v>
      </c>
      <c r="U261" s="49">
        <f t="shared" ref="U261:U324" si="22">IF($F261=0,P261,IF($F261=U$4,SUM($H261:$P261),0))</f>
        <v>0</v>
      </c>
      <c r="W261" s="177">
        <f>SUMPRODUCT('Cost Escalators'!$B$18:$M$18,'Input Data'!$AA261:$AL261)</f>
        <v>1</v>
      </c>
      <c r="X261" s="171">
        <f>SUMPRODUCT('Cost Escalators'!$B$19:$M$19,'Input Data'!$AA261:$AL261)</f>
        <v>1</v>
      </c>
      <c r="Y261" s="171">
        <f>SUMPRODUCT('Cost Escalators'!$B$20:$M$20,'Input Data'!$AA261:$AL261)</f>
        <v>1</v>
      </c>
      <c r="Z261" s="171">
        <f>SUMPRODUCT('Cost Escalators'!$B$21:$M$21,'Input Data'!$AA261:$AL261)</f>
        <v>1</v>
      </c>
      <c r="AA261" s="176">
        <f>SUMPRODUCT('Cost Escalators'!$B$22:$M$22,'Input Data'!$AA261:$AL261)</f>
        <v>1</v>
      </c>
      <c r="AC261" s="255">
        <f>IF(OR($A261='Cost Escalators'!$A$68,$A261='Cost Escalators'!$A$69,$A261='Cost Escalators'!$A$70,$A261='Cost Escalators'!$A$71),SUM($H261:$L261),0)</f>
        <v>0</v>
      </c>
    </row>
    <row r="262" spans="1:29" x14ac:dyDescent="0.2">
      <c r="A262" s="33">
        <f>'Input Data'!A262</f>
        <v>7683</v>
      </c>
      <c r="B262" s="33" t="str">
        <f>'Input Data'!B262</f>
        <v>Substation Minor Projects</v>
      </c>
      <c r="C262" s="33" t="str">
        <f>'Input Data'!C262</f>
        <v>Connection to Morvern Substation</v>
      </c>
      <c r="D262" s="35" t="str">
        <f>'Input Data'!D262</f>
        <v>PS Augmentation</v>
      </c>
      <c r="E262" s="63" t="str">
        <f>'Input Data'!E262</f>
        <v>Input_Proj_Commit</v>
      </c>
      <c r="F262" s="68">
        <f>'Input Data'!F262</f>
        <v>2013</v>
      </c>
      <c r="G262" s="52">
        <f>'Input Data'!G262</f>
        <v>2013</v>
      </c>
      <c r="H262" s="34">
        <f>'Costs ($2014) Excl Real Esc'!H262</f>
        <v>0</v>
      </c>
      <c r="I262" s="34">
        <f>'Costs ($2014) Excl Real Esc'!I262</f>
        <v>0</v>
      </c>
      <c r="J262" s="34">
        <f>'Costs ($2014) Excl Real Esc'!J262</f>
        <v>0</v>
      </c>
      <c r="K262" s="34">
        <f>'Costs ($2014) Excl Real Esc'!K262</f>
        <v>179257.16417075682</v>
      </c>
      <c r="L262" s="49">
        <f>'Costs ($2014) Excl Real Esc'!L262*W262</f>
        <v>0</v>
      </c>
      <c r="M262" s="34">
        <f>'Costs ($2014) Excl Real Esc'!M262*X262</f>
        <v>0</v>
      </c>
      <c r="N262" s="34">
        <f>'Costs ($2014) Excl Real Esc'!N262*Y262</f>
        <v>0</v>
      </c>
      <c r="O262" s="34">
        <f>'Costs ($2014) Excl Real Esc'!O262*Z262</f>
        <v>0</v>
      </c>
      <c r="P262" s="49">
        <f>'Costs ($2014) Excl Real Esc'!P262*AA262</f>
        <v>0</v>
      </c>
      <c r="R262" s="102">
        <f t="shared" si="19"/>
        <v>0</v>
      </c>
      <c r="S262" s="34">
        <f t="shared" si="20"/>
        <v>0</v>
      </c>
      <c r="T262" s="34">
        <f t="shared" si="21"/>
        <v>0</v>
      </c>
      <c r="U262" s="49">
        <f t="shared" si="22"/>
        <v>0</v>
      </c>
      <c r="W262" s="177">
        <f>SUMPRODUCT('Cost Escalators'!$B$18:$M$18,'Input Data'!$AA262:$AL262)</f>
        <v>1</v>
      </c>
      <c r="X262" s="171">
        <f>SUMPRODUCT('Cost Escalators'!$B$19:$M$19,'Input Data'!$AA262:$AL262)</f>
        <v>1</v>
      </c>
      <c r="Y262" s="171">
        <f>SUMPRODUCT('Cost Escalators'!$B$20:$M$20,'Input Data'!$AA262:$AL262)</f>
        <v>1</v>
      </c>
      <c r="Z262" s="171">
        <f>SUMPRODUCT('Cost Escalators'!$B$21:$M$21,'Input Data'!$AA262:$AL262)</f>
        <v>1</v>
      </c>
      <c r="AA262" s="176">
        <f>SUMPRODUCT('Cost Escalators'!$B$22:$M$22,'Input Data'!$AA262:$AL262)</f>
        <v>1</v>
      </c>
      <c r="AC262" s="255">
        <f>IF(OR($A262='Cost Escalators'!$A$68,$A262='Cost Escalators'!$A$69,$A262='Cost Escalators'!$A$70,$A262='Cost Escalators'!$A$71),SUM($H262:$L262),0)</f>
        <v>0</v>
      </c>
    </row>
    <row r="263" spans="1:29" x14ac:dyDescent="0.2">
      <c r="A263" s="33">
        <f>'Input Data'!A263</f>
        <v>7825</v>
      </c>
      <c r="B263" s="33" t="str">
        <f>'Input Data'!B263</f>
        <v>Substation Minor Projects</v>
      </c>
      <c r="C263" s="33" t="str">
        <f>'Input Data'!C263</f>
        <v>Connection of Charlestown Zone Substation</v>
      </c>
      <c r="D263" s="35" t="str">
        <f>'Input Data'!D263</f>
        <v>PS Augmentation</v>
      </c>
      <c r="E263" s="63" t="str">
        <f>'Input Data'!E263</f>
        <v>Input_Proj_Commit</v>
      </c>
      <c r="F263" s="68">
        <f>'Input Data'!F263</f>
        <v>2013</v>
      </c>
      <c r="G263" s="52">
        <f>'Input Data'!G263</f>
        <v>2013</v>
      </c>
      <c r="H263" s="34">
        <f>'Costs ($2014) Excl Real Esc'!H263</f>
        <v>0</v>
      </c>
      <c r="I263" s="34">
        <f>'Costs ($2014) Excl Real Esc'!I263</f>
        <v>0</v>
      </c>
      <c r="J263" s="34">
        <f>'Costs ($2014) Excl Real Esc'!J263</f>
        <v>6347.5549613513167</v>
      </c>
      <c r="K263" s="34">
        <f>'Costs ($2014) Excl Real Esc'!K263</f>
        <v>94034.086619072245</v>
      </c>
      <c r="L263" s="49">
        <f>'Costs ($2014) Excl Real Esc'!L263*W263</f>
        <v>0</v>
      </c>
      <c r="M263" s="34">
        <f>'Costs ($2014) Excl Real Esc'!M263*X263</f>
        <v>0</v>
      </c>
      <c r="N263" s="34">
        <f>'Costs ($2014) Excl Real Esc'!N263*Y263</f>
        <v>0</v>
      </c>
      <c r="O263" s="34">
        <f>'Costs ($2014) Excl Real Esc'!O263*Z263</f>
        <v>0</v>
      </c>
      <c r="P263" s="49">
        <f>'Costs ($2014) Excl Real Esc'!P263*AA263</f>
        <v>0</v>
      </c>
      <c r="R263" s="102">
        <f t="shared" si="19"/>
        <v>0</v>
      </c>
      <c r="S263" s="34">
        <f t="shared" si="20"/>
        <v>0</v>
      </c>
      <c r="T263" s="34">
        <f t="shared" si="21"/>
        <v>0</v>
      </c>
      <c r="U263" s="49">
        <f t="shared" si="22"/>
        <v>0</v>
      </c>
      <c r="W263" s="177">
        <f>SUMPRODUCT('Cost Escalators'!$B$18:$M$18,'Input Data'!$AA263:$AL263)</f>
        <v>1</v>
      </c>
      <c r="X263" s="171">
        <f>SUMPRODUCT('Cost Escalators'!$B$19:$M$19,'Input Data'!$AA263:$AL263)</f>
        <v>1</v>
      </c>
      <c r="Y263" s="171">
        <f>SUMPRODUCT('Cost Escalators'!$B$20:$M$20,'Input Data'!$AA263:$AL263)</f>
        <v>1</v>
      </c>
      <c r="Z263" s="171">
        <f>SUMPRODUCT('Cost Escalators'!$B$21:$M$21,'Input Data'!$AA263:$AL263)</f>
        <v>1</v>
      </c>
      <c r="AA263" s="176">
        <f>SUMPRODUCT('Cost Escalators'!$B$22:$M$22,'Input Data'!$AA263:$AL263)</f>
        <v>1</v>
      </c>
      <c r="AC263" s="255">
        <f>IF(OR($A263='Cost Escalators'!$A$68,$A263='Cost Escalators'!$A$69,$A263='Cost Escalators'!$A$70,$A263='Cost Escalators'!$A$71),SUM($H263:$L263),0)</f>
        <v>0</v>
      </c>
    </row>
    <row r="264" spans="1:29" x14ac:dyDescent="0.2">
      <c r="A264" s="33">
        <f>'Input Data'!A264</f>
        <v>7862</v>
      </c>
      <c r="B264" s="33" t="str">
        <f>'Input Data'!B264</f>
        <v>Substation Minor Projects</v>
      </c>
      <c r="C264" s="33" t="str">
        <f>'Input Data'!C264</f>
        <v>Sydney North Substation 257 &amp; 258 132kV Feeder Augmentation</v>
      </c>
      <c r="D264" s="35" t="str">
        <f>'Input Data'!D264</f>
        <v>PS Augmentation</v>
      </c>
      <c r="E264" s="63" t="str">
        <f>'Input Data'!E264</f>
        <v>Input_Proj_Commit</v>
      </c>
      <c r="F264" s="68">
        <f>'Input Data'!F264</f>
        <v>2013</v>
      </c>
      <c r="G264" s="52">
        <f>'Input Data'!G264</f>
        <v>2013</v>
      </c>
      <c r="H264" s="34">
        <f>'Costs ($2014) Excl Real Esc'!H264</f>
        <v>0</v>
      </c>
      <c r="I264" s="34">
        <f>'Costs ($2014) Excl Real Esc'!I264</f>
        <v>0</v>
      </c>
      <c r="J264" s="34">
        <f>'Costs ($2014) Excl Real Esc'!J264</f>
        <v>36907.802539357865</v>
      </c>
      <c r="K264" s="34">
        <f>'Costs ($2014) Excl Real Esc'!K264</f>
        <v>40144.449946809094</v>
      </c>
      <c r="L264" s="49">
        <f>'Costs ($2014) Excl Real Esc'!L264*W264</f>
        <v>0</v>
      </c>
      <c r="M264" s="34">
        <f>'Costs ($2014) Excl Real Esc'!M264*X264</f>
        <v>0</v>
      </c>
      <c r="N264" s="34">
        <f>'Costs ($2014) Excl Real Esc'!N264*Y264</f>
        <v>0</v>
      </c>
      <c r="O264" s="34">
        <f>'Costs ($2014) Excl Real Esc'!O264*Z264</f>
        <v>0</v>
      </c>
      <c r="P264" s="49">
        <f>'Costs ($2014) Excl Real Esc'!P264*AA264</f>
        <v>0</v>
      </c>
      <c r="R264" s="102">
        <f t="shared" si="19"/>
        <v>0</v>
      </c>
      <c r="S264" s="34">
        <f t="shared" si="20"/>
        <v>0</v>
      </c>
      <c r="T264" s="34">
        <f t="shared" si="21"/>
        <v>0</v>
      </c>
      <c r="U264" s="49">
        <f t="shared" si="22"/>
        <v>0</v>
      </c>
      <c r="W264" s="177">
        <f>SUMPRODUCT('Cost Escalators'!$B$18:$M$18,'Input Data'!$AA264:$AL264)</f>
        <v>1</v>
      </c>
      <c r="X264" s="171">
        <f>SUMPRODUCT('Cost Escalators'!$B$19:$M$19,'Input Data'!$AA264:$AL264)</f>
        <v>1</v>
      </c>
      <c r="Y264" s="171">
        <f>SUMPRODUCT('Cost Escalators'!$B$20:$M$20,'Input Data'!$AA264:$AL264)</f>
        <v>1</v>
      </c>
      <c r="Z264" s="171">
        <f>SUMPRODUCT('Cost Escalators'!$B$21:$M$21,'Input Data'!$AA264:$AL264)</f>
        <v>1</v>
      </c>
      <c r="AA264" s="176">
        <f>SUMPRODUCT('Cost Escalators'!$B$22:$M$22,'Input Data'!$AA264:$AL264)</f>
        <v>1</v>
      </c>
      <c r="AC264" s="255">
        <f>IF(OR($A264='Cost Escalators'!$A$68,$A264='Cost Escalators'!$A$69,$A264='Cost Escalators'!$A$70,$A264='Cost Escalators'!$A$71),SUM($H264:$L264),0)</f>
        <v>0</v>
      </c>
    </row>
    <row r="265" spans="1:29" x14ac:dyDescent="0.2">
      <c r="A265" s="33">
        <f>'Input Data'!A265</f>
        <v>6105</v>
      </c>
      <c r="B265" s="33" t="str">
        <f>'Input Data'!B265</f>
        <v>Substation Minor Projects</v>
      </c>
      <c r="C265" s="33" t="str">
        <f>'Input Data'!C265</f>
        <v>Sydney West Substation 330kV Bus Coupling</v>
      </c>
      <c r="D265" s="35" t="str">
        <f>'Input Data'!D265</f>
        <v>PS Augmentation</v>
      </c>
      <c r="E265" s="63" t="str">
        <f>'Input Data'!E265</f>
        <v>Input_Proj_Commit</v>
      </c>
      <c r="F265" s="68">
        <f>'Input Data'!F265</f>
        <v>2014</v>
      </c>
      <c r="G265" s="52">
        <f>'Input Data'!G265</f>
        <v>2013</v>
      </c>
      <c r="H265" s="34">
        <f>'Costs ($2014) Excl Real Esc'!H265</f>
        <v>7638.6213444326277</v>
      </c>
      <c r="I265" s="34">
        <f>'Costs ($2014) Excl Real Esc'!I265</f>
        <v>0</v>
      </c>
      <c r="J265" s="34">
        <f>'Costs ($2014) Excl Real Esc'!J265</f>
        <v>0</v>
      </c>
      <c r="K265" s="34">
        <f>'Costs ($2014) Excl Real Esc'!K265</f>
        <v>-9211.2867413050335</v>
      </c>
      <c r="L265" s="49">
        <f>'Costs ($2014) Excl Real Esc'!L265*W265</f>
        <v>0</v>
      </c>
      <c r="M265" s="34">
        <f>'Costs ($2014) Excl Real Esc'!M265*X265</f>
        <v>0</v>
      </c>
      <c r="N265" s="34">
        <f>'Costs ($2014) Excl Real Esc'!N265*Y265</f>
        <v>0</v>
      </c>
      <c r="O265" s="34">
        <f>'Costs ($2014) Excl Real Esc'!O265*Z265</f>
        <v>0</v>
      </c>
      <c r="P265" s="49">
        <f>'Costs ($2014) Excl Real Esc'!P265*AA265</f>
        <v>0</v>
      </c>
      <c r="R265" s="102">
        <f t="shared" si="19"/>
        <v>0</v>
      </c>
      <c r="S265" s="34">
        <f t="shared" si="20"/>
        <v>0</v>
      </c>
      <c r="T265" s="34">
        <f t="shared" si="21"/>
        <v>0</v>
      </c>
      <c r="U265" s="49">
        <f t="shared" si="22"/>
        <v>0</v>
      </c>
      <c r="W265" s="177">
        <f>SUMPRODUCT('Cost Escalators'!$B$18:$M$18,'Input Data'!$AA265:$AL265)</f>
        <v>1</v>
      </c>
      <c r="X265" s="171">
        <f>SUMPRODUCT('Cost Escalators'!$B$19:$M$19,'Input Data'!$AA265:$AL265)</f>
        <v>1</v>
      </c>
      <c r="Y265" s="171">
        <f>SUMPRODUCT('Cost Escalators'!$B$20:$M$20,'Input Data'!$AA265:$AL265)</f>
        <v>1</v>
      </c>
      <c r="Z265" s="171">
        <f>SUMPRODUCT('Cost Escalators'!$B$21:$M$21,'Input Data'!$AA265:$AL265)</f>
        <v>1</v>
      </c>
      <c r="AA265" s="176">
        <f>SUMPRODUCT('Cost Escalators'!$B$22:$M$22,'Input Data'!$AA265:$AL265)</f>
        <v>1</v>
      </c>
      <c r="AC265" s="255">
        <f>IF(OR($A265='Cost Escalators'!$A$68,$A265='Cost Escalators'!$A$69,$A265='Cost Escalators'!$A$70,$A265='Cost Escalators'!$A$71),SUM($H265:$L265),0)</f>
        <v>0</v>
      </c>
    </row>
    <row r="266" spans="1:29" x14ac:dyDescent="0.2">
      <c r="A266" s="33">
        <f>'Input Data'!A266</f>
        <v>6107</v>
      </c>
      <c r="B266" s="33" t="str">
        <f>'Input Data'!B266</f>
        <v>Substation Minor Projects</v>
      </c>
      <c r="C266" s="33" t="str">
        <f>'Input Data'!C266</f>
        <v>Sydney West Substation 20 Line Bus Coupling</v>
      </c>
      <c r="D266" s="35" t="str">
        <f>'Input Data'!D266</f>
        <v>PS Augmentation</v>
      </c>
      <c r="E266" s="63" t="str">
        <f>'Input Data'!E266</f>
        <v>Input_Proj_Commit</v>
      </c>
      <c r="F266" s="68">
        <f>'Input Data'!F266</f>
        <v>2014</v>
      </c>
      <c r="G266" s="52">
        <f>'Input Data'!G266</f>
        <v>2013</v>
      </c>
      <c r="H266" s="34">
        <f>'Costs ($2014) Excl Real Esc'!H266</f>
        <v>9.7182507380828493</v>
      </c>
      <c r="I266" s="34">
        <f>'Costs ($2014) Excl Real Esc'!I266</f>
        <v>0</v>
      </c>
      <c r="J266" s="34">
        <f>'Costs ($2014) Excl Real Esc'!J266</f>
        <v>0</v>
      </c>
      <c r="K266" s="34">
        <f>'Costs ($2014) Excl Real Esc'!K266</f>
        <v>0</v>
      </c>
      <c r="L266" s="49">
        <f>'Costs ($2014) Excl Real Esc'!L266*W266</f>
        <v>0</v>
      </c>
      <c r="M266" s="34">
        <f>'Costs ($2014) Excl Real Esc'!M266*X266</f>
        <v>0</v>
      </c>
      <c r="N266" s="34">
        <f>'Costs ($2014) Excl Real Esc'!N266*Y266</f>
        <v>0</v>
      </c>
      <c r="O266" s="34">
        <f>'Costs ($2014) Excl Real Esc'!O266*Z266</f>
        <v>0</v>
      </c>
      <c r="P266" s="49">
        <f>'Costs ($2014) Excl Real Esc'!P266*AA266</f>
        <v>0</v>
      </c>
      <c r="R266" s="102">
        <f t="shared" si="19"/>
        <v>0</v>
      </c>
      <c r="S266" s="34">
        <f t="shared" si="20"/>
        <v>0</v>
      </c>
      <c r="T266" s="34">
        <f t="shared" si="21"/>
        <v>0</v>
      </c>
      <c r="U266" s="49">
        <f t="shared" si="22"/>
        <v>0</v>
      </c>
      <c r="W266" s="177">
        <f>SUMPRODUCT('Cost Escalators'!$B$18:$M$18,'Input Data'!$AA266:$AL266)</f>
        <v>1</v>
      </c>
      <c r="X266" s="171">
        <f>SUMPRODUCT('Cost Escalators'!$B$19:$M$19,'Input Data'!$AA266:$AL266)</f>
        <v>1</v>
      </c>
      <c r="Y266" s="171">
        <f>SUMPRODUCT('Cost Escalators'!$B$20:$M$20,'Input Data'!$AA266:$AL266)</f>
        <v>1</v>
      </c>
      <c r="Z266" s="171">
        <f>SUMPRODUCT('Cost Escalators'!$B$21:$M$21,'Input Data'!$AA266:$AL266)</f>
        <v>1</v>
      </c>
      <c r="AA266" s="176">
        <f>SUMPRODUCT('Cost Escalators'!$B$22:$M$22,'Input Data'!$AA266:$AL266)</f>
        <v>1</v>
      </c>
      <c r="AC266" s="255">
        <f>IF(OR($A266='Cost Escalators'!$A$68,$A266='Cost Escalators'!$A$69,$A266='Cost Escalators'!$A$70,$A266='Cost Escalators'!$A$71),SUM($H266:$L266),0)</f>
        <v>0</v>
      </c>
    </row>
    <row r="267" spans="1:29" x14ac:dyDescent="0.2">
      <c r="A267" s="33">
        <f>'Input Data'!A267</f>
        <v>8039</v>
      </c>
      <c r="B267" s="33" t="str">
        <f>'Input Data'!B267</f>
        <v>Substation Minor Projects</v>
      </c>
      <c r="C267" s="33" t="str">
        <f>'Input Data'!C267</f>
        <v>Jindera No.1 and No.2 Transformer Bay Ratings</v>
      </c>
      <c r="D267" s="35" t="str">
        <f>'Input Data'!D267</f>
        <v>PS Augmentation</v>
      </c>
      <c r="E267" s="63" t="str">
        <f>'Input Data'!E267</f>
        <v>Input_Proj_Commit</v>
      </c>
      <c r="F267" s="68">
        <f>'Input Data'!F267</f>
        <v>2014</v>
      </c>
      <c r="G267" s="52">
        <f>'Input Data'!G267</f>
        <v>2013</v>
      </c>
      <c r="H267" s="34">
        <f>'Costs ($2014) Excl Real Esc'!H267</f>
        <v>0</v>
      </c>
      <c r="I267" s="34">
        <f>'Costs ($2014) Excl Real Esc'!I267</f>
        <v>0</v>
      </c>
      <c r="J267" s="34">
        <f>'Costs ($2014) Excl Real Esc'!J267</f>
        <v>0</v>
      </c>
      <c r="K267" s="34">
        <f>'Costs ($2014) Excl Real Esc'!K267</f>
        <v>2955.8802801618663</v>
      </c>
      <c r="L267" s="49">
        <f>'Costs ($2014) Excl Real Esc'!L267*W267</f>
        <v>65669.140625</v>
      </c>
      <c r="M267" s="34">
        <f>'Costs ($2014) Excl Real Esc'!M267*X267</f>
        <v>0</v>
      </c>
      <c r="N267" s="34">
        <f>'Costs ($2014) Excl Real Esc'!N267*Y267</f>
        <v>0</v>
      </c>
      <c r="O267" s="34">
        <f>'Costs ($2014) Excl Real Esc'!O267*Z267</f>
        <v>0</v>
      </c>
      <c r="P267" s="49">
        <f>'Costs ($2014) Excl Real Esc'!P267*AA267</f>
        <v>0</v>
      </c>
      <c r="R267" s="102">
        <f t="shared" si="19"/>
        <v>0</v>
      </c>
      <c r="S267" s="34">
        <f t="shared" si="20"/>
        <v>0</v>
      </c>
      <c r="T267" s="34">
        <f t="shared" si="21"/>
        <v>0</v>
      </c>
      <c r="U267" s="49">
        <f t="shared" si="22"/>
        <v>0</v>
      </c>
      <c r="W267" s="177">
        <f>SUMPRODUCT('Cost Escalators'!$B$18:$M$18,'Input Data'!$AA267:$AL267)</f>
        <v>1</v>
      </c>
      <c r="X267" s="171">
        <f>SUMPRODUCT('Cost Escalators'!$B$19:$M$19,'Input Data'!$AA267:$AL267)</f>
        <v>1</v>
      </c>
      <c r="Y267" s="171">
        <f>SUMPRODUCT('Cost Escalators'!$B$20:$M$20,'Input Data'!$AA267:$AL267)</f>
        <v>1</v>
      </c>
      <c r="Z267" s="171">
        <f>SUMPRODUCT('Cost Escalators'!$B$21:$M$21,'Input Data'!$AA267:$AL267)</f>
        <v>1</v>
      </c>
      <c r="AA267" s="176">
        <f>SUMPRODUCT('Cost Escalators'!$B$22:$M$22,'Input Data'!$AA267:$AL267)</f>
        <v>1</v>
      </c>
      <c r="AC267" s="255">
        <f>IF(OR($A267='Cost Escalators'!$A$68,$A267='Cost Escalators'!$A$69,$A267='Cost Escalators'!$A$70,$A267='Cost Escalators'!$A$71),SUM($H267:$L267),0)</f>
        <v>0</v>
      </c>
    </row>
    <row r="268" spans="1:29" x14ac:dyDescent="0.2">
      <c r="A268" s="33">
        <f>'Input Data'!A268</f>
        <v>6262</v>
      </c>
      <c r="B268" s="33" t="str">
        <f>'Input Data'!B268</f>
        <v>Substation Renewal</v>
      </c>
      <c r="C268" s="33" t="str">
        <f>'Input Data'!C268</f>
        <v>Orange North Substation</v>
      </c>
      <c r="D268" s="35" t="str">
        <f>'Input Data'!D268</f>
        <v>PS Augmentation</v>
      </c>
      <c r="E268" s="63" t="str">
        <f>'Input Data'!E268</f>
        <v>Input_Proj_Commit</v>
      </c>
      <c r="F268" s="68">
        <f>'Input Data'!F268</f>
        <v>2010</v>
      </c>
      <c r="G268" s="52">
        <f>'Input Data'!G268</f>
        <v>2013</v>
      </c>
      <c r="H268" s="34">
        <f>'Costs ($2014) Excl Real Esc'!H268</f>
        <v>-8.4435474462042599</v>
      </c>
      <c r="I268" s="34">
        <f>'Costs ($2014) Excl Real Esc'!I268</f>
        <v>0</v>
      </c>
      <c r="J268" s="34">
        <f>'Costs ($2014) Excl Real Esc'!J268</f>
        <v>-28849.333736665441</v>
      </c>
      <c r="K268" s="34">
        <f>'Costs ($2014) Excl Real Esc'!K268</f>
        <v>-8148.7967611085296</v>
      </c>
      <c r="L268" s="49">
        <f>'Costs ($2014) Excl Real Esc'!L268*W268</f>
        <v>0</v>
      </c>
      <c r="M268" s="34">
        <f>'Costs ($2014) Excl Real Esc'!M268*X268</f>
        <v>0</v>
      </c>
      <c r="N268" s="34">
        <f>'Costs ($2014) Excl Real Esc'!N268*Y268</f>
        <v>0</v>
      </c>
      <c r="O268" s="34">
        <f>'Costs ($2014) Excl Real Esc'!O268*Z268</f>
        <v>0</v>
      </c>
      <c r="P268" s="49">
        <f>'Costs ($2014) Excl Real Esc'!P268*AA268</f>
        <v>0</v>
      </c>
      <c r="R268" s="102">
        <f t="shared" si="19"/>
        <v>0</v>
      </c>
      <c r="S268" s="34">
        <f t="shared" si="20"/>
        <v>0</v>
      </c>
      <c r="T268" s="34">
        <f t="shared" si="21"/>
        <v>0</v>
      </c>
      <c r="U268" s="49">
        <f t="shared" si="22"/>
        <v>0</v>
      </c>
      <c r="W268" s="177">
        <f>SUMPRODUCT('Cost Escalators'!$B$18:$M$18,'Input Data'!$AA268:$AL268)</f>
        <v>1</v>
      </c>
      <c r="X268" s="171">
        <f>SUMPRODUCT('Cost Escalators'!$B$19:$M$19,'Input Data'!$AA268:$AL268)</f>
        <v>1</v>
      </c>
      <c r="Y268" s="171">
        <f>SUMPRODUCT('Cost Escalators'!$B$20:$M$20,'Input Data'!$AA268:$AL268)</f>
        <v>1</v>
      </c>
      <c r="Z268" s="171">
        <f>SUMPRODUCT('Cost Escalators'!$B$21:$M$21,'Input Data'!$AA268:$AL268)</f>
        <v>1</v>
      </c>
      <c r="AA268" s="176">
        <f>SUMPRODUCT('Cost Escalators'!$B$22:$M$22,'Input Data'!$AA268:$AL268)</f>
        <v>1</v>
      </c>
      <c r="AC268" s="255">
        <f>IF(OR($A268='Cost Escalators'!$A$68,$A268='Cost Escalators'!$A$69,$A268='Cost Escalators'!$A$70,$A268='Cost Escalators'!$A$71),SUM($H268:$L268),0)</f>
        <v>0</v>
      </c>
    </row>
    <row r="269" spans="1:29" x14ac:dyDescent="0.2">
      <c r="A269" s="33">
        <f>'Input Data'!A269</f>
        <v>5963</v>
      </c>
      <c r="B269" s="33" t="str">
        <f>'Input Data'!B269</f>
        <v>Substation Renewal</v>
      </c>
      <c r="C269" s="33" t="str">
        <f>'Input Data'!C269</f>
        <v>Murray Switching Station</v>
      </c>
      <c r="D269" s="35" t="str">
        <f>'Input Data'!D269</f>
        <v>PS Augmentation</v>
      </c>
      <c r="E269" s="63" t="str">
        <f>'Input Data'!E269</f>
        <v>Input_Proj_Commit</v>
      </c>
      <c r="F269" s="68">
        <f>'Input Data'!F269</f>
        <v>2012</v>
      </c>
      <c r="G269" s="52">
        <f>'Input Data'!G269</f>
        <v>2013</v>
      </c>
      <c r="H269" s="34">
        <f>'Costs ($2014) Excl Real Esc'!H269</f>
        <v>2405335.8371787644</v>
      </c>
      <c r="I269" s="34">
        <f>'Costs ($2014) Excl Real Esc'!I269</f>
        <v>5565634.5650983481</v>
      </c>
      <c r="J269" s="34">
        <f>'Costs ($2014) Excl Real Esc'!J269</f>
        <v>2621140.1799205788</v>
      </c>
      <c r="K269" s="34">
        <f>'Costs ($2014) Excl Real Esc'!K269</f>
        <v>92283.716402475227</v>
      </c>
      <c r="L269" s="49">
        <f>'Costs ($2014) Excl Real Esc'!L269*W269</f>
        <v>0</v>
      </c>
      <c r="M269" s="34">
        <f>'Costs ($2014) Excl Real Esc'!M269*X269</f>
        <v>0</v>
      </c>
      <c r="N269" s="34">
        <f>'Costs ($2014) Excl Real Esc'!N269*Y269</f>
        <v>0</v>
      </c>
      <c r="O269" s="34">
        <f>'Costs ($2014) Excl Real Esc'!O269*Z269</f>
        <v>0</v>
      </c>
      <c r="P269" s="49">
        <f>'Costs ($2014) Excl Real Esc'!P269*AA269</f>
        <v>0</v>
      </c>
      <c r="R269" s="102">
        <f t="shared" si="19"/>
        <v>0</v>
      </c>
      <c r="S269" s="34">
        <f t="shared" si="20"/>
        <v>0</v>
      </c>
      <c r="T269" s="34">
        <f t="shared" si="21"/>
        <v>0</v>
      </c>
      <c r="U269" s="49">
        <f t="shared" si="22"/>
        <v>0</v>
      </c>
      <c r="W269" s="177">
        <f>SUMPRODUCT('Cost Escalators'!$B$18:$M$18,'Input Data'!$AA269:$AL269)</f>
        <v>1</v>
      </c>
      <c r="X269" s="171">
        <f>SUMPRODUCT('Cost Escalators'!$B$19:$M$19,'Input Data'!$AA269:$AL269)</f>
        <v>1</v>
      </c>
      <c r="Y269" s="171">
        <f>SUMPRODUCT('Cost Escalators'!$B$20:$M$20,'Input Data'!$AA269:$AL269)</f>
        <v>1</v>
      </c>
      <c r="Z269" s="171">
        <f>SUMPRODUCT('Cost Escalators'!$B$21:$M$21,'Input Data'!$AA269:$AL269)</f>
        <v>1</v>
      </c>
      <c r="AA269" s="176">
        <f>SUMPRODUCT('Cost Escalators'!$B$22:$M$22,'Input Data'!$AA269:$AL269)</f>
        <v>1</v>
      </c>
      <c r="AC269" s="255">
        <f>IF(OR($A269='Cost Escalators'!$A$68,$A269='Cost Escalators'!$A$69,$A269='Cost Escalators'!$A$70,$A269='Cost Escalators'!$A$71),SUM($H269:$L269),0)</f>
        <v>0</v>
      </c>
    </row>
    <row r="270" spans="1:29" x14ac:dyDescent="0.2">
      <c r="A270" s="33">
        <f>'Input Data'!A270</f>
        <v>6709</v>
      </c>
      <c r="B270" s="33" t="str">
        <f>'Input Data'!B270</f>
        <v>Substation Renewal</v>
      </c>
      <c r="C270" s="33" t="str">
        <f>'Input Data'!C270</f>
        <v>Orange North Substation</v>
      </c>
      <c r="D270" s="35" t="str">
        <f>'Input Data'!D270</f>
        <v>PS Augmentation</v>
      </c>
      <c r="E270" s="63" t="str">
        <f>'Input Data'!E270</f>
        <v>Input_Proj_Commit</v>
      </c>
      <c r="F270" s="68">
        <f>'Input Data'!F270</f>
        <v>2013</v>
      </c>
      <c r="G270" s="52">
        <f>'Input Data'!G270</f>
        <v>2013</v>
      </c>
      <c r="H270" s="34">
        <f>'Costs ($2014) Excl Real Esc'!H270</f>
        <v>2471997.3283144468</v>
      </c>
      <c r="I270" s="34">
        <f>'Costs ($2014) Excl Real Esc'!I270</f>
        <v>7553402.7326886235</v>
      </c>
      <c r="J270" s="34">
        <f>'Costs ($2014) Excl Real Esc'!J270</f>
        <v>17117458.677667297</v>
      </c>
      <c r="K270" s="34">
        <f>'Costs ($2014) Excl Real Esc'!K270</f>
        <v>4833114.5254560504</v>
      </c>
      <c r="L270" s="49">
        <f>'Costs ($2014) Excl Real Esc'!L270*W270</f>
        <v>0</v>
      </c>
      <c r="M270" s="34">
        <f>'Costs ($2014) Excl Real Esc'!M270*X270</f>
        <v>0</v>
      </c>
      <c r="N270" s="34">
        <f>'Costs ($2014) Excl Real Esc'!N270*Y270</f>
        <v>0</v>
      </c>
      <c r="O270" s="34">
        <f>'Costs ($2014) Excl Real Esc'!O270*Z270</f>
        <v>0</v>
      </c>
      <c r="P270" s="49">
        <f>'Costs ($2014) Excl Real Esc'!P270*AA270</f>
        <v>0</v>
      </c>
      <c r="R270" s="102">
        <f t="shared" si="19"/>
        <v>0</v>
      </c>
      <c r="S270" s="34">
        <f t="shared" si="20"/>
        <v>0</v>
      </c>
      <c r="T270" s="34">
        <f t="shared" si="21"/>
        <v>0</v>
      </c>
      <c r="U270" s="49">
        <f t="shared" si="22"/>
        <v>0</v>
      </c>
      <c r="W270" s="177">
        <f>SUMPRODUCT('Cost Escalators'!$B$18:$M$18,'Input Data'!$AA270:$AL270)</f>
        <v>1</v>
      </c>
      <c r="X270" s="171">
        <f>SUMPRODUCT('Cost Escalators'!$B$19:$M$19,'Input Data'!$AA270:$AL270)</f>
        <v>1</v>
      </c>
      <c r="Y270" s="171">
        <f>SUMPRODUCT('Cost Escalators'!$B$20:$M$20,'Input Data'!$AA270:$AL270)</f>
        <v>1</v>
      </c>
      <c r="Z270" s="171">
        <f>SUMPRODUCT('Cost Escalators'!$B$21:$M$21,'Input Data'!$AA270:$AL270)</f>
        <v>1</v>
      </c>
      <c r="AA270" s="176">
        <f>SUMPRODUCT('Cost Escalators'!$B$22:$M$22,'Input Data'!$AA270:$AL270)</f>
        <v>1</v>
      </c>
      <c r="AC270" s="255">
        <f>IF(OR($A270='Cost Escalators'!$A$68,$A270='Cost Escalators'!$A$69,$A270='Cost Escalators'!$A$70,$A270='Cost Escalators'!$A$71),SUM($H270:$L270),0)</f>
        <v>0</v>
      </c>
    </row>
    <row r="271" spans="1:29" x14ac:dyDescent="0.2">
      <c r="A271" s="33">
        <f>'Input Data'!A271</f>
        <v>5715</v>
      </c>
      <c r="B271" s="33" t="str">
        <f>'Input Data'!B271</f>
        <v>Supply to ACT</v>
      </c>
      <c r="C271" s="33" t="str">
        <f>'Input Data'!C271</f>
        <v>Williamsdale 330/132kV Substation</v>
      </c>
      <c r="D271" s="35" t="str">
        <f>'Input Data'!D271</f>
        <v>PS Augmentation</v>
      </c>
      <c r="E271" s="63" t="str">
        <f>'Input Data'!E271</f>
        <v>Input_Proj_Commit</v>
      </c>
      <c r="F271" s="68">
        <f>'Input Data'!F271</f>
        <v>2012</v>
      </c>
      <c r="G271" s="52">
        <f>'Input Data'!G271</f>
        <v>2013</v>
      </c>
      <c r="H271" s="34">
        <f>'Costs ($2014) Excl Real Esc'!H271</f>
        <v>13742330.978230238</v>
      </c>
      <c r="I271" s="34">
        <f>'Costs ($2014) Excl Real Esc'!I271</f>
        <v>17119219.273594636</v>
      </c>
      <c r="J271" s="34">
        <f>'Costs ($2014) Excl Real Esc'!J271</f>
        <v>18469414.020643447</v>
      </c>
      <c r="K271" s="34">
        <f>'Costs ($2014) Excl Real Esc'!K271</f>
        <v>8093780.5965213189</v>
      </c>
      <c r="L271" s="49">
        <f>'Costs ($2014) Excl Real Esc'!L271*W271</f>
        <v>0</v>
      </c>
      <c r="M271" s="34">
        <f>'Costs ($2014) Excl Real Esc'!M271*X271</f>
        <v>0</v>
      </c>
      <c r="N271" s="34">
        <f>'Costs ($2014) Excl Real Esc'!N271*Y271</f>
        <v>0</v>
      </c>
      <c r="O271" s="34">
        <f>'Costs ($2014) Excl Real Esc'!O271*Z271</f>
        <v>0</v>
      </c>
      <c r="P271" s="49">
        <f>'Costs ($2014) Excl Real Esc'!P271*AA271</f>
        <v>0</v>
      </c>
      <c r="R271" s="102">
        <f t="shared" si="19"/>
        <v>0</v>
      </c>
      <c r="S271" s="34">
        <f t="shared" si="20"/>
        <v>0</v>
      </c>
      <c r="T271" s="34">
        <f t="shared" si="21"/>
        <v>0</v>
      </c>
      <c r="U271" s="49">
        <f t="shared" si="22"/>
        <v>0</v>
      </c>
      <c r="W271" s="177">
        <f>SUMPRODUCT('Cost Escalators'!$B$18:$M$18,'Input Data'!$AA271:$AL271)</f>
        <v>1</v>
      </c>
      <c r="X271" s="171">
        <f>SUMPRODUCT('Cost Escalators'!$B$19:$M$19,'Input Data'!$AA271:$AL271)</f>
        <v>1</v>
      </c>
      <c r="Y271" s="171">
        <f>SUMPRODUCT('Cost Escalators'!$B$20:$M$20,'Input Data'!$AA271:$AL271)</f>
        <v>1</v>
      </c>
      <c r="Z271" s="171">
        <f>SUMPRODUCT('Cost Escalators'!$B$21:$M$21,'Input Data'!$AA271:$AL271)</f>
        <v>1</v>
      </c>
      <c r="AA271" s="176">
        <f>SUMPRODUCT('Cost Escalators'!$B$22:$M$22,'Input Data'!$AA271:$AL271)</f>
        <v>1</v>
      </c>
      <c r="AC271" s="255">
        <f>IF(OR($A271='Cost Escalators'!$A$68,$A271='Cost Escalators'!$A$69,$A271='Cost Escalators'!$A$70,$A271='Cost Escalators'!$A$71),SUM($H271:$L271),0)</f>
        <v>0</v>
      </c>
    </row>
    <row r="272" spans="1:29" x14ac:dyDescent="0.2">
      <c r="A272" s="33">
        <f>'Input Data'!A272</f>
        <v>7401</v>
      </c>
      <c r="B272" s="33" t="str">
        <f>'Input Data'!B272</f>
        <v>Supply to Darlington Point</v>
      </c>
      <c r="C272" s="33" t="str">
        <f>'Input Data'!C272</f>
        <v>Darling Point to Colleambally 132kV Line</v>
      </c>
      <c r="D272" s="35" t="str">
        <f>'Input Data'!D272</f>
        <v>PS Augmentation</v>
      </c>
      <c r="E272" s="63" t="str">
        <f>'Input Data'!E272</f>
        <v>Input_Proj_Commit</v>
      </c>
      <c r="F272" s="68">
        <f>'Input Data'!F272</f>
        <v>2011</v>
      </c>
      <c r="G272" s="52">
        <f>'Input Data'!G272</f>
        <v>2013</v>
      </c>
      <c r="H272" s="34">
        <f>'Costs ($2014) Excl Real Esc'!H272</f>
        <v>2615.712944734702</v>
      </c>
      <c r="I272" s="34">
        <f>'Costs ($2014) Excl Real Esc'!I272</f>
        <v>-242.45096741553667</v>
      </c>
      <c r="J272" s="34">
        <f>'Costs ($2014) Excl Real Esc'!J272</f>
        <v>0</v>
      </c>
      <c r="K272" s="34">
        <f>'Costs ($2014) Excl Real Esc'!K272</f>
        <v>-12786.81926179372</v>
      </c>
      <c r="L272" s="49">
        <f>'Costs ($2014) Excl Real Esc'!L272*W272</f>
        <v>0</v>
      </c>
      <c r="M272" s="34">
        <f>'Costs ($2014) Excl Real Esc'!M272*X272</f>
        <v>0</v>
      </c>
      <c r="N272" s="34">
        <f>'Costs ($2014) Excl Real Esc'!N272*Y272</f>
        <v>0</v>
      </c>
      <c r="O272" s="34">
        <f>'Costs ($2014) Excl Real Esc'!O272*Z272</f>
        <v>0</v>
      </c>
      <c r="P272" s="49">
        <f>'Costs ($2014) Excl Real Esc'!P272*AA272</f>
        <v>0</v>
      </c>
      <c r="R272" s="102">
        <f t="shared" si="19"/>
        <v>0</v>
      </c>
      <c r="S272" s="34">
        <f t="shared" si="20"/>
        <v>0</v>
      </c>
      <c r="T272" s="34">
        <f t="shared" si="21"/>
        <v>0</v>
      </c>
      <c r="U272" s="49">
        <f t="shared" si="22"/>
        <v>0</v>
      </c>
      <c r="W272" s="177">
        <f>SUMPRODUCT('Cost Escalators'!$B$18:$M$18,'Input Data'!$AA272:$AL272)</f>
        <v>1</v>
      </c>
      <c r="X272" s="171">
        <f>SUMPRODUCT('Cost Escalators'!$B$19:$M$19,'Input Data'!$AA272:$AL272)</f>
        <v>1</v>
      </c>
      <c r="Y272" s="171">
        <f>SUMPRODUCT('Cost Escalators'!$B$20:$M$20,'Input Data'!$AA272:$AL272)</f>
        <v>1</v>
      </c>
      <c r="Z272" s="171">
        <f>SUMPRODUCT('Cost Escalators'!$B$21:$M$21,'Input Data'!$AA272:$AL272)</f>
        <v>1</v>
      </c>
      <c r="AA272" s="176">
        <f>SUMPRODUCT('Cost Escalators'!$B$22:$M$22,'Input Data'!$AA272:$AL272)</f>
        <v>1</v>
      </c>
      <c r="AC272" s="255">
        <f>IF(OR($A272='Cost Escalators'!$A$68,$A272='Cost Escalators'!$A$69,$A272='Cost Escalators'!$A$70,$A272='Cost Escalators'!$A$71),SUM($H272:$L272),0)</f>
        <v>0</v>
      </c>
    </row>
    <row r="273" spans="1:29" x14ac:dyDescent="0.2">
      <c r="A273" s="33">
        <f>'Input Data'!A273</f>
        <v>6969</v>
      </c>
      <c r="B273" s="33" t="str">
        <f>'Input Data'!B273</f>
        <v>Supply to Gunnedah, Narrabri and Moree</v>
      </c>
      <c r="C273" s="33" t="str">
        <f>'Input Data'!C273</f>
        <v>Installation of Phase Shifting Transformer on 969 Line</v>
      </c>
      <c r="D273" s="35" t="str">
        <f>'Input Data'!D273</f>
        <v>PS Augmentation</v>
      </c>
      <c r="E273" s="63" t="str">
        <f>'Input Data'!E273</f>
        <v>Input_Proj_Commit</v>
      </c>
      <c r="F273" s="68">
        <f>'Input Data'!F273</f>
        <v>2018</v>
      </c>
      <c r="G273" s="52">
        <f>'Input Data'!G273</f>
        <v>2013</v>
      </c>
      <c r="H273" s="34">
        <f>'Costs ($2014) Excl Real Esc'!H273</f>
        <v>93036.518581643424</v>
      </c>
      <c r="I273" s="34">
        <f>'Costs ($2014) Excl Real Esc'!I273</f>
        <v>91246.102572406598</v>
      </c>
      <c r="J273" s="34">
        <f>'Costs ($2014) Excl Real Esc'!J273</f>
        <v>24370.309694559266</v>
      </c>
      <c r="K273" s="34">
        <f>'Costs ($2014) Excl Real Esc'!K273</f>
        <v>455279.49287093338</v>
      </c>
      <c r="L273" s="49">
        <f>'Costs ($2014) Excl Real Esc'!L273*W273</f>
        <v>0</v>
      </c>
      <c r="M273" s="34">
        <f>'Costs ($2014) Excl Real Esc'!M273*X273</f>
        <v>0</v>
      </c>
      <c r="N273" s="34">
        <f>'Costs ($2014) Excl Real Esc'!N273*Y273</f>
        <v>0</v>
      </c>
      <c r="O273" s="34">
        <f>'Costs ($2014) Excl Real Esc'!O273*Z273</f>
        <v>0</v>
      </c>
      <c r="P273" s="49">
        <f>'Costs ($2014) Excl Real Esc'!P273*AA273</f>
        <v>0</v>
      </c>
      <c r="R273" s="102">
        <f t="shared" si="19"/>
        <v>0</v>
      </c>
      <c r="S273" s="34">
        <f t="shared" si="20"/>
        <v>0</v>
      </c>
      <c r="T273" s="34">
        <f t="shared" si="21"/>
        <v>0</v>
      </c>
      <c r="U273" s="49">
        <f t="shared" si="22"/>
        <v>663932.42371954268</v>
      </c>
      <c r="W273" s="177">
        <f>SUMPRODUCT('Cost Escalators'!$B$18:$M$18,'Input Data'!$AA273:$AL273)</f>
        <v>1</v>
      </c>
      <c r="X273" s="171">
        <f>SUMPRODUCT('Cost Escalators'!$B$19:$M$19,'Input Data'!$AA273:$AL273)</f>
        <v>1</v>
      </c>
      <c r="Y273" s="171">
        <f>SUMPRODUCT('Cost Escalators'!$B$20:$M$20,'Input Data'!$AA273:$AL273)</f>
        <v>1</v>
      </c>
      <c r="Z273" s="171">
        <f>SUMPRODUCT('Cost Escalators'!$B$21:$M$21,'Input Data'!$AA273:$AL273)</f>
        <v>1</v>
      </c>
      <c r="AA273" s="176">
        <f>SUMPRODUCT('Cost Escalators'!$B$22:$M$22,'Input Data'!$AA273:$AL273)</f>
        <v>1</v>
      </c>
      <c r="AC273" s="255">
        <f>IF(OR($A273='Cost Escalators'!$A$68,$A273='Cost Escalators'!$A$69,$A273='Cost Escalators'!$A$70,$A273='Cost Escalators'!$A$71),SUM($H273:$L273),0)</f>
        <v>0</v>
      </c>
    </row>
    <row r="274" spans="1:29" x14ac:dyDescent="0.2">
      <c r="A274" s="33">
        <f>'Input Data'!A274</f>
        <v>5714</v>
      </c>
      <c r="B274" s="33" t="str">
        <f>'Input Data'!B274</f>
        <v>Supply to Macarthur</v>
      </c>
      <c r="C274" s="33" t="str">
        <f>'Input Data'!C274</f>
        <v>Macarthur 330/132kV Substation</v>
      </c>
      <c r="D274" s="35" t="str">
        <f>'Input Data'!D274</f>
        <v>PS Augmentation</v>
      </c>
      <c r="E274" s="63" t="str">
        <f>'Input Data'!E274</f>
        <v>Input_Proj_Commit</v>
      </c>
      <c r="F274" s="68">
        <f>'Input Data'!F274</f>
        <v>2010</v>
      </c>
      <c r="G274" s="52">
        <f>'Input Data'!G274</f>
        <v>2013</v>
      </c>
      <c r="H274" s="34">
        <f>'Costs ($2014) Excl Real Esc'!H274</f>
        <v>1748947.5761703609</v>
      </c>
      <c r="I274" s="34">
        <f>'Costs ($2014) Excl Real Esc'!I274</f>
        <v>538340.49939006136</v>
      </c>
      <c r="J274" s="34">
        <f>'Costs ($2014) Excl Real Esc'!J274</f>
        <v>-1171.0558102126247</v>
      </c>
      <c r="K274" s="34">
        <f>'Costs ($2014) Excl Real Esc'!K274</f>
        <v>0</v>
      </c>
      <c r="L274" s="49">
        <f>'Costs ($2014) Excl Real Esc'!L274*W274</f>
        <v>0</v>
      </c>
      <c r="M274" s="34">
        <f>'Costs ($2014) Excl Real Esc'!M274*X274</f>
        <v>0</v>
      </c>
      <c r="N274" s="34">
        <f>'Costs ($2014) Excl Real Esc'!N274*Y274</f>
        <v>0</v>
      </c>
      <c r="O274" s="34">
        <f>'Costs ($2014) Excl Real Esc'!O274*Z274</f>
        <v>0</v>
      </c>
      <c r="P274" s="49">
        <f>'Costs ($2014) Excl Real Esc'!P274*AA274</f>
        <v>0</v>
      </c>
      <c r="R274" s="102">
        <f t="shared" si="19"/>
        <v>0</v>
      </c>
      <c r="S274" s="34">
        <f t="shared" si="20"/>
        <v>0</v>
      </c>
      <c r="T274" s="34">
        <f t="shared" si="21"/>
        <v>0</v>
      </c>
      <c r="U274" s="49">
        <f t="shared" si="22"/>
        <v>0</v>
      </c>
      <c r="W274" s="177">
        <f>SUMPRODUCT('Cost Escalators'!$B$18:$M$18,'Input Data'!$AA274:$AL274)</f>
        <v>1</v>
      </c>
      <c r="X274" s="171">
        <f>SUMPRODUCT('Cost Escalators'!$B$19:$M$19,'Input Data'!$AA274:$AL274)</f>
        <v>1</v>
      </c>
      <c r="Y274" s="171">
        <f>SUMPRODUCT('Cost Escalators'!$B$20:$M$20,'Input Data'!$AA274:$AL274)</f>
        <v>1</v>
      </c>
      <c r="Z274" s="171">
        <f>SUMPRODUCT('Cost Escalators'!$B$21:$M$21,'Input Data'!$AA274:$AL274)</f>
        <v>1</v>
      </c>
      <c r="AA274" s="176">
        <f>SUMPRODUCT('Cost Escalators'!$B$22:$M$22,'Input Data'!$AA274:$AL274)</f>
        <v>1</v>
      </c>
      <c r="AC274" s="255">
        <f>IF(OR($A274='Cost Escalators'!$A$68,$A274='Cost Escalators'!$A$69,$A274='Cost Escalators'!$A$70,$A274='Cost Escalators'!$A$71),SUM($H274:$L274),0)</f>
        <v>0</v>
      </c>
    </row>
    <row r="275" spans="1:29" x14ac:dyDescent="0.2">
      <c r="A275" s="33">
        <f>'Input Data'!A275</f>
        <v>7400</v>
      </c>
      <c r="B275" s="33" t="str">
        <f>'Input Data'!B275</f>
        <v>Supply to South Coast</v>
      </c>
      <c r="C275" s="33" t="str">
        <f>'Input Data'!C275</f>
        <v>Tomerong Substation Establishment</v>
      </c>
      <c r="D275" s="35" t="str">
        <f>'Input Data'!D275</f>
        <v>PS Augmentation</v>
      </c>
      <c r="E275" s="63" t="str">
        <f>'Input Data'!E275</f>
        <v>Input_Proj_Commit</v>
      </c>
      <c r="F275" s="68">
        <f>'Input Data'!F275</f>
        <v>2014</v>
      </c>
      <c r="G275" s="52">
        <f>'Input Data'!G275</f>
        <v>2013</v>
      </c>
      <c r="H275" s="34">
        <f>'Costs ($2014) Excl Real Esc'!H275</f>
        <v>77174.38319000465</v>
      </c>
      <c r="I275" s="34">
        <f>'Costs ($2014) Excl Real Esc'!I275</f>
        <v>40944.204869100933</v>
      </c>
      <c r="J275" s="34">
        <f>'Costs ($2014) Excl Real Esc'!J275</f>
        <v>291434.40430407849</v>
      </c>
      <c r="K275" s="34">
        <f>'Costs ($2014) Excl Real Esc'!K275</f>
        <v>348278.1607176254</v>
      </c>
      <c r="L275" s="49">
        <f>'Costs ($2014) Excl Real Esc'!L275*W275</f>
        <v>-858405.96719546884</v>
      </c>
      <c r="M275" s="34">
        <f>'Costs ($2014) Excl Real Esc'!M275*X275</f>
        <v>0</v>
      </c>
      <c r="N275" s="34">
        <f>'Costs ($2014) Excl Real Esc'!N275*Y275</f>
        <v>0</v>
      </c>
      <c r="O275" s="34">
        <f>'Costs ($2014) Excl Real Esc'!O275*Z275</f>
        <v>0</v>
      </c>
      <c r="P275" s="49">
        <f>'Costs ($2014) Excl Real Esc'!P275*AA275</f>
        <v>0</v>
      </c>
      <c r="R275" s="102">
        <f t="shared" si="19"/>
        <v>0</v>
      </c>
      <c r="S275" s="34">
        <f t="shared" si="20"/>
        <v>0</v>
      </c>
      <c r="T275" s="34">
        <f t="shared" si="21"/>
        <v>0</v>
      </c>
      <c r="U275" s="49">
        <f t="shared" si="22"/>
        <v>0</v>
      </c>
      <c r="W275" s="177">
        <f>SUMPRODUCT('Cost Escalators'!$B$18:$M$18,'Input Data'!$AA275:$AL275)</f>
        <v>1</v>
      </c>
      <c r="X275" s="171">
        <f>SUMPRODUCT('Cost Escalators'!$B$19:$M$19,'Input Data'!$AA275:$AL275)</f>
        <v>1</v>
      </c>
      <c r="Y275" s="171">
        <f>SUMPRODUCT('Cost Escalators'!$B$20:$M$20,'Input Data'!$AA275:$AL275)</f>
        <v>1</v>
      </c>
      <c r="Z275" s="171">
        <f>SUMPRODUCT('Cost Escalators'!$B$21:$M$21,'Input Data'!$AA275:$AL275)</f>
        <v>1</v>
      </c>
      <c r="AA275" s="176">
        <f>SUMPRODUCT('Cost Escalators'!$B$22:$M$22,'Input Data'!$AA275:$AL275)</f>
        <v>1</v>
      </c>
      <c r="AC275" s="255">
        <f>IF(OR($A275='Cost Escalators'!$A$68,$A275='Cost Escalators'!$A$69,$A275='Cost Escalators'!$A$70,$A275='Cost Escalators'!$A$71),SUM($H275:$L275),0)</f>
        <v>0</v>
      </c>
    </row>
    <row r="276" spans="1:29" x14ac:dyDescent="0.2">
      <c r="A276" s="33">
        <f>'Input Data'!A276</f>
        <v>6910</v>
      </c>
      <c r="B276" s="33" t="str">
        <f>'Input Data'!B276</f>
        <v>Supply to Sydney Inner Metropolitan Area and CBD</v>
      </c>
      <c r="C276" s="33" t="str">
        <f>'Input Data'!C276</f>
        <v>Beaconsfield West To Haymarket 330kV Cable</v>
      </c>
      <c r="D276" s="35" t="str">
        <f>'Input Data'!D276</f>
        <v>PS Augmentation</v>
      </c>
      <c r="E276" s="63" t="str">
        <f>'Input Data'!E276</f>
        <v>Input_Proj_Commit</v>
      </c>
      <c r="F276" s="68">
        <f>'Input Data'!F276</f>
        <v>2014</v>
      </c>
      <c r="G276" s="52">
        <f>'Input Data'!G276</f>
        <v>2013</v>
      </c>
      <c r="H276" s="34">
        <f>'Costs ($2014) Excl Real Esc'!H276</f>
        <v>8063.8057091236888</v>
      </c>
      <c r="I276" s="34">
        <f>'Costs ($2014) Excl Real Esc'!I276</f>
        <v>92656.422835759789</v>
      </c>
      <c r="J276" s="34">
        <f>'Costs ($2014) Excl Real Esc'!J276</f>
        <v>806296.63864711206</v>
      </c>
      <c r="K276" s="34">
        <f>'Costs ($2014) Excl Real Esc'!K276</f>
        <v>14890136.726906305</v>
      </c>
      <c r="L276" s="49">
        <f>'Costs ($2014) Excl Real Esc'!L276*W276</f>
        <v>882581.927734375</v>
      </c>
      <c r="M276" s="34">
        <f>'Costs ($2014) Excl Real Esc'!M276*X276</f>
        <v>0</v>
      </c>
      <c r="N276" s="34">
        <f>'Costs ($2014) Excl Real Esc'!N276*Y276</f>
        <v>0</v>
      </c>
      <c r="O276" s="34">
        <f>'Costs ($2014) Excl Real Esc'!O276*Z276</f>
        <v>0</v>
      </c>
      <c r="P276" s="49">
        <f>'Costs ($2014) Excl Real Esc'!P276*AA276</f>
        <v>0</v>
      </c>
      <c r="R276" s="102">
        <f t="shared" si="19"/>
        <v>0</v>
      </c>
      <c r="S276" s="34">
        <f t="shared" si="20"/>
        <v>0</v>
      </c>
      <c r="T276" s="34">
        <f t="shared" si="21"/>
        <v>0</v>
      </c>
      <c r="U276" s="49">
        <f t="shared" si="22"/>
        <v>0</v>
      </c>
      <c r="W276" s="177">
        <f>SUMPRODUCT('Cost Escalators'!$B$18:$M$18,'Input Data'!$AA276:$AL276)</f>
        <v>1</v>
      </c>
      <c r="X276" s="171">
        <f>SUMPRODUCT('Cost Escalators'!$B$19:$M$19,'Input Data'!$AA276:$AL276)</f>
        <v>1</v>
      </c>
      <c r="Y276" s="171">
        <f>SUMPRODUCT('Cost Escalators'!$B$20:$M$20,'Input Data'!$AA276:$AL276)</f>
        <v>1</v>
      </c>
      <c r="Z276" s="171">
        <f>SUMPRODUCT('Cost Escalators'!$B$21:$M$21,'Input Data'!$AA276:$AL276)</f>
        <v>1</v>
      </c>
      <c r="AA276" s="176">
        <f>SUMPRODUCT('Cost Escalators'!$B$22:$M$22,'Input Data'!$AA276:$AL276)</f>
        <v>1</v>
      </c>
      <c r="AC276" s="255">
        <f>IF(OR($A276='Cost Escalators'!$A$68,$A276='Cost Escalators'!$A$69,$A276='Cost Escalators'!$A$70,$A276='Cost Escalators'!$A$71),SUM($H276:$L276),0)</f>
        <v>0</v>
      </c>
    </row>
    <row r="277" spans="1:29" x14ac:dyDescent="0.2">
      <c r="A277" s="33">
        <f>'Input Data'!A277</f>
        <v>6704</v>
      </c>
      <c r="B277" s="33" t="str">
        <f>'Input Data'!B277</f>
        <v>Supply to the ACT</v>
      </c>
      <c r="C277" s="33" t="str">
        <f>'Input Data'!C277</f>
        <v>Wallaroo 330kV Switching Station</v>
      </c>
      <c r="D277" s="35" t="str">
        <f>'Input Data'!D277</f>
        <v>PS Augmentation</v>
      </c>
      <c r="E277" s="63" t="str">
        <f>'Input Data'!E277</f>
        <v>Input_Proj_Commit</v>
      </c>
      <c r="F277" s="68">
        <f>'Input Data'!F277</f>
        <v>2018</v>
      </c>
      <c r="G277" s="52">
        <f>'Input Data'!G277</f>
        <v>2013</v>
      </c>
      <c r="H277" s="34">
        <f>'Costs ($2014) Excl Real Esc'!H277</f>
        <v>475620.82221331319</v>
      </c>
      <c r="I277" s="34">
        <f>'Costs ($2014) Excl Real Esc'!I277</f>
        <v>423018.68610504695</v>
      </c>
      <c r="J277" s="34">
        <f>'Costs ($2014) Excl Real Esc'!J277</f>
        <v>228413.18787155446</v>
      </c>
      <c r="K277" s="34">
        <f>'Costs ($2014) Excl Real Esc'!K277</f>
        <v>9513.1537740453987</v>
      </c>
      <c r="L277" s="49">
        <f>'Costs ($2014) Excl Real Esc'!L277*W277</f>
        <v>0</v>
      </c>
      <c r="M277" s="34">
        <f>'Costs ($2014) Excl Real Esc'!M277*X277</f>
        <v>0</v>
      </c>
      <c r="N277" s="34">
        <f>'Costs ($2014) Excl Real Esc'!N277*Y277</f>
        <v>0</v>
      </c>
      <c r="O277" s="34">
        <f>'Costs ($2014) Excl Real Esc'!O277*Z277</f>
        <v>0</v>
      </c>
      <c r="P277" s="49">
        <f>'Costs ($2014) Excl Real Esc'!P277*AA277</f>
        <v>0</v>
      </c>
      <c r="R277" s="102">
        <f t="shared" si="19"/>
        <v>0</v>
      </c>
      <c r="S277" s="34">
        <f t="shared" si="20"/>
        <v>0</v>
      </c>
      <c r="T277" s="34">
        <f t="shared" si="21"/>
        <v>0</v>
      </c>
      <c r="U277" s="49">
        <f t="shared" si="22"/>
        <v>1136565.84996396</v>
      </c>
      <c r="W277" s="177">
        <f>SUMPRODUCT('Cost Escalators'!$B$18:$M$18,'Input Data'!$AA277:$AL277)</f>
        <v>1</v>
      </c>
      <c r="X277" s="171">
        <f>SUMPRODUCT('Cost Escalators'!$B$19:$M$19,'Input Data'!$AA277:$AL277)</f>
        <v>1</v>
      </c>
      <c r="Y277" s="171">
        <f>SUMPRODUCT('Cost Escalators'!$B$20:$M$20,'Input Data'!$AA277:$AL277)</f>
        <v>1</v>
      </c>
      <c r="Z277" s="171">
        <f>SUMPRODUCT('Cost Escalators'!$B$21:$M$21,'Input Data'!$AA277:$AL277)</f>
        <v>1</v>
      </c>
      <c r="AA277" s="176">
        <f>SUMPRODUCT('Cost Escalators'!$B$22:$M$22,'Input Data'!$AA277:$AL277)</f>
        <v>1</v>
      </c>
      <c r="AC277" s="255">
        <f>IF(OR($A277='Cost Escalators'!$A$68,$A277='Cost Escalators'!$A$69,$A277='Cost Escalators'!$A$70,$A277='Cost Escalators'!$A$71),SUM($H277:$L277),0)</f>
        <v>0</v>
      </c>
    </row>
    <row r="278" spans="1:29" x14ac:dyDescent="0.2">
      <c r="A278" s="33">
        <f>'Input Data'!A278</f>
        <v>6346</v>
      </c>
      <c r="B278" s="33" t="str">
        <f>'Input Data'!B278</f>
        <v>Supply to the Cabonne Area</v>
      </c>
      <c r="C278" s="33" t="str">
        <f>'Input Data'!C278</f>
        <v>Manildra to Parkes 132kV Transmission Line</v>
      </c>
      <c r="D278" s="35" t="str">
        <f>'Input Data'!D278</f>
        <v>PS Augmentation</v>
      </c>
      <c r="E278" s="63" t="str">
        <f>'Input Data'!E278</f>
        <v>Input_Proj_Commit</v>
      </c>
      <c r="F278" s="68">
        <f>'Input Data'!F278</f>
        <v>2012</v>
      </c>
      <c r="G278" s="52">
        <f>'Input Data'!G278</f>
        <v>2013</v>
      </c>
      <c r="H278" s="34">
        <f>'Costs ($2014) Excl Real Esc'!H278</f>
        <v>3645132.2510012491</v>
      </c>
      <c r="I278" s="34">
        <f>'Costs ($2014) Excl Real Esc'!I278</f>
        <v>21512973.223400876</v>
      </c>
      <c r="J278" s="34">
        <f>'Costs ($2014) Excl Real Esc'!J278</f>
        <v>17756636.070120741</v>
      </c>
      <c r="K278" s="34">
        <f>'Costs ($2014) Excl Real Esc'!K278</f>
        <v>420403.52254481235</v>
      </c>
      <c r="L278" s="49">
        <f>'Costs ($2014) Excl Real Esc'!L278*W278</f>
        <v>0</v>
      </c>
      <c r="M278" s="34">
        <f>'Costs ($2014) Excl Real Esc'!M278*X278</f>
        <v>0</v>
      </c>
      <c r="N278" s="34">
        <f>'Costs ($2014) Excl Real Esc'!N278*Y278</f>
        <v>0</v>
      </c>
      <c r="O278" s="34">
        <f>'Costs ($2014) Excl Real Esc'!O278*Z278</f>
        <v>0</v>
      </c>
      <c r="P278" s="49">
        <f>'Costs ($2014) Excl Real Esc'!P278*AA278</f>
        <v>0</v>
      </c>
      <c r="R278" s="102">
        <f t="shared" si="19"/>
        <v>0</v>
      </c>
      <c r="S278" s="34">
        <f t="shared" si="20"/>
        <v>0</v>
      </c>
      <c r="T278" s="34">
        <f t="shared" si="21"/>
        <v>0</v>
      </c>
      <c r="U278" s="49">
        <f t="shared" si="22"/>
        <v>0</v>
      </c>
      <c r="W278" s="177">
        <f>SUMPRODUCT('Cost Escalators'!$B$18:$M$18,'Input Data'!$AA278:$AL278)</f>
        <v>1</v>
      </c>
      <c r="X278" s="171">
        <f>SUMPRODUCT('Cost Escalators'!$B$19:$M$19,'Input Data'!$AA278:$AL278)</f>
        <v>1</v>
      </c>
      <c r="Y278" s="171">
        <f>SUMPRODUCT('Cost Escalators'!$B$20:$M$20,'Input Data'!$AA278:$AL278)</f>
        <v>1</v>
      </c>
      <c r="Z278" s="171">
        <f>SUMPRODUCT('Cost Escalators'!$B$21:$M$21,'Input Data'!$AA278:$AL278)</f>
        <v>1</v>
      </c>
      <c r="AA278" s="176">
        <f>SUMPRODUCT('Cost Escalators'!$B$22:$M$22,'Input Data'!$AA278:$AL278)</f>
        <v>1</v>
      </c>
      <c r="AC278" s="255">
        <f>IF(OR($A278='Cost Escalators'!$A$68,$A278='Cost Escalators'!$A$69,$A278='Cost Escalators'!$A$70,$A278='Cost Escalators'!$A$71),SUM($H278:$L278),0)</f>
        <v>0</v>
      </c>
    </row>
    <row r="279" spans="1:29" x14ac:dyDescent="0.2">
      <c r="A279" s="33">
        <f>'Input Data'!A279</f>
        <v>7147</v>
      </c>
      <c r="B279" s="33" t="str">
        <f>'Input Data'!B279</f>
        <v>Supply to the Cabonne Area</v>
      </c>
      <c r="C279" s="33" t="str">
        <f>'Input Data'!C279</f>
        <v>Manildra to Parkes 132kV Transmission Line</v>
      </c>
      <c r="D279" s="35" t="str">
        <f>'Input Data'!D279</f>
        <v>PS Augmentation</v>
      </c>
      <c r="E279" s="63" t="str">
        <f>'Input Data'!E279</f>
        <v>Input_Proj_Commit</v>
      </c>
      <c r="F279" s="68">
        <f>'Input Data'!F279</f>
        <v>2012</v>
      </c>
      <c r="G279" s="52">
        <f>'Input Data'!G279</f>
        <v>2013</v>
      </c>
      <c r="H279" s="34">
        <f>'Costs ($2014) Excl Real Esc'!H279</f>
        <v>0</v>
      </c>
      <c r="I279" s="34">
        <f>'Costs ($2014) Excl Real Esc'!I279</f>
        <v>64392.14835094686</v>
      </c>
      <c r="J279" s="34">
        <f>'Costs ($2014) Excl Real Esc'!J279</f>
        <v>1746542.2934141655</v>
      </c>
      <c r="K279" s="34">
        <f>'Costs ($2014) Excl Real Esc'!K279</f>
        <v>-14735.897810152928</v>
      </c>
      <c r="L279" s="49">
        <f>'Costs ($2014) Excl Real Esc'!L279*W279</f>
        <v>0</v>
      </c>
      <c r="M279" s="34">
        <f>'Costs ($2014) Excl Real Esc'!M279*X279</f>
        <v>0</v>
      </c>
      <c r="N279" s="34">
        <f>'Costs ($2014) Excl Real Esc'!N279*Y279</f>
        <v>0</v>
      </c>
      <c r="O279" s="34">
        <f>'Costs ($2014) Excl Real Esc'!O279*Z279</f>
        <v>0</v>
      </c>
      <c r="P279" s="49">
        <f>'Costs ($2014) Excl Real Esc'!P279*AA279</f>
        <v>0</v>
      </c>
      <c r="R279" s="102">
        <f t="shared" si="19"/>
        <v>0</v>
      </c>
      <c r="S279" s="34">
        <f t="shared" si="20"/>
        <v>0</v>
      </c>
      <c r="T279" s="34">
        <f t="shared" si="21"/>
        <v>0</v>
      </c>
      <c r="U279" s="49">
        <f t="shared" si="22"/>
        <v>0</v>
      </c>
      <c r="W279" s="177">
        <f>SUMPRODUCT('Cost Escalators'!$B$18:$M$18,'Input Data'!$AA279:$AL279)</f>
        <v>1</v>
      </c>
      <c r="X279" s="171">
        <f>SUMPRODUCT('Cost Escalators'!$B$19:$M$19,'Input Data'!$AA279:$AL279)</f>
        <v>1</v>
      </c>
      <c r="Y279" s="171">
        <f>SUMPRODUCT('Cost Escalators'!$B$20:$M$20,'Input Data'!$AA279:$AL279)</f>
        <v>1</v>
      </c>
      <c r="Z279" s="171">
        <f>SUMPRODUCT('Cost Escalators'!$B$21:$M$21,'Input Data'!$AA279:$AL279)</f>
        <v>1</v>
      </c>
      <c r="AA279" s="176">
        <f>SUMPRODUCT('Cost Escalators'!$B$22:$M$22,'Input Data'!$AA279:$AL279)</f>
        <v>1</v>
      </c>
      <c r="AC279" s="255">
        <f>IF(OR($A279='Cost Escalators'!$A$68,$A279='Cost Escalators'!$A$69,$A279='Cost Escalators'!$A$70,$A279='Cost Escalators'!$A$71),SUM($H279:$L279),0)</f>
        <v>0</v>
      </c>
    </row>
    <row r="280" spans="1:29" x14ac:dyDescent="0.2">
      <c r="A280" s="33">
        <f>'Input Data'!A280</f>
        <v>8155</v>
      </c>
      <c r="B280" s="33" t="str">
        <f>'Input Data'!B280</f>
        <v>Supply to the Cabonne Area</v>
      </c>
      <c r="C280" s="33" t="str">
        <f>'Input Data'!C280</f>
        <v>Manildra to Parkes 132kV Transmission Line</v>
      </c>
      <c r="D280" s="35" t="str">
        <f>'Input Data'!D280</f>
        <v>PS Augmentation</v>
      </c>
      <c r="E280" s="63" t="str">
        <f>'Input Data'!E280</f>
        <v>Input_Proj_Commit</v>
      </c>
      <c r="F280" s="68">
        <f>'Input Data'!F280</f>
        <v>2012</v>
      </c>
      <c r="G280" s="52">
        <f>'Input Data'!G280</f>
        <v>2013</v>
      </c>
      <c r="H280" s="34">
        <f>'Costs ($2014) Excl Real Esc'!H280</f>
        <v>0</v>
      </c>
      <c r="I280" s="34">
        <f>'Costs ($2014) Excl Real Esc'!I280</f>
        <v>0</v>
      </c>
      <c r="J280" s="34">
        <f>'Costs ($2014) Excl Real Esc'!J280</f>
        <v>0</v>
      </c>
      <c r="K280" s="34">
        <f>'Costs ($2014) Excl Real Esc'!K280</f>
        <v>1941669.3430755883</v>
      </c>
      <c r="L280" s="49">
        <f>'Costs ($2014) Excl Real Esc'!L280*W280</f>
        <v>0</v>
      </c>
      <c r="M280" s="34">
        <f>'Costs ($2014) Excl Real Esc'!M280*X280</f>
        <v>0</v>
      </c>
      <c r="N280" s="34">
        <f>'Costs ($2014) Excl Real Esc'!N280*Y280</f>
        <v>0</v>
      </c>
      <c r="O280" s="34">
        <f>'Costs ($2014) Excl Real Esc'!O280*Z280</f>
        <v>0</v>
      </c>
      <c r="P280" s="49">
        <f>'Costs ($2014) Excl Real Esc'!P280*AA280</f>
        <v>0</v>
      </c>
      <c r="R280" s="102">
        <f t="shared" si="19"/>
        <v>0</v>
      </c>
      <c r="S280" s="34">
        <f t="shared" si="20"/>
        <v>0</v>
      </c>
      <c r="T280" s="34">
        <f t="shared" si="21"/>
        <v>0</v>
      </c>
      <c r="U280" s="49">
        <f t="shared" si="22"/>
        <v>0</v>
      </c>
      <c r="W280" s="177">
        <f>SUMPRODUCT('Cost Escalators'!$B$18:$M$18,'Input Data'!$AA280:$AL280)</f>
        <v>1</v>
      </c>
      <c r="X280" s="171">
        <f>SUMPRODUCT('Cost Escalators'!$B$19:$M$19,'Input Data'!$AA280:$AL280)</f>
        <v>1</v>
      </c>
      <c r="Y280" s="171">
        <f>SUMPRODUCT('Cost Escalators'!$B$20:$M$20,'Input Data'!$AA280:$AL280)</f>
        <v>1</v>
      </c>
      <c r="Z280" s="171">
        <f>SUMPRODUCT('Cost Escalators'!$B$21:$M$21,'Input Data'!$AA280:$AL280)</f>
        <v>1</v>
      </c>
      <c r="AA280" s="176">
        <f>SUMPRODUCT('Cost Escalators'!$B$22:$M$22,'Input Data'!$AA280:$AL280)</f>
        <v>1</v>
      </c>
      <c r="AC280" s="255">
        <f>IF(OR($A280='Cost Escalators'!$A$68,$A280='Cost Escalators'!$A$69,$A280='Cost Escalators'!$A$70,$A280='Cost Escalators'!$A$71),SUM($H280:$L280),0)</f>
        <v>0</v>
      </c>
    </row>
    <row r="281" spans="1:29" x14ac:dyDescent="0.2">
      <c r="A281" s="33">
        <f>'Input Data'!A281</f>
        <v>6662</v>
      </c>
      <c r="B281" s="33" t="str">
        <f>'Input Data'!B281</f>
        <v>Supply to the Lower Mid North Coast</v>
      </c>
      <c r="C281" s="33" t="str">
        <f>'Input Data'!C281</f>
        <v>Tomago-Tarro-Stroud 330/132kV Transmission Line</v>
      </c>
      <c r="D281" s="35" t="str">
        <f>'Input Data'!D281</f>
        <v>PS Augmentation</v>
      </c>
      <c r="E281" s="63" t="str">
        <f>'Input Data'!E281</f>
        <v>Input_Proj_Commit</v>
      </c>
      <c r="F281" s="68">
        <f>'Input Data'!F281</f>
        <v>2014</v>
      </c>
      <c r="G281" s="52">
        <f>'Input Data'!G281</f>
        <v>2013</v>
      </c>
      <c r="H281" s="34">
        <f>'Costs ($2014) Excl Real Esc'!H281</f>
        <v>1511529.1962479074</v>
      </c>
      <c r="I281" s="34">
        <f>'Costs ($2014) Excl Real Esc'!I281</f>
        <v>2494391.5079022101</v>
      </c>
      <c r="J281" s="34">
        <f>'Costs ($2014) Excl Real Esc'!J281</f>
        <v>8906471.764251031</v>
      </c>
      <c r="K281" s="34">
        <f>'Costs ($2014) Excl Real Esc'!K281</f>
        <v>48905408.498381905</v>
      </c>
      <c r="L281" s="49">
        <f>'Costs ($2014) Excl Real Esc'!L281*W281</f>
        <v>29590886.794687502</v>
      </c>
      <c r="M281" s="34">
        <f>'Costs ($2014) Excl Real Esc'!M281*X281</f>
        <v>0</v>
      </c>
      <c r="N281" s="34">
        <f>'Costs ($2014) Excl Real Esc'!N281*Y281</f>
        <v>0</v>
      </c>
      <c r="O281" s="34">
        <f>'Costs ($2014) Excl Real Esc'!O281*Z281</f>
        <v>0</v>
      </c>
      <c r="P281" s="49">
        <f>'Costs ($2014) Excl Real Esc'!P281*AA281</f>
        <v>0</v>
      </c>
      <c r="R281" s="102">
        <f t="shared" si="19"/>
        <v>0</v>
      </c>
      <c r="S281" s="34">
        <f t="shared" si="20"/>
        <v>0</v>
      </c>
      <c r="T281" s="34">
        <f t="shared" si="21"/>
        <v>0</v>
      </c>
      <c r="U281" s="49">
        <f t="shared" si="22"/>
        <v>0</v>
      </c>
      <c r="W281" s="177">
        <f>SUMPRODUCT('Cost Escalators'!$B$18:$M$18,'Input Data'!$AA281:$AL281)</f>
        <v>1</v>
      </c>
      <c r="X281" s="171">
        <f>SUMPRODUCT('Cost Escalators'!$B$19:$M$19,'Input Data'!$AA281:$AL281)</f>
        <v>1</v>
      </c>
      <c r="Y281" s="171">
        <f>SUMPRODUCT('Cost Escalators'!$B$20:$M$20,'Input Data'!$AA281:$AL281)</f>
        <v>1</v>
      </c>
      <c r="Z281" s="171">
        <f>SUMPRODUCT('Cost Escalators'!$B$21:$M$21,'Input Data'!$AA281:$AL281)</f>
        <v>1</v>
      </c>
      <c r="AA281" s="176">
        <f>SUMPRODUCT('Cost Escalators'!$B$22:$M$22,'Input Data'!$AA281:$AL281)</f>
        <v>1</v>
      </c>
      <c r="AC281" s="255">
        <f>IF(OR($A281='Cost Escalators'!$A$68,$A281='Cost Escalators'!$A$69,$A281='Cost Escalators'!$A$70,$A281='Cost Escalators'!$A$71),SUM($H281:$L281),0)</f>
        <v>0</v>
      </c>
    </row>
    <row r="282" spans="1:29" x14ac:dyDescent="0.2">
      <c r="A282" s="33">
        <f>'Input Data'!A282</f>
        <v>6967</v>
      </c>
      <c r="B282" s="33" t="str">
        <f>'Input Data'!B282</f>
        <v>Supply to the Mid North Coast</v>
      </c>
      <c r="C282" s="33" t="str">
        <f>'Input Data'!C282</f>
        <v>Stroud-Taree 330kV Transmission Line Construction</v>
      </c>
      <c r="D282" s="35" t="str">
        <f>'Input Data'!D282</f>
        <v>PS Augmentation</v>
      </c>
      <c r="E282" s="63" t="str">
        <f>'Input Data'!E282</f>
        <v>Input_Proj_Commit</v>
      </c>
      <c r="F282" s="68">
        <f>'Input Data'!F282</f>
        <v>2014</v>
      </c>
      <c r="G282" s="52">
        <f>'Input Data'!G282</f>
        <v>2013</v>
      </c>
      <c r="H282" s="34">
        <f>'Costs ($2014) Excl Real Esc'!H282</f>
        <v>6603.3007938288893</v>
      </c>
      <c r="I282" s="34">
        <f>'Costs ($2014) Excl Real Esc'!I282</f>
        <v>266153.8246952286</v>
      </c>
      <c r="J282" s="34">
        <f>'Costs ($2014) Excl Real Esc'!J282</f>
        <v>1179811.2434971277</v>
      </c>
      <c r="K282" s="34">
        <f>'Costs ($2014) Excl Real Esc'!K282</f>
        <v>-1397008.3346284705</v>
      </c>
      <c r="L282" s="49">
        <f>'Costs ($2014) Excl Real Esc'!L282*W282</f>
        <v>0</v>
      </c>
      <c r="M282" s="34">
        <f>'Costs ($2014) Excl Real Esc'!M282*X282</f>
        <v>0</v>
      </c>
      <c r="N282" s="34">
        <f>'Costs ($2014) Excl Real Esc'!N282*Y282</f>
        <v>0</v>
      </c>
      <c r="O282" s="34">
        <f>'Costs ($2014) Excl Real Esc'!O282*Z282</f>
        <v>0</v>
      </c>
      <c r="P282" s="49">
        <f>'Costs ($2014) Excl Real Esc'!P282*AA282</f>
        <v>0</v>
      </c>
      <c r="R282" s="102">
        <f t="shared" si="19"/>
        <v>0</v>
      </c>
      <c r="S282" s="34">
        <f t="shared" si="20"/>
        <v>0</v>
      </c>
      <c r="T282" s="34">
        <f t="shared" si="21"/>
        <v>0</v>
      </c>
      <c r="U282" s="49">
        <f t="shared" si="22"/>
        <v>0</v>
      </c>
      <c r="W282" s="177">
        <f>SUMPRODUCT('Cost Escalators'!$B$18:$M$18,'Input Data'!$AA282:$AL282)</f>
        <v>1</v>
      </c>
      <c r="X282" s="171">
        <f>SUMPRODUCT('Cost Escalators'!$B$19:$M$19,'Input Data'!$AA282:$AL282)</f>
        <v>1</v>
      </c>
      <c r="Y282" s="171">
        <f>SUMPRODUCT('Cost Escalators'!$B$20:$M$20,'Input Data'!$AA282:$AL282)</f>
        <v>1</v>
      </c>
      <c r="Z282" s="171">
        <f>SUMPRODUCT('Cost Escalators'!$B$21:$M$21,'Input Data'!$AA282:$AL282)</f>
        <v>1</v>
      </c>
      <c r="AA282" s="176">
        <f>SUMPRODUCT('Cost Escalators'!$B$22:$M$22,'Input Data'!$AA282:$AL282)</f>
        <v>1</v>
      </c>
      <c r="AC282" s="255">
        <f>IF(OR($A282='Cost Escalators'!$A$68,$A282='Cost Escalators'!$A$69,$A282='Cost Escalators'!$A$70,$A282='Cost Escalators'!$A$71),SUM($H282:$L282),0)</f>
        <v>0</v>
      </c>
    </row>
    <row r="283" spans="1:29" x14ac:dyDescent="0.2">
      <c r="A283" s="33">
        <f>'Input Data'!A283</f>
        <v>5880</v>
      </c>
      <c r="B283" s="33" t="str">
        <f>'Input Data'!B283</f>
        <v>Supply to the New England Area</v>
      </c>
      <c r="C283" s="33" t="str">
        <f>'Input Data'!C283</f>
        <v>Glen Innes to Inverell 132kV Transmission Line</v>
      </c>
      <c r="D283" s="35" t="str">
        <f>'Input Data'!D283</f>
        <v>PS Augmentation</v>
      </c>
      <c r="E283" s="63" t="str">
        <f>'Input Data'!E283</f>
        <v>Input_Proj_Commit</v>
      </c>
      <c r="F283" s="68">
        <f>'Input Data'!F283</f>
        <v>2012</v>
      </c>
      <c r="G283" s="52">
        <f>'Input Data'!G283</f>
        <v>2013</v>
      </c>
      <c r="H283" s="34">
        <f>'Costs ($2014) Excl Real Esc'!H283</f>
        <v>8090217.1691150153</v>
      </c>
      <c r="I283" s="34">
        <f>'Costs ($2014) Excl Real Esc'!I283</f>
        <v>9348317.0107170586</v>
      </c>
      <c r="J283" s="34">
        <f>'Costs ($2014) Excl Real Esc'!J283</f>
        <v>7833226.8287444552</v>
      </c>
      <c r="K283" s="34">
        <f>'Costs ($2014) Excl Real Esc'!K283</f>
        <v>792409.33092065458</v>
      </c>
      <c r="L283" s="49">
        <f>'Costs ($2014) Excl Real Esc'!L283*W283</f>
        <v>0</v>
      </c>
      <c r="M283" s="34">
        <f>'Costs ($2014) Excl Real Esc'!M283*X283</f>
        <v>0</v>
      </c>
      <c r="N283" s="34">
        <f>'Costs ($2014) Excl Real Esc'!N283*Y283</f>
        <v>0</v>
      </c>
      <c r="O283" s="34">
        <f>'Costs ($2014) Excl Real Esc'!O283*Z283</f>
        <v>0</v>
      </c>
      <c r="P283" s="49">
        <f>'Costs ($2014) Excl Real Esc'!P283*AA283</f>
        <v>0</v>
      </c>
      <c r="R283" s="102">
        <f t="shared" si="19"/>
        <v>0</v>
      </c>
      <c r="S283" s="34">
        <f t="shared" si="20"/>
        <v>0</v>
      </c>
      <c r="T283" s="34">
        <f t="shared" si="21"/>
        <v>0</v>
      </c>
      <c r="U283" s="49">
        <f t="shared" si="22"/>
        <v>0</v>
      </c>
      <c r="W283" s="177">
        <f>SUMPRODUCT('Cost Escalators'!$B$18:$M$18,'Input Data'!$AA283:$AL283)</f>
        <v>1</v>
      </c>
      <c r="X283" s="171">
        <f>SUMPRODUCT('Cost Escalators'!$B$19:$M$19,'Input Data'!$AA283:$AL283)</f>
        <v>1</v>
      </c>
      <c r="Y283" s="171">
        <f>SUMPRODUCT('Cost Escalators'!$B$20:$M$20,'Input Data'!$AA283:$AL283)</f>
        <v>1</v>
      </c>
      <c r="Z283" s="171">
        <f>SUMPRODUCT('Cost Escalators'!$B$21:$M$21,'Input Data'!$AA283:$AL283)</f>
        <v>1</v>
      </c>
      <c r="AA283" s="176">
        <f>SUMPRODUCT('Cost Escalators'!$B$22:$M$22,'Input Data'!$AA283:$AL283)</f>
        <v>1</v>
      </c>
      <c r="AC283" s="255">
        <f>IF(OR($A283='Cost Escalators'!$A$68,$A283='Cost Escalators'!$A$69,$A283='Cost Escalators'!$A$70,$A283='Cost Escalators'!$A$71),SUM($H283:$L283),0)</f>
        <v>0</v>
      </c>
    </row>
    <row r="284" spans="1:29" x14ac:dyDescent="0.2">
      <c r="A284" s="33">
        <f>'Input Data'!A284</f>
        <v>7513</v>
      </c>
      <c r="B284" s="33" t="str">
        <f>'Input Data'!B284</f>
        <v>Supply to Tomago</v>
      </c>
      <c r="C284" s="33" t="str">
        <f>'Input Data'!C284</f>
        <v>Tomago 330/132kV Substation - Establishment of 132kV Busbar and Connections</v>
      </c>
      <c r="D284" s="35" t="str">
        <f>'Input Data'!D284</f>
        <v>PS Augmentation</v>
      </c>
      <c r="E284" s="63" t="str">
        <f>'Input Data'!E284</f>
        <v>Input_Proj_Commit</v>
      </c>
      <c r="F284" s="68">
        <f>'Input Data'!F284</f>
        <v>2014</v>
      </c>
      <c r="G284" s="52">
        <f>'Input Data'!G284</f>
        <v>2013</v>
      </c>
      <c r="H284" s="34">
        <f>'Costs ($2014) Excl Real Esc'!H284</f>
        <v>0</v>
      </c>
      <c r="I284" s="34">
        <f>'Costs ($2014) Excl Real Esc'!I284</f>
        <v>913933.01147689461</v>
      </c>
      <c r="J284" s="34">
        <f>'Costs ($2014) Excl Real Esc'!J284</f>
        <v>8663898.6957810614</v>
      </c>
      <c r="K284" s="34">
        <f>'Costs ($2014) Excl Real Esc'!K284</f>
        <v>5867742.028378306</v>
      </c>
      <c r="L284" s="49">
        <f>'Costs ($2014) Excl Real Esc'!L284*W284</f>
        <v>44892.999355468746</v>
      </c>
      <c r="M284" s="34">
        <f>'Costs ($2014) Excl Real Esc'!M284*X284</f>
        <v>0</v>
      </c>
      <c r="N284" s="34">
        <f>'Costs ($2014) Excl Real Esc'!N284*Y284</f>
        <v>0</v>
      </c>
      <c r="O284" s="34">
        <f>'Costs ($2014) Excl Real Esc'!O284*Z284</f>
        <v>0</v>
      </c>
      <c r="P284" s="49">
        <f>'Costs ($2014) Excl Real Esc'!P284*AA284</f>
        <v>0</v>
      </c>
      <c r="R284" s="102">
        <f t="shared" si="19"/>
        <v>0</v>
      </c>
      <c r="S284" s="34">
        <f t="shared" si="20"/>
        <v>0</v>
      </c>
      <c r="T284" s="34">
        <f t="shared" si="21"/>
        <v>0</v>
      </c>
      <c r="U284" s="49">
        <f t="shared" si="22"/>
        <v>0</v>
      </c>
      <c r="W284" s="177">
        <f>SUMPRODUCT('Cost Escalators'!$B$18:$M$18,'Input Data'!$AA284:$AL284)</f>
        <v>1</v>
      </c>
      <c r="X284" s="171">
        <f>SUMPRODUCT('Cost Escalators'!$B$19:$M$19,'Input Data'!$AA284:$AL284)</f>
        <v>1</v>
      </c>
      <c r="Y284" s="171">
        <f>SUMPRODUCT('Cost Escalators'!$B$20:$M$20,'Input Data'!$AA284:$AL284)</f>
        <v>1</v>
      </c>
      <c r="Z284" s="171">
        <f>SUMPRODUCT('Cost Escalators'!$B$21:$M$21,'Input Data'!$AA284:$AL284)</f>
        <v>1</v>
      </c>
      <c r="AA284" s="176">
        <f>SUMPRODUCT('Cost Escalators'!$B$22:$M$22,'Input Data'!$AA284:$AL284)</f>
        <v>1</v>
      </c>
      <c r="AC284" s="255">
        <f>IF(OR($A284='Cost Escalators'!$A$68,$A284='Cost Escalators'!$A$69,$A284='Cost Escalators'!$A$70,$A284='Cost Escalators'!$A$71),SUM($H284:$L284),0)</f>
        <v>0</v>
      </c>
    </row>
    <row r="285" spans="1:29" x14ac:dyDescent="0.2">
      <c r="A285" s="33">
        <f>'Input Data'!A285</f>
        <v>7745</v>
      </c>
      <c r="B285" s="33" t="str">
        <f>'Input Data'!B285</f>
        <v>Supply to Tomago</v>
      </c>
      <c r="C285" s="33" t="str">
        <f>'Input Data'!C285</f>
        <v>Sydney South - Tail Ending 91F and 91J</v>
      </c>
      <c r="D285" s="35" t="str">
        <f>'Input Data'!D285</f>
        <v>PS Augmentation</v>
      </c>
      <c r="E285" s="63" t="str">
        <f>'Input Data'!E285</f>
        <v>Input_Proj_Commit</v>
      </c>
      <c r="F285" s="68">
        <f>'Input Data'!F285</f>
        <v>2014</v>
      </c>
      <c r="G285" s="52">
        <f>'Input Data'!G285</f>
        <v>2013</v>
      </c>
      <c r="H285" s="34">
        <f>'Costs ($2014) Excl Real Esc'!H285</f>
        <v>0</v>
      </c>
      <c r="I285" s="34">
        <f>'Costs ($2014) Excl Real Esc'!I285</f>
        <v>0</v>
      </c>
      <c r="J285" s="34">
        <f>'Costs ($2014) Excl Real Esc'!J285</f>
        <v>16377.420017238768</v>
      </c>
      <c r="K285" s="34">
        <f>'Costs ($2014) Excl Real Esc'!K285</f>
        <v>91454.175569914441</v>
      </c>
      <c r="L285" s="49">
        <f>'Costs ($2014) Excl Real Esc'!L285*W285</f>
        <v>0</v>
      </c>
      <c r="M285" s="34">
        <f>'Costs ($2014) Excl Real Esc'!M285*X285</f>
        <v>0</v>
      </c>
      <c r="N285" s="34">
        <f>'Costs ($2014) Excl Real Esc'!N285*Y285</f>
        <v>0</v>
      </c>
      <c r="O285" s="34">
        <f>'Costs ($2014) Excl Real Esc'!O285*Z285</f>
        <v>0</v>
      </c>
      <c r="P285" s="49">
        <f>'Costs ($2014) Excl Real Esc'!P285*AA285</f>
        <v>0</v>
      </c>
      <c r="R285" s="102">
        <f t="shared" si="19"/>
        <v>0</v>
      </c>
      <c r="S285" s="34">
        <f t="shared" si="20"/>
        <v>0</v>
      </c>
      <c r="T285" s="34">
        <f t="shared" si="21"/>
        <v>0</v>
      </c>
      <c r="U285" s="49">
        <f t="shared" si="22"/>
        <v>0</v>
      </c>
      <c r="W285" s="177">
        <f>SUMPRODUCT('Cost Escalators'!$B$18:$M$18,'Input Data'!$AA285:$AL285)</f>
        <v>1</v>
      </c>
      <c r="X285" s="171">
        <f>SUMPRODUCT('Cost Escalators'!$B$19:$M$19,'Input Data'!$AA285:$AL285)</f>
        <v>1</v>
      </c>
      <c r="Y285" s="171">
        <f>SUMPRODUCT('Cost Escalators'!$B$20:$M$20,'Input Data'!$AA285:$AL285)</f>
        <v>1</v>
      </c>
      <c r="Z285" s="171">
        <f>SUMPRODUCT('Cost Escalators'!$B$21:$M$21,'Input Data'!$AA285:$AL285)</f>
        <v>1</v>
      </c>
      <c r="AA285" s="176">
        <f>SUMPRODUCT('Cost Escalators'!$B$22:$M$22,'Input Data'!$AA285:$AL285)</f>
        <v>1</v>
      </c>
      <c r="AC285" s="255">
        <f>IF(OR($A285='Cost Escalators'!$A$68,$A285='Cost Escalators'!$A$69,$A285='Cost Escalators'!$A$70,$A285='Cost Escalators'!$A$71),SUM($H285:$L285),0)</f>
        <v>0</v>
      </c>
    </row>
    <row r="286" spans="1:29" x14ac:dyDescent="0.2">
      <c r="A286" s="33">
        <f>'Input Data'!A286</f>
        <v>5968</v>
      </c>
      <c r="B286" s="33" t="str">
        <f>'Input Data'!B286</f>
        <v>Supply to Tomago Area</v>
      </c>
      <c r="C286" s="33" t="str">
        <f>'Input Data'!C286</f>
        <v>Establishment of 132kV Busbar at Tomago 330kV Substation</v>
      </c>
      <c r="D286" s="35" t="str">
        <f>'Input Data'!D286</f>
        <v>PS Augmentation</v>
      </c>
      <c r="E286" s="63" t="str">
        <f>'Input Data'!E286</f>
        <v>Input_Proj_Commit</v>
      </c>
      <c r="F286" s="68">
        <f>'Input Data'!F286</f>
        <v>2011</v>
      </c>
      <c r="G286" s="52">
        <f>'Input Data'!G286</f>
        <v>2013</v>
      </c>
      <c r="H286" s="34">
        <f>'Costs ($2014) Excl Real Esc'!H286</f>
        <v>22901843.321207833</v>
      </c>
      <c r="I286" s="34">
        <f>'Costs ($2014) Excl Real Esc'!I286</f>
        <v>14730587.419160692</v>
      </c>
      <c r="J286" s="34">
        <f>'Costs ($2014) Excl Real Esc'!J286</f>
        <v>760164.34482037835</v>
      </c>
      <c r="K286" s="34">
        <f>'Costs ($2014) Excl Real Esc'!K286</f>
        <v>1395474.2852047852</v>
      </c>
      <c r="L286" s="49">
        <f>'Costs ($2014) Excl Real Esc'!L286*W286</f>
        <v>0</v>
      </c>
      <c r="M286" s="34">
        <f>'Costs ($2014) Excl Real Esc'!M286*X286</f>
        <v>0</v>
      </c>
      <c r="N286" s="34">
        <f>'Costs ($2014) Excl Real Esc'!N286*Y286</f>
        <v>0</v>
      </c>
      <c r="O286" s="34">
        <f>'Costs ($2014) Excl Real Esc'!O286*Z286</f>
        <v>0</v>
      </c>
      <c r="P286" s="49">
        <f>'Costs ($2014) Excl Real Esc'!P286*AA286</f>
        <v>0</v>
      </c>
      <c r="R286" s="102">
        <f t="shared" si="19"/>
        <v>0</v>
      </c>
      <c r="S286" s="34">
        <f t="shared" si="20"/>
        <v>0</v>
      </c>
      <c r="T286" s="34">
        <f t="shared" si="21"/>
        <v>0</v>
      </c>
      <c r="U286" s="49">
        <f t="shared" si="22"/>
        <v>0</v>
      </c>
      <c r="W286" s="177">
        <f>SUMPRODUCT('Cost Escalators'!$B$18:$M$18,'Input Data'!$AA286:$AL286)</f>
        <v>1</v>
      </c>
      <c r="X286" s="171">
        <f>SUMPRODUCT('Cost Escalators'!$B$19:$M$19,'Input Data'!$AA286:$AL286)</f>
        <v>1</v>
      </c>
      <c r="Y286" s="171">
        <f>SUMPRODUCT('Cost Escalators'!$B$20:$M$20,'Input Data'!$AA286:$AL286)</f>
        <v>1</v>
      </c>
      <c r="Z286" s="171">
        <f>SUMPRODUCT('Cost Escalators'!$B$21:$M$21,'Input Data'!$AA286:$AL286)</f>
        <v>1</v>
      </c>
      <c r="AA286" s="176">
        <f>SUMPRODUCT('Cost Escalators'!$B$22:$M$22,'Input Data'!$AA286:$AL286)</f>
        <v>1</v>
      </c>
      <c r="AC286" s="255">
        <f>IF(OR($A286='Cost Escalators'!$A$68,$A286='Cost Escalators'!$A$69,$A286='Cost Escalators'!$A$70,$A286='Cost Escalators'!$A$71),SUM($H286:$L286),0)</f>
        <v>0</v>
      </c>
    </row>
    <row r="287" spans="1:29" x14ac:dyDescent="0.2">
      <c r="A287" s="33">
        <f>'Input Data'!A287</f>
        <v>6036</v>
      </c>
      <c r="B287" s="33" t="str">
        <f>'Input Data'!B287</f>
        <v>Supply to Wagga Wagga</v>
      </c>
      <c r="C287" s="33" t="str">
        <f>'Input Data'!C287</f>
        <v>Wagga North 132/66kV Substation Establishment</v>
      </c>
      <c r="D287" s="35" t="str">
        <f>'Input Data'!D287</f>
        <v>PS Augmentation</v>
      </c>
      <c r="E287" s="63" t="str">
        <f>'Input Data'!E287</f>
        <v>Input_Proj_Commit</v>
      </c>
      <c r="F287" s="68">
        <f>'Input Data'!F287</f>
        <v>2011</v>
      </c>
      <c r="G287" s="52">
        <f>'Input Data'!G287</f>
        <v>2013</v>
      </c>
      <c r="H287" s="34">
        <f>'Costs ($2014) Excl Real Esc'!H287</f>
        <v>2836978.6004945762</v>
      </c>
      <c r="I287" s="34">
        <f>'Costs ($2014) Excl Real Esc'!I287</f>
        <v>572594.20601044374</v>
      </c>
      <c r="J287" s="34">
        <f>'Costs ($2014) Excl Real Esc'!J287</f>
        <v>4876.1669736051854</v>
      </c>
      <c r="K287" s="34">
        <f>'Costs ($2014) Excl Real Esc'!K287</f>
        <v>-56912.415897571584</v>
      </c>
      <c r="L287" s="49">
        <f>'Costs ($2014) Excl Real Esc'!L287*W287</f>
        <v>0</v>
      </c>
      <c r="M287" s="34">
        <f>'Costs ($2014) Excl Real Esc'!M287*X287</f>
        <v>0</v>
      </c>
      <c r="N287" s="34">
        <f>'Costs ($2014) Excl Real Esc'!N287*Y287</f>
        <v>0</v>
      </c>
      <c r="O287" s="34">
        <f>'Costs ($2014) Excl Real Esc'!O287*Z287</f>
        <v>0</v>
      </c>
      <c r="P287" s="49">
        <f>'Costs ($2014) Excl Real Esc'!P287*AA287</f>
        <v>0</v>
      </c>
      <c r="R287" s="102">
        <f t="shared" si="19"/>
        <v>0</v>
      </c>
      <c r="S287" s="34">
        <f t="shared" si="20"/>
        <v>0</v>
      </c>
      <c r="T287" s="34">
        <f t="shared" si="21"/>
        <v>0</v>
      </c>
      <c r="U287" s="49">
        <f t="shared" si="22"/>
        <v>0</v>
      </c>
      <c r="W287" s="177">
        <f>SUMPRODUCT('Cost Escalators'!$B$18:$M$18,'Input Data'!$AA287:$AL287)</f>
        <v>1</v>
      </c>
      <c r="X287" s="171">
        <f>SUMPRODUCT('Cost Escalators'!$B$19:$M$19,'Input Data'!$AA287:$AL287)</f>
        <v>1</v>
      </c>
      <c r="Y287" s="171">
        <f>SUMPRODUCT('Cost Escalators'!$B$20:$M$20,'Input Data'!$AA287:$AL287)</f>
        <v>1</v>
      </c>
      <c r="Z287" s="171">
        <f>SUMPRODUCT('Cost Escalators'!$B$21:$M$21,'Input Data'!$AA287:$AL287)</f>
        <v>1</v>
      </c>
      <c r="AA287" s="176">
        <f>SUMPRODUCT('Cost Escalators'!$B$22:$M$22,'Input Data'!$AA287:$AL287)</f>
        <v>1</v>
      </c>
      <c r="AC287" s="255">
        <f>IF(OR($A287='Cost Escalators'!$A$68,$A287='Cost Escalators'!$A$69,$A287='Cost Escalators'!$A$70,$A287='Cost Escalators'!$A$71),SUM($H287:$L287),0)</f>
        <v>0</v>
      </c>
    </row>
    <row r="288" spans="1:29" x14ac:dyDescent="0.2">
      <c r="A288" s="33">
        <f>'Input Data'!A288</f>
        <v>4419</v>
      </c>
      <c r="B288" s="33" t="str">
        <f>'Input Data'!B288</f>
        <v>Supply to Wellington</v>
      </c>
      <c r="C288" s="33" t="str">
        <f>'Input Data'!C288</f>
        <v>Wollar to Wellington 330kV Transmission Line</v>
      </c>
      <c r="D288" s="35" t="str">
        <f>'Input Data'!D288</f>
        <v>PS Augmentation</v>
      </c>
      <c r="E288" s="63" t="str">
        <f>'Input Data'!E288</f>
        <v>Input_Proj_Commit</v>
      </c>
      <c r="F288" s="68">
        <f>'Input Data'!F288</f>
        <v>2010</v>
      </c>
      <c r="G288" s="52">
        <f>'Input Data'!G288</f>
        <v>2013</v>
      </c>
      <c r="H288" s="34">
        <f>'Costs ($2014) Excl Real Esc'!H288</f>
        <v>15396068.39433377</v>
      </c>
      <c r="I288" s="34">
        <f>'Costs ($2014) Excl Real Esc'!I288</f>
        <v>15439639.888442818</v>
      </c>
      <c r="J288" s="34">
        <f>'Costs ($2014) Excl Real Esc'!J288</f>
        <v>2918964.0210396298</v>
      </c>
      <c r="K288" s="34">
        <f>'Costs ($2014) Excl Real Esc'!K288</f>
        <v>276664.77771480492</v>
      </c>
      <c r="L288" s="49">
        <f>'Costs ($2014) Excl Real Esc'!L288*W288</f>
        <v>0</v>
      </c>
      <c r="M288" s="34">
        <f>'Costs ($2014) Excl Real Esc'!M288*X288</f>
        <v>0</v>
      </c>
      <c r="N288" s="34">
        <f>'Costs ($2014) Excl Real Esc'!N288*Y288</f>
        <v>0</v>
      </c>
      <c r="O288" s="34">
        <f>'Costs ($2014) Excl Real Esc'!O288*Z288</f>
        <v>0</v>
      </c>
      <c r="P288" s="49">
        <f>'Costs ($2014) Excl Real Esc'!P288*AA288</f>
        <v>0</v>
      </c>
      <c r="R288" s="102">
        <f t="shared" si="19"/>
        <v>0</v>
      </c>
      <c r="S288" s="34">
        <f t="shared" si="20"/>
        <v>0</v>
      </c>
      <c r="T288" s="34">
        <f t="shared" si="21"/>
        <v>0</v>
      </c>
      <c r="U288" s="49">
        <f t="shared" si="22"/>
        <v>0</v>
      </c>
      <c r="W288" s="177">
        <f>SUMPRODUCT('Cost Escalators'!$B$18:$M$18,'Input Data'!$AA288:$AL288)</f>
        <v>1</v>
      </c>
      <c r="X288" s="171">
        <f>SUMPRODUCT('Cost Escalators'!$B$19:$M$19,'Input Data'!$AA288:$AL288)</f>
        <v>1</v>
      </c>
      <c r="Y288" s="171">
        <f>SUMPRODUCT('Cost Escalators'!$B$20:$M$20,'Input Data'!$AA288:$AL288)</f>
        <v>1</v>
      </c>
      <c r="Z288" s="171">
        <f>SUMPRODUCT('Cost Escalators'!$B$21:$M$21,'Input Data'!$AA288:$AL288)</f>
        <v>1</v>
      </c>
      <c r="AA288" s="176">
        <f>SUMPRODUCT('Cost Escalators'!$B$22:$M$22,'Input Data'!$AA288:$AL288)</f>
        <v>1</v>
      </c>
      <c r="AC288" s="255">
        <f>IF(OR($A288='Cost Escalators'!$A$68,$A288='Cost Escalators'!$A$69,$A288='Cost Escalators'!$A$70,$A288='Cost Escalators'!$A$71),SUM($H288:$L288),0)</f>
        <v>0</v>
      </c>
    </row>
    <row r="289" spans="1:29" x14ac:dyDescent="0.2">
      <c r="A289" s="33">
        <f>'Input Data'!A289</f>
        <v>4429</v>
      </c>
      <c r="B289" s="33" t="str">
        <f>'Input Data'!B289</f>
        <v>Supply to Wellington</v>
      </c>
      <c r="C289" s="33" t="str">
        <f>'Input Data'!C289</f>
        <v>Wollar 330kV Switching Station</v>
      </c>
      <c r="D289" s="35" t="str">
        <f>'Input Data'!D289</f>
        <v>PS Augmentation</v>
      </c>
      <c r="E289" s="63" t="str">
        <f>'Input Data'!E289</f>
        <v>Input_Proj_Commit</v>
      </c>
      <c r="F289" s="68">
        <f>'Input Data'!F289</f>
        <v>2010</v>
      </c>
      <c r="G289" s="52">
        <f>'Input Data'!G289</f>
        <v>2013</v>
      </c>
      <c r="H289" s="34">
        <f>'Costs ($2014) Excl Real Esc'!H289</f>
        <v>30505266.980915438</v>
      </c>
      <c r="I289" s="34">
        <f>'Costs ($2014) Excl Real Esc'!I289</f>
        <v>138048.92239281634</v>
      </c>
      <c r="J289" s="34">
        <f>'Costs ($2014) Excl Real Esc'!J289</f>
        <v>386.86786116425867</v>
      </c>
      <c r="K289" s="34">
        <f>'Costs ($2014) Excl Real Esc'!K289</f>
        <v>0</v>
      </c>
      <c r="L289" s="49">
        <f>'Costs ($2014) Excl Real Esc'!L289*W289</f>
        <v>0</v>
      </c>
      <c r="M289" s="34">
        <f>'Costs ($2014) Excl Real Esc'!M289*X289</f>
        <v>0</v>
      </c>
      <c r="N289" s="34">
        <f>'Costs ($2014) Excl Real Esc'!N289*Y289</f>
        <v>0</v>
      </c>
      <c r="O289" s="34">
        <f>'Costs ($2014) Excl Real Esc'!O289*Z289</f>
        <v>0</v>
      </c>
      <c r="P289" s="49">
        <f>'Costs ($2014) Excl Real Esc'!P289*AA289</f>
        <v>0</v>
      </c>
      <c r="R289" s="102">
        <f t="shared" si="19"/>
        <v>0</v>
      </c>
      <c r="S289" s="34">
        <f t="shared" si="20"/>
        <v>0</v>
      </c>
      <c r="T289" s="34">
        <f t="shared" si="21"/>
        <v>0</v>
      </c>
      <c r="U289" s="49">
        <f t="shared" si="22"/>
        <v>0</v>
      </c>
      <c r="W289" s="177">
        <f>SUMPRODUCT('Cost Escalators'!$B$18:$M$18,'Input Data'!$AA289:$AL289)</f>
        <v>1</v>
      </c>
      <c r="X289" s="171">
        <f>SUMPRODUCT('Cost Escalators'!$B$19:$M$19,'Input Data'!$AA289:$AL289)</f>
        <v>1</v>
      </c>
      <c r="Y289" s="171">
        <f>SUMPRODUCT('Cost Escalators'!$B$20:$M$20,'Input Data'!$AA289:$AL289)</f>
        <v>1</v>
      </c>
      <c r="Z289" s="171">
        <f>SUMPRODUCT('Cost Escalators'!$B$21:$M$21,'Input Data'!$AA289:$AL289)</f>
        <v>1</v>
      </c>
      <c r="AA289" s="176">
        <f>SUMPRODUCT('Cost Escalators'!$B$22:$M$22,'Input Data'!$AA289:$AL289)</f>
        <v>1</v>
      </c>
      <c r="AC289" s="255">
        <f>IF(OR($A289='Cost Escalators'!$A$68,$A289='Cost Escalators'!$A$69,$A289='Cost Escalators'!$A$70,$A289='Cost Escalators'!$A$71),SUM($H289:$L289),0)</f>
        <v>0</v>
      </c>
    </row>
    <row r="290" spans="1:29" x14ac:dyDescent="0.2">
      <c r="A290" s="33">
        <f>'Input Data'!A290</f>
        <v>7644</v>
      </c>
      <c r="B290" s="33" t="str">
        <f>'Input Data'!B290</f>
        <v>SVC Control System Replacement</v>
      </c>
      <c r="C290" s="33" t="str">
        <f>'Input Data'!C290</f>
        <v>Armidale SVC Transformer</v>
      </c>
      <c r="D290" s="35" t="str">
        <f>'Input Data'!D290</f>
        <v>PS Augmentation</v>
      </c>
      <c r="E290" s="63" t="str">
        <f>'Input Data'!E290</f>
        <v>Input_Proj_Commit</v>
      </c>
      <c r="F290" s="68">
        <f>'Input Data'!F290</f>
        <v>2013</v>
      </c>
      <c r="G290" s="52">
        <f>'Input Data'!G290</f>
        <v>2013</v>
      </c>
      <c r="H290" s="34">
        <f>'Costs ($2014) Excl Real Esc'!H290</f>
        <v>0</v>
      </c>
      <c r="I290" s="34">
        <f>'Costs ($2014) Excl Real Esc'!I290</f>
        <v>0</v>
      </c>
      <c r="J290" s="34">
        <f>'Costs ($2014) Excl Real Esc'!J290</f>
        <v>0</v>
      </c>
      <c r="K290" s="34">
        <f>'Costs ($2014) Excl Real Esc'!K290</f>
        <v>75733.58291322946</v>
      </c>
      <c r="L290" s="49">
        <f>'Costs ($2014) Excl Real Esc'!L290*W290</f>
        <v>-73642.285958986948</v>
      </c>
      <c r="M290" s="34">
        <f>'Costs ($2014) Excl Real Esc'!M290*X290</f>
        <v>0</v>
      </c>
      <c r="N290" s="34">
        <f>'Costs ($2014) Excl Real Esc'!N290*Y290</f>
        <v>0</v>
      </c>
      <c r="O290" s="34">
        <f>'Costs ($2014) Excl Real Esc'!O290*Z290</f>
        <v>0</v>
      </c>
      <c r="P290" s="49">
        <f>'Costs ($2014) Excl Real Esc'!P290*AA290</f>
        <v>0</v>
      </c>
      <c r="R290" s="102">
        <f t="shared" si="19"/>
        <v>0</v>
      </c>
      <c r="S290" s="34">
        <f t="shared" si="20"/>
        <v>0</v>
      </c>
      <c r="T290" s="34">
        <f t="shared" si="21"/>
        <v>0</v>
      </c>
      <c r="U290" s="49">
        <f t="shared" si="22"/>
        <v>0</v>
      </c>
      <c r="W290" s="177">
        <f>SUMPRODUCT('Cost Escalators'!$B$18:$M$18,'Input Data'!$AA290:$AL290)</f>
        <v>1</v>
      </c>
      <c r="X290" s="171">
        <f>SUMPRODUCT('Cost Escalators'!$B$19:$M$19,'Input Data'!$AA290:$AL290)</f>
        <v>1</v>
      </c>
      <c r="Y290" s="171">
        <f>SUMPRODUCT('Cost Escalators'!$B$20:$M$20,'Input Data'!$AA290:$AL290)</f>
        <v>1</v>
      </c>
      <c r="Z290" s="171">
        <f>SUMPRODUCT('Cost Escalators'!$B$21:$M$21,'Input Data'!$AA290:$AL290)</f>
        <v>1</v>
      </c>
      <c r="AA290" s="176">
        <f>SUMPRODUCT('Cost Escalators'!$B$22:$M$22,'Input Data'!$AA290:$AL290)</f>
        <v>1</v>
      </c>
      <c r="AC290" s="255">
        <f>IF(OR($A290='Cost Escalators'!$A$68,$A290='Cost Escalators'!$A$69,$A290='Cost Escalators'!$A$70,$A290='Cost Escalators'!$A$71),SUM($H290:$L290),0)</f>
        <v>0</v>
      </c>
    </row>
    <row r="291" spans="1:29" x14ac:dyDescent="0.2">
      <c r="A291" s="33">
        <f>'Input Data'!A291</f>
        <v>5670</v>
      </c>
      <c r="B291" s="33" t="str">
        <f>'Input Data'!B291</f>
        <v>Transformer Additions</v>
      </c>
      <c r="C291" s="33" t="str">
        <f>'Input Data'!C291</f>
        <v>Parkes No.2 Transformer</v>
      </c>
      <c r="D291" s="35" t="str">
        <f>'Input Data'!D291</f>
        <v>PS Augmentation</v>
      </c>
      <c r="E291" s="63" t="str">
        <f>'Input Data'!E291</f>
        <v>Input_Proj_Commit</v>
      </c>
      <c r="F291" s="68">
        <f>'Input Data'!F291</f>
        <v>2009</v>
      </c>
      <c r="G291" s="52">
        <f>'Input Data'!G291</f>
        <v>2013</v>
      </c>
      <c r="H291" s="34">
        <f>'Costs ($2014) Excl Real Esc'!H291</f>
        <v>3578.9746271975505</v>
      </c>
      <c r="I291" s="34">
        <f>'Costs ($2014) Excl Real Esc'!I291</f>
        <v>0</v>
      </c>
      <c r="J291" s="34">
        <f>'Costs ($2014) Excl Real Esc'!J291</f>
        <v>0</v>
      </c>
      <c r="K291" s="34">
        <f>'Costs ($2014) Excl Real Esc'!K291</f>
        <v>0</v>
      </c>
      <c r="L291" s="49">
        <f>'Costs ($2014) Excl Real Esc'!L291*W291</f>
        <v>0</v>
      </c>
      <c r="M291" s="34">
        <f>'Costs ($2014) Excl Real Esc'!M291*X291</f>
        <v>0</v>
      </c>
      <c r="N291" s="34">
        <f>'Costs ($2014) Excl Real Esc'!N291*Y291</f>
        <v>0</v>
      </c>
      <c r="O291" s="34">
        <f>'Costs ($2014) Excl Real Esc'!O291*Z291</f>
        <v>0</v>
      </c>
      <c r="P291" s="49">
        <f>'Costs ($2014) Excl Real Esc'!P291*AA291</f>
        <v>0</v>
      </c>
      <c r="R291" s="102">
        <f t="shared" si="19"/>
        <v>0</v>
      </c>
      <c r="S291" s="34">
        <f t="shared" si="20"/>
        <v>0</v>
      </c>
      <c r="T291" s="34">
        <f t="shared" si="21"/>
        <v>0</v>
      </c>
      <c r="U291" s="49">
        <f t="shared" si="22"/>
        <v>0</v>
      </c>
      <c r="W291" s="177">
        <f>SUMPRODUCT('Cost Escalators'!$B$18:$M$18,'Input Data'!$AA291:$AL291)</f>
        <v>1</v>
      </c>
      <c r="X291" s="171">
        <f>SUMPRODUCT('Cost Escalators'!$B$19:$M$19,'Input Data'!$AA291:$AL291)</f>
        <v>1</v>
      </c>
      <c r="Y291" s="171">
        <f>SUMPRODUCT('Cost Escalators'!$B$20:$M$20,'Input Data'!$AA291:$AL291)</f>
        <v>1</v>
      </c>
      <c r="Z291" s="171">
        <f>SUMPRODUCT('Cost Escalators'!$B$21:$M$21,'Input Data'!$AA291:$AL291)</f>
        <v>1</v>
      </c>
      <c r="AA291" s="176">
        <f>SUMPRODUCT('Cost Escalators'!$B$22:$M$22,'Input Data'!$AA291:$AL291)</f>
        <v>1</v>
      </c>
      <c r="AC291" s="255">
        <f>IF(OR($A291='Cost Escalators'!$A$68,$A291='Cost Escalators'!$A$69,$A291='Cost Escalators'!$A$70,$A291='Cost Escalators'!$A$71),SUM($H291:$L291),0)</f>
        <v>0</v>
      </c>
    </row>
    <row r="292" spans="1:29" x14ac:dyDescent="0.2">
      <c r="A292" s="33">
        <f>'Input Data'!A292</f>
        <v>5816</v>
      </c>
      <c r="B292" s="33" t="str">
        <f>'Input Data'!B292</f>
        <v>Transformer Additions</v>
      </c>
      <c r="C292" s="33" t="str">
        <f>'Input Data'!C292</f>
        <v>Tuggerah No.2 Transformer</v>
      </c>
      <c r="D292" s="35" t="str">
        <f>'Input Data'!D292</f>
        <v>PS Augmentation</v>
      </c>
      <c r="E292" s="63" t="str">
        <f>'Input Data'!E292</f>
        <v>Input_Proj_Commit</v>
      </c>
      <c r="F292" s="68">
        <f>'Input Data'!F292</f>
        <v>2009</v>
      </c>
      <c r="G292" s="52">
        <f>'Input Data'!G292</f>
        <v>2013</v>
      </c>
      <c r="H292" s="34">
        <f>'Costs ($2014) Excl Real Esc'!H292</f>
        <v>161007.05373378756</v>
      </c>
      <c r="I292" s="34">
        <f>'Costs ($2014) Excl Real Esc'!I292</f>
        <v>42550.208584312968</v>
      </c>
      <c r="J292" s="34">
        <f>'Costs ($2014) Excl Real Esc'!J292</f>
        <v>0</v>
      </c>
      <c r="K292" s="34">
        <f>'Costs ($2014) Excl Real Esc'!K292</f>
        <v>0</v>
      </c>
      <c r="L292" s="49">
        <f>'Costs ($2014) Excl Real Esc'!L292*W292</f>
        <v>0</v>
      </c>
      <c r="M292" s="34">
        <f>'Costs ($2014) Excl Real Esc'!M292*X292</f>
        <v>0</v>
      </c>
      <c r="N292" s="34">
        <f>'Costs ($2014) Excl Real Esc'!N292*Y292</f>
        <v>0</v>
      </c>
      <c r="O292" s="34">
        <f>'Costs ($2014) Excl Real Esc'!O292*Z292</f>
        <v>0</v>
      </c>
      <c r="P292" s="49">
        <f>'Costs ($2014) Excl Real Esc'!P292*AA292</f>
        <v>0</v>
      </c>
      <c r="R292" s="102">
        <f t="shared" si="19"/>
        <v>0</v>
      </c>
      <c r="S292" s="34">
        <f t="shared" si="20"/>
        <v>0</v>
      </c>
      <c r="T292" s="34">
        <f t="shared" si="21"/>
        <v>0</v>
      </c>
      <c r="U292" s="49">
        <f t="shared" si="22"/>
        <v>0</v>
      </c>
      <c r="W292" s="177">
        <f>SUMPRODUCT('Cost Escalators'!$B$18:$M$18,'Input Data'!$AA292:$AL292)</f>
        <v>1</v>
      </c>
      <c r="X292" s="171">
        <f>SUMPRODUCT('Cost Escalators'!$B$19:$M$19,'Input Data'!$AA292:$AL292)</f>
        <v>1</v>
      </c>
      <c r="Y292" s="171">
        <f>SUMPRODUCT('Cost Escalators'!$B$20:$M$20,'Input Data'!$AA292:$AL292)</f>
        <v>1</v>
      </c>
      <c r="Z292" s="171">
        <f>SUMPRODUCT('Cost Escalators'!$B$21:$M$21,'Input Data'!$AA292:$AL292)</f>
        <v>1</v>
      </c>
      <c r="AA292" s="176">
        <f>SUMPRODUCT('Cost Escalators'!$B$22:$M$22,'Input Data'!$AA292:$AL292)</f>
        <v>1</v>
      </c>
      <c r="AC292" s="255">
        <f>IF(OR($A292='Cost Escalators'!$A$68,$A292='Cost Escalators'!$A$69,$A292='Cost Escalators'!$A$70,$A292='Cost Escalators'!$A$71),SUM($H292:$L292),0)</f>
        <v>0</v>
      </c>
    </row>
    <row r="293" spans="1:29" x14ac:dyDescent="0.2">
      <c r="A293" s="33">
        <f>'Input Data'!A293</f>
        <v>5852</v>
      </c>
      <c r="B293" s="33" t="str">
        <f>'Input Data'!B293</f>
        <v>Transformer Additions</v>
      </c>
      <c r="C293" s="33" t="str">
        <f>'Input Data'!C293</f>
        <v>Marulan No.2 Transformer</v>
      </c>
      <c r="D293" s="35" t="str">
        <f>'Input Data'!D293</f>
        <v>PS Augmentation</v>
      </c>
      <c r="E293" s="63" t="str">
        <f>'Input Data'!E293</f>
        <v>Input_Proj_Commit</v>
      </c>
      <c r="F293" s="68">
        <f>'Input Data'!F293</f>
        <v>2009</v>
      </c>
      <c r="G293" s="52">
        <f>'Input Data'!G293</f>
        <v>2013</v>
      </c>
      <c r="H293" s="34">
        <f>'Costs ($2014) Excl Real Esc'!H293</f>
        <v>-4820.8515855852675</v>
      </c>
      <c r="I293" s="34">
        <f>'Costs ($2014) Excl Real Esc'!I293</f>
        <v>0</v>
      </c>
      <c r="J293" s="34">
        <f>'Costs ($2014) Excl Real Esc'!J293</f>
        <v>0</v>
      </c>
      <c r="K293" s="34">
        <f>'Costs ($2014) Excl Real Esc'!K293</f>
        <v>56809.318069154993</v>
      </c>
      <c r="L293" s="49">
        <f>'Costs ($2014) Excl Real Esc'!L293*W293</f>
        <v>0</v>
      </c>
      <c r="M293" s="34">
        <f>'Costs ($2014) Excl Real Esc'!M293*X293</f>
        <v>0</v>
      </c>
      <c r="N293" s="34">
        <f>'Costs ($2014) Excl Real Esc'!N293*Y293</f>
        <v>0</v>
      </c>
      <c r="O293" s="34">
        <f>'Costs ($2014) Excl Real Esc'!O293*Z293</f>
        <v>0</v>
      </c>
      <c r="P293" s="49">
        <f>'Costs ($2014) Excl Real Esc'!P293*AA293</f>
        <v>0</v>
      </c>
      <c r="R293" s="102">
        <f t="shared" si="19"/>
        <v>0</v>
      </c>
      <c r="S293" s="34">
        <f t="shared" si="20"/>
        <v>0</v>
      </c>
      <c r="T293" s="34">
        <f t="shared" si="21"/>
        <v>0</v>
      </c>
      <c r="U293" s="49">
        <f t="shared" si="22"/>
        <v>0</v>
      </c>
      <c r="W293" s="177">
        <f>SUMPRODUCT('Cost Escalators'!$B$18:$M$18,'Input Data'!$AA293:$AL293)</f>
        <v>1</v>
      </c>
      <c r="X293" s="171">
        <f>SUMPRODUCT('Cost Escalators'!$B$19:$M$19,'Input Data'!$AA293:$AL293)</f>
        <v>1</v>
      </c>
      <c r="Y293" s="171">
        <f>SUMPRODUCT('Cost Escalators'!$B$20:$M$20,'Input Data'!$AA293:$AL293)</f>
        <v>1</v>
      </c>
      <c r="Z293" s="171">
        <f>SUMPRODUCT('Cost Escalators'!$B$21:$M$21,'Input Data'!$AA293:$AL293)</f>
        <v>1</v>
      </c>
      <c r="AA293" s="176">
        <f>SUMPRODUCT('Cost Escalators'!$B$22:$M$22,'Input Data'!$AA293:$AL293)</f>
        <v>1</v>
      </c>
      <c r="AC293" s="255">
        <f>IF(OR($A293='Cost Escalators'!$A$68,$A293='Cost Escalators'!$A$69,$A293='Cost Escalators'!$A$70,$A293='Cost Escalators'!$A$71),SUM($H293:$L293),0)</f>
        <v>0</v>
      </c>
    </row>
    <row r="294" spans="1:29" x14ac:dyDescent="0.2">
      <c r="A294" s="33">
        <f>'Input Data'!A294</f>
        <v>6320</v>
      </c>
      <c r="B294" s="33" t="str">
        <f>'Input Data'!B294</f>
        <v>Transformer Additions</v>
      </c>
      <c r="C294" s="33" t="str">
        <f>'Input Data'!C294</f>
        <v>Koolkhan No.3 Transformer</v>
      </c>
      <c r="D294" s="35" t="str">
        <f>'Input Data'!D294</f>
        <v>PS Augmentation</v>
      </c>
      <c r="E294" s="63" t="str">
        <f>'Input Data'!E294</f>
        <v>Input_Proj_Commit</v>
      </c>
      <c r="F294" s="68">
        <f>'Input Data'!F294</f>
        <v>2010</v>
      </c>
      <c r="G294" s="52">
        <f>'Input Data'!G294</f>
        <v>2013</v>
      </c>
      <c r="H294" s="34">
        <f>'Costs ($2014) Excl Real Esc'!H294</f>
        <v>5418979.5326383626</v>
      </c>
      <c r="I294" s="34">
        <f>'Costs ($2014) Excl Real Esc'!I294</f>
        <v>419528.67886580067</v>
      </c>
      <c r="J294" s="34">
        <f>'Costs ($2014) Excl Real Esc'!J294</f>
        <v>152438.78634711838</v>
      </c>
      <c r="K294" s="34">
        <f>'Costs ($2014) Excl Real Esc'!K294</f>
        <v>0</v>
      </c>
      <c r="L294" s="49">
        <f>'Costs ($2014) Excl Real Esc'!L294*W294</f>
        <v>0</v>
      </c>
      <c r="M294" s="34">
        <f>'Costs ($2014) Excl Real Esc'!M294*X294</f>
        <v>0</v>
      </c>
      <c r="N294" s="34">
        <f>'Costs ($2014) Excl Real Esc'!N294*Y294</f>
        <v>0</v>
      </c>
      <c r="O294" s="34">
        <f>'Costs ($2014) Excl Real Esc'!O294*Z294</f>
        <v>0</v>
      </c>
      <c r="P294" s="49">
        <f>'Costs ($2014) Excl Real Esc'!P294*AA294</f>
        <v>0</v>
      </c>
      <c r="R294" s="102">
        <f t="shared" si="19"/>
        <v>0</v>
      </c>
      <c r="S294" s="34">
        <f t="shared" si="20"/>
        <v>0</v>
      </c>
      <c r="T294" s="34">
        <f t="shared" si="21"/>
        <v>0</v>
      </c>
      <c r="U294" s="49">
        <f t="shared" si="22"/>
        <v>0</v>
      </c>
      <c r="W294" s="177">
        <f>SUMPRODUCT('Cost Escalators'!$B$18:$M$18,'Input Data'!$AA294:$AL294)</f>
        <v>1</v>
      </c>
      <c r="X294" s="171">
        <f>SUMPRODUCT('Cost Escalators'!$B$19:$M$19,'Input Data'!$AA294:$AL294)</f>
        <v>1</v>
      </c>
      <c r="Y294" s="171">
        <f>SUMPRODUCT('Cost Escalators'!$B$20:$M$20,'Input Data'!$AA294:$AL294)</f>
        <v>1</v>
      </c>
      <c r="Z294" s="171">
        <f>SUMPRODUCT('Cost Escalators'!$B$21:$M$21,'Input Data'!$AA294:$AL294)</f>
        <v>1</v>
      </c>
      <c r="AA294" s="176">
        <f>SUMPRODUCT('Cost Escalators'!$B$22:$M$22,'Input Data'!$AA294:$AL294)</f>
        <v>1</v>
      </c>
      <c r="AC294" s="255">
        <f>IF(OR($A294='Cost Escalators'!$A$68,$A294='Cost Escalators'!$A$69,$A294='Cost Escalators'!$A$70,$A294='Cost Escalators'!$A$71),SUM($H294:$L294),0)</f>
        <v>0</v>
      </c>
    </row>
    <row r="295" spans="1:29" x14ac:dyDescent="0.2">
      <c r="A295" s="33">
        <f>'Input Data'!A295</f>
        <v>6668</v>
      </c>
      <c r="B295" s="33" t="str">
        <f>'Input Data'!B295</f>
        <v>Transformer Additions</v>
      </c>
      <c r="C295" s="33" t="str">
        <f>'Input Data'!C295</f>
        <v>Sydney North No.5 Transformer</v>
      </c>
      <c r="D295" s="35" t="str">
        <f>'Input Data'!D295</f>
        <v>PS Augmentation</v>
      </c>
      <c r="E295" s="63" t="str">
        <f>'Input Data'!E295</f>
        <v>Input_Proj_Commit</v>
      </c>
      <c r="F295" s="68">
        <f>'Input Data'!F295</f>
        <v>2011</v>
      </c>
      <c r="G295" s="52">
        <f>'Input Data'!G295</f>
        <v>2013</v>
      </c>
      <c r="H295" s="34">
        <f>'Costs ($2014) Excl Real Esc'!H295</f>
        <v>8667242.3704863526</v>
      </c>
      <c r="I295" s="34">
        <f>'Costs ($2014) Excl Real Esc'!I295</f>
        <v>6302126.0078990161</v>
      </c>
      <c r="J295" s="34">
        <f>'Costs ($2014) Excl Real Esc'!J295</f>
        <v>0</v>
      </c>
      <c r="K295" s="34">
        <f>'Costs ($2014) Excl Real Esc'!K295</f>
        <v>0</v>
      </c>
      <c r="L295" s="49">
        <f>'Costs ($2014) Excl Real Esc'!L295*W295</f>
        <v>0</v>
      </c>
      <c r="M295" s="34">
        <f>'Costs ($2014) Excl Real Esc'!M295*X295</f>
        <v>0</v>
      </c>
      <c r="N295" s="34">
        <f>'Costs ($2014) Excl Real Esc'!N295*Y295</f>
        <v>0</v>
      </c>
      <c r="O295" s="34">
        <f>'Costs ($2014) Excl Real Esc'!O295*Z295</f>
        <v>0</v>
      </c>
      <c r="P295" s="49">
        <f>'Costs ($2014) Excl Real Esc'!P295*AA295</f>
        <v>0</v>
      </c>
      <c r="R295" s="102">
        <f t="shared" si="19"/>
        <v>0</v>
      </c>
      <c r="S295" s="34">
        <f t="shared" si="20"/>
        <v>0</v>
      </c>
      <c r="T295" s="34">
        <f t="shared" si="21"/>
        <v>0</v>
      </c>
      <c r="U295" s="49">
        <f t="shared" si="22"/>
        <v>0</v>
      </c>
      <c r="W295" s="177">
        <f>SUMPRODUCT('Cost Escalators'!$B$18:$M$18,'Input Data'!$AA295:$AL295)</f>
        <v>1</v>
      </c>
      <c r="X295" s="171">
        <f>SUMPRODUCT('Cost Escalators'!$B$19:$M$19,'Input Data'!$AA295:$AL295)</f>
        <v>1</v>
      </c>
      <c r="Y295" s="171">
        <f>SUMPRODUCT('Cost Escalators'!$B$20:$M$20,'Input Data'!$AA295:$AL295)</f>
        <v>1</v>
      </c>
      <c r="Z295" s="171">
        <f>SUMPRODUCT('Cost Escalators'!$B$21:$M$21,'Input Data'!$AA295:$AL295)</f>
        <v>1</v>
      </c>
      <c r="AA295" s="176">
        <f>SUMPRODUCT('Cost Escalators'!$B$22:$M$22,'Input Data'!$AA295:$AL295)</f>
        <v>1</v>
      </c>
      <c r="AC295" s="255">
        <f>IF(OR($A295='Cost Escalators'!$A$68,$A295='Cost Escalators'!$A$69,$A295='Cost Escalators'!$A$70,$A295='Cost Escalators'!$A$71),SUM($H295:$L295),0)</f>
        <v>0</v>
      </c>
    </row>
    <row r="296" spans="1:29" x14ac:dyDescent="0.2">
      <c r="A296" s="33">
        <f>'Input Data'!A296</f>
        <v>6696</v>
      </c>
      <c r="B296" s="33" t="str">
        <f>'Input Data'!B296</f>
        <v>Transformer Additions</v>
      </c>
      <c r="C296" s="33" t="str">
        <f>'Input Data'!C296</f>
        <v>Waratah West No.2 Transformer &amp; Bus Section</v>
      </c>
      <c r="D296" s="35" t="str">
        <f>'Input Data'!D296</f>
        <v>PS Augmentation</v>
      </c>
      <c r="E296" s="63" t="str">
        <f>'Input Data'!E296</f>
        <v>Input_Proj_Commit</v>
      </c>
      <c r="F296" s="68">
        <f>'Input Data'!F296</f>
        <v>2011</v>
      </c>
      <c r="G296" s="52">
        <f>'Input Data'!G296</f>
        <v>2013</v>
      </c>
      <c r="H296" s="34">
        <f>'Costs ($2014) Excl Real Esc'!H296</f>
        <v>10806788.800154971</v>
      </c>
      <c r="I296" s="34">
        <f>'Costs ($2014) Excl Real Esc'!I296</f>
        <v>12602578.030107643</v>
      </c>
      <c r="J296" s="34">
        <f>'Costs ($2014) Excl Real Esc'!J296</f>
        <v>99372.133085857844</v>
      </c>
      <c r="K296" s="34">
        <f>'Costs ($2014) Excl Real Esc'!K296</f>
        <v>0</v>
      </c>
      <c r="L296" s="49">
        <f>'Costs ($2014) Excl Real Esc'!L296*W296</f>
        <v>0</v>
      </c>
      <c r="M296" s="34">
        <f>'Costs ($2014) Excl Real Esc'!M296*X296</f>
        <v>0</v>
      </c>
      <c r="N296" s="34">
        <f>'Costs ($2014) Excl Real Esc'!N296*Y296</f>
        <v>0</v>
      </c>
      <c r="O296" s="34">
        <f>'Costs ($2014) Excl Real Esc'!O296*Z296</f>
        <v>0</v>
      </c>
      <c r="P296" s="49">
        <f>'Costs ($2014) Excl Real Esc'!P296*AA296</f>
        <v>0</v>
      </c>
      <c r="R296" s="102">
        <f t="shared" si="19"/>
        <v>0</v>
      </c>
      <c r="S296" s="34">
        <f t="shared" si="20"/>
        <v>0</v>
      </c>
      <c r="T296" s="34">
        <f t="shared" si="21"/>
        <v>0</v>
      </c>
      <c r="U296" s="49">
        <f t="shared" si="22"/>
        <v>0</v>
      </c>
      <c r="W296" s="177">
        <f>SUMPRODUCT('Cost Escalators'!$B$18:$M$18,'Input Data'!$AA296:$AL296)</f>
        <v>1</v>
      </c>
      <c r="X296" s="171">
        <f>SUMPRODUCT('Cost Escalators'!$B$19:$M$19,'Input Data'!$AA296:$AL296)</f>
        <v>1</v>
      </c>
      <c r="Y296" s="171">
        <f>SUMPRODUCT('Cost Escalators'!$B$20:$M$20,'Input Data'!$AA296:$AL296)</f>
        <v>1</v>
      </c>
      <c r="Z296" s="171">
        <f>SUMPRODUCT('Cost Escalators'!$B$21:$M$21,'Input Data'!$AA296:$AL296)</f>
        <v>1</v>
      </c>
      <c r="AA296" s="176">
        <f>SUMPRODUCT('Cost Escalators'!$B$22:$M$22,'Input Data'!$AA296:$AL296)</f>
        <v>1</v>
      </c>
      <c r="AC296" s="255">
        <f>IF(OR($A296='Cost Escalators'!$A$68,$A296='Cost Escalators'!$A$69,$A296='Cost Escalators'!$A$70,$A296='Cost Escalators'!$A$71),SUM($H296:$L296),0)</f>
        <v>0</v>
      </c>
    </row>
    <row r="297" spans="1:29" x14ac:dyDescent="0.2">
      <c r="A297" s="33">
        <f>'Input Data'!A297</f>
        <v>6727</v>
      </c>
      <c r="B297" s="33" t="str">
        <f>'Input Data'!B297</f>
        <v>Transformer Additions</v>
      </c>
      <c r="C297" s="33" t="str">
        <f>'Input Data'!C297</f>
        <v>Vineyard No.3 Transformer</v>
      </c>
      <c r="D297" s="35" t="str">
        <f>'Input Data'!D297</f>
        <v>PS Augmentation</v>
      </c>
      <c r="E297" s="63" t="str">
        <f>'Input Data'!E297</f>
        <v>Input_Proj_Commit</v>
      </c>
      <c r="F297" s="68">
        <f>'Input Data'!F297</f>
        <v>2012</v>
      </c>
      <c r="G297" s="52">
        <f>'Input Data'!G297</f>
        <v>2013</v>
      </c>
      <c r="H297" s="34">
        <f>'Costs ($2014) Excl Real Esc'!H297</f>
        <v>9309630.4127114546</v>
      </c>
      <c r="I297" s="34">
        <f>'Costs ($2014) Excl Real Esc'!I297</f>
        <v>5466916.17687927</v>
      </c>
      <c r="J297" s="34">
        <f>'Costs ($2014) Excl Real Esc'!J297</f>
        <v>4369189.6573332436</v>
      </c>
      <c r="K297" s="34">
        <f>'Costs ($2014) Excl Real Esc'!K297</f>
        <v>86847.898110079012</v>
      </c>
      <c r="L297" s="49">
        <f>'Costs ($2014) Excl Real Esc'!L297*W297</f>
        <v>0</v>
      </c>
      <c r="M297" s="34">
        <f>'Costs ($2014) Excl Real Esc'!M297*X297</f>
        <v>0</v>
      </c>
      <c r="N297" s="34">
        <f>'Costs ($2014) Excl Real Esc'!N297*Y297</f>
        <v>0</v>
      </c>
      <c r="O297" s="34">
        <f>'Costs ($2014) Excl Real Esc'!O297*Z297</f>
        <v>0</v>
      </c>
      <c r="P297" s="49">
        <f>'Costs ($2014) Excl Real Esc'!P297*AA297</f>
        <v>0</v>
      </c>
      <c r="R297" s="102">
        <f t="shared" si="19"/>
        <v>0</v>
      </c>
      <c r="S297" s="34">
        <f t="shared" si="20"/>
        <v>0</v>
      </c>
      <c r="T297" s="34">
        <f t="shared" si="21"/>
        <v>0</v>
      </c>
      <c r="U297" s="49">
        <f t="shared" si="22"/>
        <v>0</v>
      </c>
      <c r="W297" s="177">
        <f>SUMPRODUCT('Cost Escalators'!$B$18:$M$18,'Input Data'!$AA297:$AL297)</f>
        <v>1</v>
      </c>
      <c r="X297" s="171">
        <f>SUMPRODUCT('Cost Escalators'!$B$19:$M$19,'Input Data'!$AA297:$AL297)</f>
        <v>1</v>
      </c>
      <c r="Y297" s="171">
        <f>SUMPRODUCT('Cost Escalators'!$B$20:$M$20,'Input Data'!$AA297:$AL297)</f>
        <v>1</v>
      </c>
      <c r="Z297" s="171">
        <f>SUMPRODUCT('Cost Escalators'!$B$21:$M$21,'Input Data'!$AA297:$AL297)</f>
        <v>1</v>
      </c>
      <c r="AA297" s="176">
        <f>SUMPRODUCT('Cost Escalators'!$B$22:$M$22,'Input Data'!$AA297:$AL297)</f>
        <v>1</v>
      </c>
      <c r="AC297" s="255">
        <f>IF(OR($A297='Cost Escalators'!$A$68,$A297='Cost Escalators'!$A$69,$A297='Cost Escalators'!$A$70,$A297='Cost Escalators'!$A$71),SUM($H297:$L297),0)</f>
        <v>0</v>
      </c>
    </row>
    <row r="298" spans="1:29" x14ac:dyDescent="0.2">
      <c r="A298" s="33">
        <f>'Input Data'!A298</f>
        <v>6907</v>
      </c>
      <c r="B298" s="33" t="str">
        <f>'Input Data'!B298</f>
        <v>Transformer Additions</v>
      </c>
      <c r="C298" s="33" t="str">
        <f>'Input Data'!C298</f>
        <v>Munmorah No.2 Transformer</v>
      </c>
      <c r="D298" s="35" t="str">
        <f>'Input Data'!D298</f>
        <v>PS Augmentation</v>
      </c>
      <c r="E298" s="63" t="str">
        <f>'Input Data'!E298</f>
        <v>Input_Proj_Commit</v>
      </c>
      <c r="F298" s="68">
        <f>'Input Data'!F298</f>
        <v>2013</v>
      </c>
      <c r="G298" s="52">
        <f>'Input Data'!G298</f>
        <v>2013</v>
      </c>
      <c r="H298" s="34">
        <f>'Costs ($2014) Excl Real Esc'!H298</f>
        <v>0</v>
      </c>
      <c r="I298" s="34">
        <f>'Costs ($2014) Excl Real Esc'!I298</f>
        <v>2445.3200488585344</v>
      </c>
      <c r="J298" s="34">
        <f>'Costs ($2014) Excl Real Esc'!J298</f>
        <v>0</v>
      </c>
      <c r="K298" s="34">
        <f>'Costs ($2014) Excl Real Esc'!K298</f>
        <v>-2333.0017940727957</v>
      </c>
      <c r="L298" s="49">
        <f>'Costs ($2014) Excl Real Esc'!L298*W298</f>
        <v>0</v>
      </c>
      <c r="M298" s="34">
        <f>'Costs ($2014) Excl Real Esc'!M298*X298</f>
        <v>0</v>
      </c>
      <c r="N298" s="34">
        <f>'Costs ($2014) Excl Real Esc'!N298*Y298</f>
        <v>0</v>
      </c>
      <c r="O298" s="34">
        <f>'Costs ($2014) Excl Real Esc'!O298*Z298</f>
        <v>0</v>
      </c>
      <c r="P298" s="49">
        <f>'Costs ($2014) Excl Real Esc'!P298*AA298</f>
        <v>0</v>
      </c>
      <c r="R298" s="102">
        <f t="shared" si="19"/>
        <v>0</v>
      </c>
      <c r="S298" s="34">
        <f t="shared" si="20"/>
        <v>0</v>
      </c>
      <c r="T298" s="34">
        <f t="shared" si="21"/>
        <v>0</v>
      </c>
      <c r="U298" s="49">
        <f t="shared" si="22"/>
        <v>0</v>
      </c>
      <c r="W298" s="177">
        <f>SUMPRODUCT('Cost Escalators'!$B$18:$M$18,'Input Data'!$AA298:$AL298)</f>
        <v>1</v>
      </c>
      <c r="X298" s="171">
        <f>SUMPRODUCT('Cost Escalators'!$B$19:$M$19,'Input Data'!$AA298:$AL298)</f>
        <v>1</v>
      </c>
      <c r="Y298" s="171">
        <f>SUMPRODUCT('Cost Escalators'!$B$20:$M$20,'Input Data'!$AA298:$AL298)</f>
        <v>1</v>
      </c>
      <c r="Z298" s="171">
        <f>SUMPRODUCT('Cost Escalators'!$B$21:$M$21,'Input Data'!$AA298:$AL298)</f>
        <v>1</v>
      </c>
      <c r="AA298" s="176">
        <f>SUMPRODUCT('Cost Escalators'!$B$22:$M$22,'Input Data'!$AA298:$AL298)</f>
        <v>1</v>
      </c>
      <c r="AC298" s="255">
        <f>IF(OR($A298='Cost Escalators'!$A$68,$A298='Cost Escalators'!$A$69,$A298='Cost Escalators'!$A$70,$A298='Cost Escalators'!$A$71),SUM($H298:$L298),0)</f>
        <v>0</v>
      </c>
    </row>
    <row r="299" spans="1:29" x14ac:dyDescent="0.2">
      <c r="A299" s="33">
        <f>'Input Data'!A299</f>
        <v>7456</v>
      </c>
      <c r="B299" s="33" t="str">
        <f>'Input Data'!B299</f>
        <v>Transformer Additions</v>
      </c>
      <c r="C299" s="33" t="str">
        <f>'Input Data'!C299</f>
        <v>Eraring No.2 Transformer</v>
      </c>
      <c r="D299" s="35" t="str">
        <f>'Input Data'!D299</f>
        <v>PS Augmentation</v>
      </c>
      <c r="E299" s="63" t="str">
        <f>'Input Data'!E299</f>
        <v>Input_Proj_Commit</v>
      </c>
      <c r="F299" s="68">
        <f>'Input Data'!F299</f>
        <v>2013</v>
      </c>
      <c r="G299" s="52">
        <f>'Input Data'!G299</f>
        <v>2013</v>
      </c>
      <c r="H299" s="34">
        <f>'Costs ($2014) Excl Real Esc'!H299</f>
        <v>0</v>
      </c>
      <c r="I299" s="34">
        <f>'Costs ($2014) Excl Real Esc'!I299</f>
        <v>41990.561568343066</v>
      </c>
      <c r="J299" s="34">
        <f>'Costs ($2014) Excl Real Esc'!J299</f>
        <v>3688.083308497</v>
      </c>
      <c r="K299" s="34">
        <f>'Costs ($2014) Excl Real Esc'!K299</f>
        <v>-43720.885410294068</v>
      </c>
      <c r="L299" s="49">
        <f>'Costs ($2014) Excl Real Esc'!L299*W299</f>
        <v>0</v>
      </c>
      <c r="M299" s="34">
        <f>'Costs ($2014) Excl Real Esc'!M299*X299</f>
        <v>0</v>
      </c>
      <c r="N299" s="34">
        <f>'Costs ($2014) Excl Real Esc'!N299*Y299</f>
        <v>0</v>
      </c>
      <c r="O299" s="34">
        <f>'Costs ($2014) Excl Real Esc'!O299*Z299</f>
        <v>0</v>
      </c>
      <c r="P299" s="49">
        <f>'Costs ($2014) Excl Real Esc'!P299*AA299</f>
        <v>0</v>
      </c>
      <c r="R299" s="102">
        <f t="shared" si="19"/>
        <v>0</v>
      </c>
      <c r="S299" s="34">
        <f t="shared" si="20"/>
        <v>0</v>
      </c>
      <c r="T299" s="34">
        <f t="shared" si="21"/>
        <v>0</v>
      </c>
      <c r="U299" s="49">
        <f t="shared" si="22"/>
        <v>0</v>
      </c>
      <c r="W299" s="177">
        <f>SUMPRODUCT('Cost Escalators'!$B$18:$M$18,'Input Data'!$AA299:$AL299)</f>
        <v>1</v>
      </c>
      <c r="X299" s="171">
        <f>SUMPRODUCT('Cost Escalators'!$B$19:$M$19,'Input Data'!$AA299:$AL299)</f>
        <v>1</v>
      </c>
      <c r="Y299" s="171">
        <f>SUMPRODUCT('Cost Escalators'!$B$20:$M$20,'Input Data'!$AA299:$AL299)</f>
        <v>1</v>
      </c>
      <c r="Z299" s="171">
        <f>SUMPRODUCT('Cost Escalators'!$B$21:$M$21,'Input Data'!$AA299:$AL299)</f>
        <v>1</v>
      </c>
      <c r="AA299" s="176">
        <f>SUMPRODUCT('Cost Escalators'!$B$22:$M$22,'Input Data'!$AA299:$AL299)</f>
        <v>1</v>
      </c>
      <c r="AC299" s="255">
        <f>IF(OR($A299='Cost Escalators'!$A$68,$A299='Cost Escalators'!$A$69,$A299='Cost Escalators'!$A$70,$A299='Cost Escalators'!$A$71),SUM($H299:$L299),0)</f>
        <v>0</v>
      </c>
    </row>
    <row r="300" spans="1:29" x14ac:dyDescent="0.2">
      <c r="A300" s="33">
        <f>'Input Data'!A300</f>
        <v>7684</v>
      </c>
      <c r="B300" s="33" t="str">
        <f>'Input Data'!B300</f>
        <v>Transformer Additions</v>
      </c>
      <c r="C300" s="33" t="str">
        <f>'Input Data'!C300</f>
        <v>Coffs Harbour No. 2 330/132kV Transformer Installation</v>
      </c>
      <c r="D300" s="35" t="str">
        <f>'Input Data'!D300</f>
        <v>PS Augmentation</v>
      </c>
      <c r="E300" s="63" t="str">
        <f>'Input Data'!E300</f>
        <v>Input_Proj_Commit</v>
      </c>
      <c r="F300" s="68">
        <f>'Input Data'!F300</f>
        <v>2014</v>
      </c>
      <c r="G300" s="52">
        <f>'Input Data'!G300</f>
        <v>2013</v>
      </c>
      <c r="H300" s="34">
        <f>'Costs ($2014) Excl Real Esc'!H300</f>
        <v>0</v>
      </c>
      <c r="I300" s="34">
        <f>'Costs ($2014) Excl Real Esc'!I300</f>
        <v>0</v>
      </c>
      <c r="J300" s="34">
        <f>'Costs ($2014) Excl Real Esc'!J300</f>
        <v>0</v>
      </c>
      <c r="K300" s="34">
        <f>'Costs ($2014) Excl Real Esc'!K300</f>
        <v>109182.7308328341</v>
      </c>
      <c r="L300" s="49">
        <f>'Costs ($2014) Excl Real Esc'!L300*W300</f>
        <v>-106167.77361486913</v>
      </c>
      <c r="M300" s="34">
        <f>'Costs ($2014) Excl Real Esc'!M300*X300</f>
        <v>0</v>
      </c>
      <c r="N300" s="34">
        <f>'Costs ($2014) Excl Real Esc'!N300*Y300</f>
        <v>0</v>
      </c>
      <c r="O300" s="34">
        <f>'Costs ($2014) Excl Real Esc'!O300*Z300</f>
        <v>0</v>
      </c>
      <c r="P300" s="49">
        <f>'Costs ($2014) Excl Real Esc'!P300*AA300</f>
        <v>0</v>
      </c>
      <c r="R300" s="102">
        <f t="shared" si="19"/>
        <v>0</v>
      </c>
      <c r="S300" s="34">
        <f t="shared" si="20"/>
        <v>0</v>
      </c>
      <c r="T300" s="34">
        <f t="shared" si="21"/>
        <v>0</v>
      </c>
      <c r="U300" s="49">
        <f t="shared" si="22"/>
        <v>0</v>
      </c>
      <c r="W300" s="177">
        <f>SUMPRODUCT('Cost Escalators'!$B$18:$M$18,'Input Data'!$AA300:$AL300)</f>
        <v>1</v>
      </c>
      <c r="X300" s="171">
        <f>SUMPRODUCT('Cost Escalators'!$B$19:$M$19,'Input Data'!$AA300:$AL300)</f>
        <v>1</v>
      </c>
      <c r="Y300" s="171">
        <f>SUMPRODUCT('Cost Escalators'!$B$20:$M$20,'Input Data'!$AA300:$AL300)</f>
        <v>1</v>
      </c>
      <c r="Z300" s="171">
        <f>SUMPRODUCT('Cost Escalators'!$B$21:$M$21,'Input Data'!$AA300:$AL300)</f>
        <v>1</v>
      </c>
      <c r="AA300" s="176">
        <f>SUMPRODUCT('Cost Escalators'!$B$22:$M$22,'Input Data'!$AA300:$AL300)</f>
        <v>1</v>
      </c>
      <c r="AC300" s="255">
        <f>IF(OR($A300='Cost Escalators'!$A$68,$A300='Cost Escalators'!$A$69,$A300='Cost Escalators'!$A$70,$A300='Cost Escalators'!$A$71),SUM($H300:$L300),0)</f>
        <v>0</v>
      </c>
    </row>
    <row r="301" spans="1:29" x14ac:dyDescent="0.2">
      <c r="A301" s="33">
        <f>'Input Data'!A301</f>
        <v>7338</v>
      </c>
      <c r="B301" s="33" t="str">
        <f>'Input Data'!B301</f>
        <v>Transformer Replacement</v>
      </c>
      <c r="C301" s="33" t="str">
        <f>'Input Data'!C301</f>
        <v>Marulan No.4 Transformer</v>
      </c>
      <c r="D301" s="35" t="str">
        <f>'Input Data'!D301</f>
        <v>PS Augmentation</v>
      </c>
      <c r="E301" s="63" t="str">
        <f>'Input Data'!E301</f>
        <v>Input_Proj_Commit</v>
      </c>
      <c r="F301" s="68">
        <f>'Input Data'!F301</f>
        <v>2009</v>
      </c>
      <c r="G301" s="52">
        <f>'Input Data'!G301</f>
        <v>2013</v>
      </c>
      <c r="H301" s="34">
        <f>'Costs ($2014) Excl Real Esc'!H301</f>
        <v>0</v>
      </c>
      <c r="I301" s="34">
        <f>'Costs ($2014) Excl Real Esc'!I301</f>
        <v>0</v>
      </c>
      <c r="J301" s="34">
        <f>'Costs ($2014) Excl Real Esc'!J301</f>
        <v>1969.979002114309</v>
      </c>
      <c r="K301" s="34">
        <f>'Costs ($2014) Excl Real Esc'!K301</f>
        <v>0</v>
      </c>
      <c r="L301" s="49">
        <f>'Costs ($2014) Excl Real Esc'!L301*W301</f>
        <v>0</v>
      </c>
      <c r="M301" s="34">
        <f>'Costs ($2014) Excl Real Esc'!M301*X301</f>
        <v>0</v>
      </c>
      <c r="N301" s="34">
        <f>'Costs ($2014) Excl Real Esc'!N301*Y301</f>
        <v>0</v>
      </c>
      <c r="O301" s="34">
        <f>'Costs ($2014) Excl Real Esc'!O301*Z301</f>
        <v>0</v>
      </c>
      <c r="P301" s="49">
        <f>'Costs ($2014) Excl Real Esc'!P301*AA301</f>
        <v>0</v>
      </c>
      <c r="R301" s="102">
        <f t="shared" si="19"/>
        <v>0</v>
      </c>
      <c r="S301" s="34">
        <f t="shared" si="20"/>
        <v>0</v>
      </c>
      <c r="T301" s="34">
        <f t="shared" si="21"/>
        <v>0</v>
      </c>
      <c r="U301" s="49">
        <f t="shared" si="22"/>
        <v>0</v>
      </c>
      <c r="W301" s="177">
        <f>SUMPRODUCT('Cost Escalators'!$B$18:$M$18,'Input Data'!$AA301:$AL301)</f>
        <v>1</v>
      </c>
      <c r="X301" s="171">
        <f>SUMPRODUCT('Cost Escalators'!$B$19:$M$19,'Input Data'!$AA301:$AL301)</f>
        <v>1</v>
      </c>
      <c r="Y301" s="171">
        <f>SUMPRODUCT('Cost Escalators'!$B$20:$M$20,'Input Data'!$AA301:$AL301)</f>
        <v>1</v>
      </c>
      <c r="Z301" s="171">
        <f>SUMPRODUCT('Cost Escalators'!$B$21:$M$21,'Input Data'!$AA301:$AL301)</f>
        <v>1</v>
      </c>
      <c r="AA301" s="176">
        <f>SUMPRODUCT('Cost Escalators'!$B$22:$M$22,'Input Data'!$AA301:$AL301)</f>
        <v>1</v>
      </c>
      <c r="AC301" s="255">
        <f>IF(OR($A301='Cost Escalators'!$A$68,$A301='Cost Escalators'!$A$69,$A301='Cost Escalators'!$A$70,$A301='Cost Escalators'!$A$71),SUM($H301:$L301),0)</f>
        <v>0</v>
      </c>
    </row>
    <row r="302" spans="1:29" x14ac:dyDescent="0.2">
      <c r="A302" s="33">
        <f>'Input Data'!A302</f>
        <v>4563</v>
      </c>
      <c r="B302" s="33" t="str">
        <f>'Input Data'!B302</f>
        <v>Transformer Replacement</v>
      </c>
      <c r="C302" s="33" t="str">
        <f>'Input Data'!C302</f>
        <v>Wellington 330kV Transformer Replacement &amp; Shunt Reactor</v>
      </c>
      <c r="D302" s="35" t="str">
        <f>'Input Data'!D302</f>
        <v>PS Augmentation</v>
      </c>
      <c r="E302" s="63" t="str">
        <f>'Input Data'!E302</f>
        <v>Input_Proj_Commit</v>
      </c>
      <c r="F302" s="68">
        <f>'Input Data'!F302</f>
        <v>2010</v>
      </c>
      <c r="G302" s="52">
        <f>'Input Data'!G302</f>
        <v>2013</v>
      </c>
      <c r="H302" s="34">
        <f>'Costs ($2014) Excl Real Esc'!H302</f>
        <v>3318257.8959899372</v>
      </c>
      <c r="I302" s="34">
        <f>'Costs ($2014) Excl Real Esc'!I302</f>
        <v>69940.224021491318</v>
      </c>
      <c r="J302" s="34">
        <f>'Costs ($2014) Excl Real Esc'!J302</f>
        <v>3867.9595651384334</v>
      </c>
      <c r="K302" s="34">
        <f>'Costs ($2014) Excl Real Esc'!K302</f>
        <v>0</v>
      </c>
      <c r="L302" s="49">
        <f>'Costs ($2014) Excl Real Esc'!L302*W302</f>
        <v>0</v>
      </c>
      <c r="M302" s="34">
        <f>'Costs ($2014) Excl Real Esc'!M302*X302</f>
        <v>0</v>
      </c>
      <c r="N302" s="34">
        <f>'Costs ($2014) Excl Real Esc'!N302*Y302</f>
        <v>0</v>
      </c>
      <c r="O302" s="34">
        <f>'Costs ($2014) Excl Real Esc'!O302*Z302</f>
        <v>0</v>
      </c>
      <c r="P302" s="49">
        <f>'Costs ($2014) Excl Real Esc'!P302*AA302</f>
        <v>0</v>
      </c>
      <c r="R302" s="102">
        <f t="shared" si="19"/>
        <v>0</v>
      </c>
      <c r="S302" s="34">
        <f t="shared" si="20"/>
        <v>0</v>
      </c>
      <c r="T302" s="34">
        <f t="shared" si="21"/>
        <v>0</v>
      </c>
      <c r="U302" s="49">
        <f t="shared" si="22"/>
        <v>0</v>
      </c>
      <c r="W302" s="177">
        <f>SUMPRODUCT('Cost Escalators'!$B$18:$M$18,'Input Data'!$AA302:$AL302)</f>
        <v>1</v>
      </c>
      <c r="X302" s="171">
        <f>SUMPRODUCT('Cost Escalators'!$B$19:$M$19,'Input Data'!$AA302:$AL302)</f>
        <v>1</v>
      </c>
      <c r="Y302" s="171">
        <f>SUMPRODUCT('Cost Escalators'!$B$20:$M$20,'Input Data'!$AA302:$AL302)</f>
        <v>1</v>
      </c>
      <c r="Z302" s="171">
        <f>SUMPRODUCT('Cost Escalators'!$B$21:$M$21,'Input Data'!$AA302:$AL302)</f>
        <v>1</v>
      </c>
      <c r="AA302" s="176">
        <f>SUMPRODUCT('Cost Escalators'!$B$22:$M$22,'Input Data'!$AA302:$AL302)</f>
        <v>1</v>
      </c>
      <c r="AC302" s="255">
        <f>IF(OR($A302='Cost Escalators'!$A$68,$A302='Cost Escalators'!$A$69,$A302='Cost Escalators'!$A$70,$A302='Cost Escalators'!$A$71),SUM($H302:$L302),0)</f>
        <v>0</v>
      </c>
    </row>
    <row r="303" spans="1:29" x14ac:dyDescent="0.2">
      <c r="A303" s="33">
        <f>'Input Data'!A303</f>
        <v>5691</v>
      </c>
      <c r="B303" s="33" t="str">
        <f>'Input Data'!B303</f>
        <v>Transformer Replacement</v>
      </c>
      <c r="C303" s="33" t="str">
        <f>'Input Data'!C303</f>
        <v>Finley No.1 &amp; No.2 Transformer Replacement</v>
      </c>
      <c r="D303" s="35" t="str">
        <f>'Input Data'!D303</f>
        <v>PS Augmentation</v>
      </c>
      <c r="E303" s="63" t="str">
        <f>'Input Data'!E303</f>
        <v>Input_Proj_Commit</v>
      </c>
      <c r="F303" s="68">
        <f>'Input Data'!F303</f>
        <v>2010</v>
      </c>
      <c r="G303" s="52">
        <f>'Input Data'!G303</f>
        <v>2013</v>
      </c>
      <c r="H303" s="34">
        <f>'Costs ($2014) Excl Real Esc'!H303</f>
        <v>1073369.7248029208</v>
      </c>
      <c r="I303" s="34">
        <f>'Costs ($2014) Excl Real Esc'!I303</f>
        <v>6868.0191456492703</v>
      </c>
      <c r="J303" s="34">
        <f>'Costs ($2014) Excl Real Esc'!J303</f>
        <v>23004.037968949895</v>
      </c>
      <c r="K303" s="34">
        <f>'Costs ($2014) Excl Real Esc'!K303</f>
        <v>0</v>
      </c>
      <c r="L303" s="49">
        <f>'Costs ($2014) Excl Real Esc'!L303*W303</f>
        <v>0</v>
      </c>
      <c r="M303" s="34">
        <f>'Costs ($2014) Excl Real Esc'!M303*X303</f>
        <v>0</v>
      </c>
      <c r="N303" s="34">
        <f>'Costs ($2014) Excl Real Esc'!N303*Y303</f>
        <v>0</v>
      </c>
      <c r="O303" s="34">
        <f>'Costs ($2014) Excl Real Esc'!O303*Z303</f>
        <v>0</v>
      </c>
      <c r="P303" s="49">
        <f>'Costs ($2014) Excl Real Esc'!P303*AA303</f>
        <v>0</v>
      </c>
      <c r="R303" s="102">
        <f t="shared" si="19"/>
        <v>0</v>
      </c>
      <c r="S303" s="34">
        <f t="shared" si="20"/>
        <v>0</v>
      </c>
      <c r="T303" s="34">
        <f t="shared" si="21"/>
        <v>0</v>
      </c>
      <c r="U303" s="49">
        <f t="shared" si="22"/>
        <v>0</v>
      </c>
      <c r="W303" s="177">
        <f>SUMPRODUCT('Cost Escalators'!$B$18:$M$18,'Input Data'!$AA303:$AL303)</f>
        <v>1</v>
      </c>
      <c r="X303" s="171">
        <f>SUMPRODUCT('Cost Escalators'!$B$19:$M$19,'Input Data'!$AA303:$AL303)</f>
        <v>1</v>
      </c>
      <c r="Y303" s="171">
        <f>SUMPRODUCT('Cost Escalators'!$B$20:$M$20,'Input Data'!$AA303:$AL303)</f>
        <v>1</v>
      </c>
      <c r="Z303" s="171">
        <f>SUMPRODUCT('Cost Escalators'!$B$21:$M$21,'Input Data'!$AA303:$AL303)</f>
        <v>1</v>
      </c>
      <c r="AA303" s="176">
        <f>SUMPRODUCT('Cost Escalators'!$B$22:$M$22,'Input Data'!$AA303:$AL303)</f>
        <v>1</v>
      </c>
      <c r="AC303" s="255">
        <f>IF(OR($A303='Cost Escalators'!$A$68,$A303='Cost Escalators'!$A$69,$A303='Cost Escalators'!$A$70,$A303='Cost Escalators'!$A$71),SUM($H303:$L303),0)</f>
        <v>0</v>
      </c>
    </row>
    <row r="304" spans="1:29" x14ac:dyDescent="0.2">
      <c r="A304" s="33">
        <f>'Input Data'!A304</f>
        <v>6363</v>
      </c>
      <c r="B304" s="33" t="str">
        <f>'Input Data'!B304</f>
        <v>Transformer Replacement</v>
      </c>
      <c r="C304" s="33" t="str">
        <f>'Input Data'!C304</f>
        <v>Sydney South No.3 &amp; No.4 Transformer Replacements</v>
      </c>
      <c r="D304" s="35" t="str">
        <f>'Input Data'!D304</f>
        <v>PS Augmentation</v>
      </c>
      <c r="E304" s="63" t="str">
        <f>'Input Data'!E304</f>
        <v>Input_Proj_Commit</v>
      </c>
      <c r="F304" s="68">
        <f>'Input Data'!F304</f>
        <v>2011</v>
      </c>
      <c r="G304" s="52">
        <f>'Input Data'!G304</f>
        <v>2013</v>
      </c>
      <c r="H304" s="34">
        <f>'Costs ($2014) Excl Real Esc'!H304</f>
        <v>2509610.5648827073</v>
      </c>
      <c r="I304" s="34">
        <f>'Costs ($2014) Excl Real Esc'!I304</f>
        <v>1304977.5723797977</v>
      </c>
      <c r="J304" s="34">
        <f>'Costs ($2014) Excl Real Esc'!J304</f>
        <v>686994.31845083041</v>
      </c>
      <c r="K304" s="34">
        <f>'Costs ($2014) Excl Real Esc'!K304</f>
        <v>-45291.590261468074</v>
      </c>
      <c r="L304" s="49">
        <f>'Costs ($2014) Excl Real Esc'!L304*W304</f>
        <v>0</v>
      </c>
      <c r="M304" s="34">
        <f>'Costs ($2014) Excl Real Esc'!M304*X304</f>
        <v>0</v>
      </c>
      <c r="N304" s="34">
        <f>'Costs ($2014) Excl Real Esc'!N304*Y304</f>
        <v>0</v>
      </c>
      <c r="O304" s="34">
        <f>'Costs ($2014) Excl Real Esc'!O304*Z304</f>
        <v>0</v>
      </c>
      <c r="P304" s="49">
        <f>'Costs ($2014) Excl Real Esc'!P304*AA304</f>
        <v>0</v>
      </c>
      <c r="R304" s="102">
        <f t="shared" si="19"/>
        <v>0</v>
      </c>
      <c r="S304" s="34">
        <f t="shared" si="20"/>
        <v>0</v>
      </c>
      <c r="T304" s="34">
        <f t="shared" si="21"/>
        <v>0</v>
      </c>
      <c r="U304" s="49">
        <f t="shared" si="22"/>
        <v>0</v>
      </c>
      <c r="W304" s="177">
        <f>SUMPRODUCT('Cost Escalators'!$B$18:$M$18,'Input Data'!$AA304:$AL304)</f>
        <v>1</v>
      </c>
      <c r="X304" s="171">
        <f>SUMPRODUCT('Cost Escalators'!$B$19:$M$19,'Input Data'!$AA304:$AL304)</f>
        <v>1</v>
      </c>
      <c r="Y304" s="171">
        <f>SUMPRODUCT('Cost Escalators'!$B$20:$M$20,'Input Data'!$AA304:$AL304)</f>
        <v>1</v>
      </c>
      <c r="Z304" s="171">
        <f>SUMPRODUCT('Cost Escalators'!$B$21:$M$21,'Input Data'!$AA304:$AL304)</f>
        <v>1</v>
      </c>
      <c r="AA304" s="176">
        <f>SUMPRODUCT('Cost Escalators'!$B$22:$M$22,'Input Data'!$AA304:$AL304)</f>
        <v>1</v>
      </c>
      <c r="AC304" s="255">
        <f>IF(OR($A304='Cost Escalators'!$A$68,$A304='Cost Escalators'!$A$69,$A304='Cost Escalators'!$A$70,$A304='Cost Escalators'!$A$71),SUM($H304:$L304),0)</f>
        <v>0</v>
      </c>
    </row>
    <row r="305" spans="1:29" x14ac:dyDescent="0.2">
      <c r="A305" s="33">
        <f>'Input Data'!A305</f>
        <v>6446</v>
      </c>
      <c r="B305" s="33" t="str">
        <f>'Input Data'!B305</f>
        <v>Transformer Replacement</v>
      </c>
      <c r="C305" s="33" t="str">
        <f>'Input Data'!C305</f>
        <v>Coffs Harbour 132/66kV Transformer Replacements</v>
      </c>
      <c r="D305" s="35" t="str">
        <f>'Input Data'!D305</f>
        <v>PS Augmentation</v>
      </c>
      <c r="E305" s="63" t="str">
        <f>'Input Data'!E305</f>
        <v>Input_Proj_Commit</v>
      </c>
      <c r="F305" s="68">
        <f>'Input Data'!F305</f>
        <v>2011</v>
      </c>
      <c r="G305" s="52">
        <f>'Input Data'!G305</f>
        <v>2013</v>
      </c>
      <c r="H305" s="34">
        <f>'Costs ($2014) Excl Real Esc'!H305</f>
        <v>3798268.4150189748</v>
      </c>
      <c r="I305" s="34">
        <f>'Costs ($2014) Excl Real Esc'!I305</f>
        <v>412048.02440722403</v>
      </c>
      <c r="J305" s="34">
        <f>'Costs ($2014) Excl Real Esc'!J305</f>
        <v>547.65291207211703</v>
      </c>
      <c r="K305" s="34">
        <f>'Costs ($2014) Excl Real Esc'!K305</f>
        <v>-108773.54547407621</v>
      </c>
      <c r="L305" s="49">
        <f>'Costs ($2014) Excl Real Esc'!L305*W305</f>
        <v>0</v>
      </c>
      <c r="M305" s="34">
        <f>'Costs ($2014) Excl Real Esc'!M305*X305</f>
        <v>0</v>
      </c>
      <c r="N305" s="34">
        <f>'Costs ($2014) Excl Real Esc'!N305*Y305</f>
        <v>0</v>
      </c>
      <c r="O305" s="34">
        <f>'Costs ($2014) Excl Real Esc'!O305*Z305</f>
        <v>0</v>
      </c>
      <c r="P305" s="49">
        <f>'Costs ($2014) Excl Real Esc'!P305*AA305</f>
        <v>0</v>
      </c>
      <c r="R305" s="102">
        <f t="shared" si="19"/>
        <v>0</v>
      </c>
      <c r="S305" s="34">
        <f t="shared" si="20"/>
        <v>0</v>
      </c>
      <c r="T305" s="34">
        <f t="shared" si="21"/>
        <v>0</v>
      </c>
      <c r="U305" s="49">
        <f t="shared" si="22"/>
        <v>0</v>
      </c>
      <c r="W305" s="177">
        <f>SUMPRODUCT('Cost Escalators'!$B$18:$M$18,'Input Data'!$AA305:$AL305)</f>
        <v>1</v>
      </c>
      <c r="X305" s="171">
        <f>SUMPRODUCT('Cost Escalators'!$B$19:$M$19,'Input Data'!$AA305:$AL305)</f>
        <v>1</v>
      </c>
      <c r="Y305" s="171">
        <f>SUMPRODUCT('Cost Escalators'!$B$20:$M$20,'Input Data'!$AA305:$AL305)</f>
        <v>1</v>
      </c>
      <c r="Z305" s="171">
        <f>SUMPRODUCT('Cost Escalators'!$B$21:$M$21,'Input Data'!$AA305:$AL305)</f>
        <v>1</v>
      </c>
      <c r="AA305" s="176">
        <f>SUMPRODUCT('Cost Escalators'!$B$22:$M$22,'Input Data'!$AA305:$AL305)</f>
        <v>1</v>
      </c>
      <c r="AC305" s="255">
        <f>IF(OR($A305='Cost Escalators'!$A$68,$A305='Cost Escalators'!$A$69,$A305='Cost Escalators'!$A$70,$A305='Cost Escalators'!$A$71),SUM($H305:$L305),0)</f>
        <v>0</v>
      </c>
    </row>
    <row r="306" spans="1:29" x14ac:dyDescent="0.2">
      <c r="A306" s="33">
        <f>'Input Data'!A306</f>
        <v>6458</v>
      </c>
      <c r="B306" s="33" t="str">
        <f>'Input Data'!B306</f>
        <v>Transformer Replacement</v>
      </c>
      <c r="C306" s="33" t="str">
        <f>'Input Data'!C306</f>
        <v xml:space="preserve">Cowra 132/66kV Transformer Replacement </v>
      </c>
      <c r="D306" s="35" t="str">
        <f>'Input Data'!D306</f>
        <v>PS Augmentation</v>
      </c>
      <c r="E306" s="63" t="str">
        <f>'Input Data'!E306</f>
        <v>Input_Proj_Commit</v>
      </c>
      <c r="F306" s="68">
        <f>'Input Data'!F306</f>
        <v>2011</v>
      </c>
      <c r="G306" s="52">
        <f>'Input Data'!G306</f>
        <v>2013</v>
      </c>
      <c r="H306" s="34">
        <f>'Costs ($2014) Excl Real Esc'!H306</f>
        <v>6702061.1224074699</v>
      </c>
      <c r="I306" s="34">
        <f>'Costs ($2014) Excl Real Esc'!I306</f>
        <v>311565.79476638004</v>
      </c>
      <c r="J306" s="34">
        <f>'Costs ($2014) Excl Real Esc'!J306</f>
        <v>0</v>
      </c>
      <c r="K306" s="34">
        <f>'Costs ($2014) Excl Real Esc'!K306</f>
        <v>0</v>
      </c>
      <c r="L306" s="49">
        <f>'Costs ($2014) Excl Real Esc'!L306*W306</f>
        <v>0</v>
      </c>
      <c r="M306" s="34">
        <f>'Costs ($2014) Excl Real Esc'!M306*X306</f>
        <v>0</v>
      </c>
      <c r="N306" s="34">
        <f>'Costs ($2014) Excl Real Esc'!N306*Y306</f>
        <v>0</v>
      </c>
      <c r="O306" s="34">
        <f>'Costs ($2014) Excl Real Esc'!O306*Z306</f>
        <v>0</v>
      </c>
      <c r="P306" s="49">
        <f>'Costs ($2014) Excl Real Esc'!P306*AA306</f>
        <v>0</v>
      </c>
      <c r="R306" s="102">
        <f t="shared" si="19"/>
        <v>0</v>
      </c>
      <c r="S306" s="34">
        <f t="shared" si="20"/>
        <v>0</v>
      </c>
      <c r="T306" s="34">
        <f t="shared" si="21"/>
        <v>0</v>
      </c>
      <c r="U306" s="49">
        <f t="shared" si="22"/>
        <v>0</v>
      </c>
      <c r="W306" s="177">
        <f>SUMPRODUCT('Cost Escalators'!$B$18:$M$18,'Input Data'!$AA306:$AL306)</f>
        <v>1</v>
      </c>
      <c r="X306" s="171">
        <f>SUMPRODUCT('Cost Escalators'!$B$19:$M$19,'Input Data'!$AA306:$AL306)</f>
        <v>1</v>
      </c>
      <c r="Y306" s="171">
        <f>SUMPRODUCT('Cost Escalators'!$B$20:$M$20,'Input Data'!$AA306:$AL306)</f>
        <v>1</v>
      </c>
      <c r="Z306" s="171">
        <f>SUMPRODUCT('Cost Escalators'!$B$21:$M$21,'Input Data'!$AA306:$AL306)</f>
        <v>1</v>
      </c>
      <c r="AA306" s="176">
        <f>SUMPRODUCT('Cost Escalators'!$B$22:$M$22,'Input Data'!$AA306:$AL306)</f>
        <v>1</v>
      </c>
      <c r="AC306" s="255">
        <f>IF(OR($A306='Cost Escalators'!$A$68,$A306='Cost Escalators'!$A$69,$A306='Cost Escalators'!$A$70,$A306='Cost Escalators'!$A$71),SUM($H306:$L306),0)</f>
        <v>0</v>
      </c>
    </row>
    <row r="307" spans="1:29" x14ac:dyDescent="0.2">
      <c r="A307" s="33">
        <f>'Input Data'!A307</f>
        <v>7093</v>
      </c>
      <c r="B307" s="33" t="str">
        <f>'Input Data'!B307</f>
        <v>Transformer Replacement</v>
      </c>
      <c r="C307" s="33" t="str">
        <f>'Input Data'!C307</f>
        <v>Kempsey 66/33kV Transformer Replacement</v>
      </c>
      <c r="D307" s="35" t="str">
        <f>'Input Data'!D307</f>
        <v>PS Augmentation</v>
      </c>
      <c r="E307" s="63" t="str">
        <f>'Input Data'!E307</f>
        <v>Input_Proj_Commit</v>
      </c>
      <c r="F307" s="68">
        <f>'Input Data'!F307</f>
        <v>2013</v>
      </c>
      <c r="G307" s="52">
        <f>'Input Data'!G307</f>
        <v>2013</v>
      </c>
      <c r="H307" s="34">
        <f>'Costs ($2014) Excl Real Esc'!H307</f>
        <v>0</v>
      </c>
      <c r="I307" s="34">
        <f>'Costs ($2014) Excl Real Esc'!I307</f>
        <v>51054.899365789395</v>
      </c>
      <c r="J307" s="34">
        <f>'Costs ($2014) Excl Real Esc'!J307</f>
        <v>33461.819062521434</v>
      </c>
      <c r="K307" s="34">
        <f>'Costs ($2014) Excl Real Esc'!K307</f>
        <v>47771.152892906139</v>
      </c>
      <c r="L307" s="49">
        <f>'Costs ($2014) Excl Real Esc'!L307*W307</f>
        <v>0</v>
      </c>
      <c r="M307" s="34">
        <f>'Costs ($2014) Excl Real Esc'!M307*X307</f>
        <v>0</v>
      </c>
      <c r="N307" s="34">
        <f>'Costs ($2014) Excl Real Esc'!N307*Y307</f>
        <v>0</v>
      </c>
      <c r="O307" s="34">
        <f>'Costs ($2014) Excl Real Esc'!O307*Z307</f>
        <v>0</v>
      </c>
      <c r="P307" s="49">
        <f>'Costs ($2014) Excl Real Esc'!P307*AA307</f>
        <v>0</v>
      </c>
      <c r="R307" s="102">
        <f t="shared" si="19"/>
        <v>0</v>
      </c>
      <c r="S307" s="34">
        <f t="shared" si="20"/>
        <v>0</v>
      </c>
      <c r="T307" s="34">
        <f t="shared" si="21"/>
        <v>0</v>
      </c>
      <c r="U307" s="49">
        <f t="shared" si="22"/>
        <v>0</v>
      </c>
      <c r="W307" s="177">
        <f>SUMPRODUCT('Cost Escalators'!$B$18:$M$18,'Input Data'!$AA307:$AL307)</f>
        <v>1</v>
      </c>
      <c r="X307" s="171">
        <f>SUMPRODUCT('Cost Escalators'!$B$19:$M$19,'Input Data'!$AA307:$AL307)</f>
        <v>1</v>
      </c>
      <c r="Y307" s="171">
        <f>SUMPRODUCT('Cost Escalators'!$B$20:$M$20,'Input Data'!$AA307:$AL307)</f>
        <v>1</v>
      </c>
      <c r="Z307" s="171">
        <f>SUMPRODUCT('Cost Escalators'!$B$21:$M$21,'Input Data'!$AA307:$AL307)</f>
        <v>1</v>
      </c>
      <c r="AA307" s="176">
        <f>SUMPRODUCT('Cost Escalators'!$B$22:$M$22,'Input Data'!$AA307:$AL307)</f>
        <v>1</v>
      </c>
      <c r="AC307" s="255">
        <f>IF(OR($A307='Cost Escalators'!$A$68,$A307='Cost Escalators'!$A$69,$A307='Cost Escalators'!$A$70,$A307='Cost Escalators'!$A$71),SUM($H307:$L307),0)</f>
        <v>0</v>
      </c>
    </row>
    <row r="308" spans="1:29" x14ac:dyDescent="0.2">
      <c r="A308" s="33">
        <f>'Input Data'!A308</f>
        <v>7633</v>
      </c>
      <c r="B308" s="33" t="str">
        <f>'Input Data'!B308</f>
        <v>Transformer Replacement</v>
      </c>
      <c r="C308" s="33" t="str">
        <f>'Input Data'!C308</f>
        <v>Kempsey 66kV Bus and No.2 Transformer Replacement</v>
      </c>
      <c r="D308" s="35" t="str">
        <f>'Input Data'!D308</f>
        <v>PS Augmentation</v>
      </c>
      <c r="E308" s="63" t="str">
        <f>'Input Data'!E308</f>
        <v>Input_Proj_Commit</v>
      </c>
      <c r="F308" s="68">
        <f>'Input Data'!F308</f>
        <v>2013</v>
      </c>
      <c r="G308" s="52">
        <f>'Input Data'!G308</f>
        <v>2013</v>
      </c>
      <c r="H308" s="34">
        <f>'Costs ($2014) Excl Real Esc'!H308</f>
        <v>0</v>
      </c>
      <c r="I308" s="34">
        <f>'Costs ($2014) Excl Real Esc'!I308</f>
        <v>0</v>
      </c>
      <c r="J308" s="34">
        <f>'Costs ($2014) Excl Real Esc'!J308</f>
        <v>0</v>
      </c>
      <c r="K308" s="34">
        <f>'Costs ($2014) Excl Real Esc'!K308</f>
        <v>342.39801330760059</v>
      </c>
      <c r="L308" s="49">
        <f>'Costs ($2014) Excl Real Esc'!L308*W308</f>
        <v>-332.94308070274502</v>
      </c>
      <c r="M308" s="34">
        <f>'Costs ($2014) Excl Real Esc'!M308*X308</f>
        <v>0</v>
      </c>
      <c r="N308" s="34">
        <f>'Costs ($2014) Excl Real Esc'!N308*Y308</f>
        <v>0</v>
      </c>
      <c r="O308" s="34">
        <f>'Costs ($2014) Excl Real Esc'!O308*Z308</f>
        <v>0</v>
      </c>
      <c r="P308" s="49">
        <f>'Costs ($2014) Excl Real Esc'!P308*AA308</f>
        <v>0</v>
      </c>
      <c r="R308" s="102">
        <f t="shared" si="19"/>
        <v>0</v>
      </c>
      <c r="S308" s="34">
        <f t="shared" si="20"/>
        <v>0</v>
      </c>
      <c r="T308" s="34">
        <f t="shared" si="21"/>
        <v>0</v>
      </c>
      <c r="U308" s="49">
        <f t="shared" si="22"/>
        <v>0</v>
      </c>
      <c r="W308" s="177">
        <f>SUMPRODUCT('Cost Escalators'!$B$18:$M$18,'Input Data'!$AA308:$AL308)</f>
        <v>1</v>
      </c>
      <c r="X308" s="171">
        <f>SUMPRODUCT('Cost Escalators'!$B$19:$M$19,'Input Data'!$AA308:$AL308)</f>
        <v>1</v>
      </c>
      <c r="Y308" s="171">
        <f>SUMPRODUCT('Cost Escalators'!$B$20:$M$20,'Input Data'!$AA308:$AL308)</f>
        <v>1</v>
      </c>
      <c r="Z308" s="171">
        <f>SUMPRODUCT('Cost Escalators'!$B$21:$M$21,'Input Data'!$AA308:$AL308)</f>
        <v>1</v>
      </c>
      <c r="AA308" s="176">
        <f>SUMPRODUCT('Cost Escalators'!$B$22:$M$22,'Input Data'!$AA308:$AL308)</f>
        <v>1</v>
      </c>
      <c r="AC308" s="255">
        <f>IF(OR($A308='Cost Escalators'!$A$68,$A308='Cost Escalators'!$A$69,$A308='Cost Escalators'!$A$70,$A308='Cost Escalators'!$A$71),SUM($H308:$L308),0)</f>
        <v>0</v>
      </c>
    </row>
    <row r="309" spans="1:29" x14ac:dyDescent="0.2">
      <c r="A309" s="33">
        <f>'Input Data'!A309</f>
        <v>7409</v>
      </c>
      <c r="B309" s="33" t="str">
        <f>'Input Data'!B309</f>
        <v>Transformer Replacement</v>
      </c>
      <c r="C309" s="33" t="str">
        <f>'Input Data'!C309</f>
        <v>Koolkhan - 967 Line Deviation Works</v>
      </c>
      <c r="D309" s="35" t="str">
        <f>'Input Data'!D309</f>
        <v>PS Augmentation</v>
      </c>
      <c r="E309" s="63" t="str">
        <f>'Input Data'!E309</f>
        <v>Input_Proj_Commit</v>
      </c>
      <c r="F309" s="68">
        <f>'Input Data'!F309</f>
        <v>2014</v>
      </c>
      <c r="G309" s="52">
        <f>'Input Data'!G309</f>
        <v>2013</v>
      </c>
      <c r="H309" s="34">
        <f>'Costs ($2014) Excl Real Esc'!H309</f>
        <v>0</v>
      </c>
      <c r="I309" s="34">
        <f>'Costs ($2014) Excl Real Esc'!I309</f>
        <v>90627.990845083681</v>
      </c>
      <c r="J309" s="34">
        <f>'Costs ($2014) Excl Real Esc'!J309</f>
        <v>-88813.946005799982</v>
      </c>
      <c r="K309" s="34">
        <f>'Costs ($2014) Excl Real Esc'!K309</f>
        <v>0</v>
      </c>
      <c r="L309" s="49">
        <f>'Costs ($2014) Excl Real Esc'!L309*W309</f>
        <v>0</v>
      </c>
      <c r="M309" s="34">
        <f>'Costs ($2014) Excl Real Esc'!M309*X309</f>
        <v>0</v>
      </c>
      <c r="N309" s="34">
        <f>'Costs ($2014) Excl Real Esc'!N309*Y309</f>
        <v>0</v>
      </c>
      <c r="O309" s="34">
        <f>'Costs ($2014) Excl Real Esc'!O309*Z309</f>
        <v>0</v>
      </c>
      <c r="P309" s="49">
        <f>'Costs ($2014) Excl Real Esc'!P309*AA309</f>
        <v>0</v>
      </c>
      <c r="R309" s="102">
        <f t="shared" si="19"/>
        <v>0</v>
      </c>
      <c r="S309" s="34">
        <f t="shared" si="20"/>
        <v>0</v>
      </c>
      <c r="T309" s="34">
        <f t="shared" si="21"/>
        <v>0</v>
      </c>
      <c r="U309" s="49">
        <f t="shared" si="22"/>
        <v>0</v>
      </c>
      <c r="W309" s="177">
        <f>SUMPRODUCT('Cost Escalators'!$B$18:$M$18,'Input Data'!$AA309:$AL309)</f>
        <v>1</v>
      </c>
      <c r="X309" s="171">
        <f>SUMPRODUCT('Cost Escalators'!$B$19:$M$19,'Input Data'!$AA309:$AL309)</f>
        <v>1</v>
      </c>
      <c r="Y309" s="171">
        <f>SUMPRODUCT('Cost Escalators'!$B$20:$M$20,'Input Data'!$AA309:$AL309)</f>
        <v>1</v>
      </c>
      <c r="Z309" s="171">
        <f>SUMPRODUCT('Cost Escalators'!$B$21:$M$21,'Input Data'!$AA309:$AL309)</f>
        <v>1</v>
      </c>
      <c r="AA309" s="176">
        <f>SUMPRODUCT('Cost Escalators'!$B$22:$M$22,'Input Data'!$AA309:$AL309)</f>
        <v>1</v>
      </c>
      <c r="AC309" s="255">
        <f>IF(OR($A309='Cost Escalators'!$A$68,$A309='Cost Escalators'!$A$69,$A309='Cost Escalators'!$A$70,$A309='Cost Escalators'!$A$71),SUM($H309:$L309),0)</f>
        <v>0</v>
      </c>
    </row>
    <row r="310" spans="1:29" x14ac:dyDescent="0.2">
      <c r="A310" s="33">
        <f>'Input Data'!A310</f>
        <v>5881</v>
      </c>
      <c r="B310" s="33" t="str">
        <f>'Input Data'!B310</f>
        <v>Transmission Line Rearrangement</v>
      </c>
      <c r="C310" s="33" t="str">
        <f>'Input Data'!C310</f>
        <v>24 Line Vales Point to Newcastle 330kV Turn In</v>
      </c>
      <c r="D310" s="35" t="str">
        <f>'Input Data'!D310</f>
        <v>PS Augmentation</v>
      </c>
      <c r="E310" s="63" t="str">
        <f>'Input Data'!E310</f>
        <v>Input_Proj_Commit</v>
      </c>
      <c r="F310" s="68">
        <f>'Input Data'!F310</f>
        <v>2009</v>
      </c>
      <c r="G310" s="52">
        <f>'Input Data'!G310</f>
        <v>2013</v>
      </c>
      <c r="H310" s="34">
        <f>'Costs ($2014) Excl Real Esc'!H310</f>
        <v>52501.389695901824</v>
      </c>
      <c r="I310" s="34">
        <f>'Costs ($2014) Excl Real Esc'!I310</f>
        <v>6103.9264147877093</v>
      </c>
      <c r="J310" s="34">
        <f>'Costs ($2014) Excl Real Esc'!J310</f>
        <v>0</v>
      </c>
      <c r="K310" s="34">
        <f>'Costs ($2014) Excl Real Esc'!K310</f>
        <v>0</v>
      </c>
      <c r="L310" s="49">
        <f>'Costs ($2014) Excl Real Esc'!L310*W310</f>
        <v>0</v>
      </c>
      <c r="M310" s="34">
        <f>'Costs ($2014) Excl Real Esc'!M310*X310</f>
        <v>0</v>
      </c>
      <c r="N310" s="34">
        <f>'Costs ($2014) Excl Real Esc'!N310*Y310</f>
        <v>0</v>
      </c>
      <c r="O310" s="34">
        <f>'Costs ($2014) Excl Real Esc'!O310*Z310</f>
        <v>0</v>
      </c>
      <c r="P310" s="49">
        <f>'Costs ($2014) Excl Real Esc'!P310*AA310</f>
        <v>0</v>
      </c>
      <c r="R310" s="102">
        <f t="shared" si="19"/>
        <v>0</v>
      </c>
      <c r="S310" s="34">
        <f t="shared" si="20"/>
        <v>0</v>
      </c>
      <c r="T310" s="34">
        <f t="shared" si="21"/>
        <v>0</v>
      </c>
      <c r="U310" s="49">
        <f t="shared" si="22"/>
        <v>0</v>
      </c>
      <c r="W310" s="177">
        <f>SUMPRODUCT('Cost Escalators'!$B$18:$M$18,'Input Data'!$AA310:$AL310)</f>
        <v>1</v>
      </c>
      <c r="X310" s="171">
        <f>SUMPRODUCT('Cost Escalators'!$B$19:$M$19,'Input Data'!$AA310:$AL310)</f>
        <v>1</v>
      </c>
      <c r="Y310" s="171">
        <f>SUMPRODUCT('Cost Escalators'!$B$20:$M$20,'Input Data'!$AA310:$AL310)</f>
        <v>1</v>
      </c>
      <c r="Z310" s="171">
        <f>SUMPRODUCT('Cost Escalators'!$B$21:$M$21,'Input Data'!$AA310:$AL310)</f>
        <v>1</v>
      </c>
      <c r="AA310" s="176">
        <f>SUMPRODUCT('Cost Escalators'!$B$22:$M$22,'Input Data'!$AA310:$AL310)</f>
        <v>1</v>
      </c>
      <c r="AC310" s="255">
        <f>IF(OR($A310='Cost Escalators'!$A$68,$A310='Cost Escalators'!$A$69,$A310='Cost Escalators'!$A$70,$A310='Cost Escalators'!$A$71),SUM($H310:$L310),0)</f>
        <v>0</v>
      </c>
    </row>
    <row r="311" spans="1:29" x14ac:dyDescent="0.2">
      <c r="A311" s="33">
        <f>'Input Data'!A311</f>
        <v>7573</v>
      </c>
      <c r="B311" s="33" t="str">
        <f>'Input Data'!B311</f>
        <v>Transmission Line Rearrangement</v>
      </c>
      <c r="C311" s="33" t="str">
        <f>'Input Data'!C311</f>
        <v>Koolkhan - 967 Line Deviation Works</v>
      </c>
      <c r="D311" s="35" t="str">
        <f>'Input Data'!D311</f>
        <v>PS Augmentation</v>
      </c>
      <c r="E311" s="63" t="str">
        <f>'Input Data'!E311</f>
        <v>Input_Proj_Commit</v>
      </c>
      <c r="F311" s="68">
        <f>'Input Data'!F311</f>
        <v>2014</v>
      </c>
      <c r="G311" s="52">
        <f>'Input Data'!G311</f>
        <v>2013</v>
      </c>
      <c r="H311" s="34">
        <f>'Costs ($2014) Excl Real Esc'!H311</f>
        <v>0</v>
      </c>
      <c r="I311" s="34">
        <f>'Costs ($2014) Excl Real Esc'!I311</f>
        <v>0</v>
      </c>
      <c r="J311" s="34">
        <f>'Costs ($2014) Excl Real Esc'!J311</f>
        <v>0</v>
      </c>
      <c r="K311" s="34">
        <f>'Costs ($2014) Excl Real Esc'!K311</f>
        <v>-143305.88004480459</v>
      </c>
      <c r="L311" s="49">
        <f>'Costs ($2014) Excl Real Esc'!L311*W311</f>
        <v>715360.04150390625</v>
      </c>
      <c r="M311" s="34">
        <f>'Costs ($2014) Excl Real Esc'!M311*X311</f>
        <v>0</v>
      </c>
      <c r="N311" s="34">
        <f>'Costs ($2014) Excl Real Esc'!N311*Y311</f>
        <v>0</v>
      </c>
      <c r="O311" s="34">
        <f>'Costs ($2014) Excl Real Esc'!O311*Z311</f>
        <v>0</v>
      </c>
      <c r="P311" s="49">
        <f>'Costs ($2014) Excl Real Esc'!P311*AA311</f>
        <v>0</v>
      </c>
      <c r="R311" s="102">
        <f t="shared" si="19"/>
        <v>0</v>
      </c>
      <c r="S311" s="34">
        <f t="shared" si="20"/>
        <v>0</v>
      </c>
      <c r="T311" s="34">
        <f t="shared" si="21"/>
        <v>0</v>
      </c>
      <c r="U311" s="49">
        <f t="shared" si="22"/>
        <v>0</v>
      </c>
      <c r="W311" s="177">
        <f>SUMPRODUCT('Cost Escalators'!$B$18:$M$18,'Input Data'!$AA311:$AL311)</f>
        <v>1</v>
      </c>
      <c r="X311" s="171">
        <f>SUMPRODUCT('Cost Escalators'!$B$19:$M$19,'Input Data'!$AA311:$AL311)</f>
        <v>1</v>
      </c>
      <c r="Y311" s="171">
        <f>SUMPRODUCT('Cost Escalators'!$B$20:$M$20,'Input Data'!$AA311:$AL311)</f>
        <v>1</v>
      </c>
      <c r="Z311" s="171">
        <f>SUMPRODUCT('Cost Escalators'!$B$21:$M$21,'Input Data'!$AA311:$AL311)</f>
        <v>1</v>
      </c>
      <c r="AA311" s="176">
        <f>SUMPRODUCT('Cost Escalators'!$B$22:$M$22,'Input Data'!$AA311:$AL311)</f>
        <v>1</v>
      </c>
      <c r="AC311" s="255">
        <f>IF(OR($A311='Cost Escalators'!$A$68,$A311='Cost Escalators'!$A$69,$A311='Cost Escalators'!$A$70,$A311='Cost Escalators'!$A$71),SUM($H311:$L311),0)</f>
        <v>0</v>
      </c>
    </row>
    <row r="312" spans="1:29" x14ac:dyDescent="0.2">
      <c r="A312" s="33">
        <f>'Input Data'!A312</f>
        <v>7399</v>
      </c>
      <c r="B312" s="33" t="str">
        <f>'Input Data'!B312</f>
        <v>Transmission Line Renewal</v>
      </c>
      <c r="C312" s="33" t="str">
        <f>'Input Data'!C312</f>
        <v>86 Line Tamworth to Armidale Condition</v>
      </c>
      <c r="D312" s="35" t="str">
        <f>'Input Data'!D312</f>
        <v>PS Augmentation</v>
      </c>
      <c r="E312" s="63" t="str">
        <f>'Input Data'!E312</f>
        <v>Input_Proj_Commit</v>
      </c>
      <c r="F312" s="68">
        <f>'Input Data'!F312</f>
        <v>2011</v>
      </c>
      <c r="G312" s="52">
        <f>'Input Data'!G312</f>
        <v>2013</v>
      </c>
      <c r="H312" s="34">
        <f>'Costs ($2014) Excl Real Esc'!H312</f>
        <v>0</v>
      </c>
      <c r="I312" s="34">
        <f>'Costs ($2014) Excl Real Esc'!I312</f>
        <v>314.09097476108468</v>
      </c>
      <c r="J312" s="34">
        <f>'Costs ($2014) Excl Real Esc'!J312</f>
        <v>-307.78316667078889</v>
      </c>
      <c r="K312" s="34">
        <f>'Costs ($2014) Excl Real Esc'!K312</f>
        <v>0</v>
      </c>
      <c r="L312" s="49">
        <f>'Costs ($2014) Excl Real Esc'!L312*W312</f>
        <v>0</v>
      </c>
      <c r="M312" s="34">
        <f>'Costs ($2014) Excl Real Esc'!M312*X312</f>
        <v>0</v>
      </c>
      <c r="N312" s="34">
        <f>'Costs ($2014) Excl Real Esc'!N312*Y312</f>
        <v>0</v>
      </c>
      <c r="O312" s="34">
        <f>'Costs ($2014) Excl Real Esc'!O312*Z312</f>
        <v>0</v>
      </c>
      <c r="P312" s="49">
        <f>'Costs ($2014) Excl Real Esc'!P312*AA312</f>
        <v>0</v>
      </c>
      <c r="R312" s="102">
        <f t="shared" si="19"/>
        <v>0</v>
      </c>
      <c r="S312" s="34">
        <f t="shared" si="20"/>
        <v>0</v>
      </c>
      <c r="T312" s="34">
        <f t="shared" si="21"/>
        <v>0</v>
      </c>
      <c r="U312" s="49">
        <f t="shared" si="22"/>
        <v>0</v>
      </c>
      <c r="W312" s="177">
        <f>SUMPRODUCT('Cost Escalators'!$B$18:$M$18,'Input Data'!$AA312:$AL312)</f>
        <v>1</v>
      </c>
      <c r="X312" s="171">
        <f>SUMPRODUCT('Cost Escalators'!$B$19:$M$19,'Input Data'!$AA312:$AL312)</f>
        <v>1</v>
      </c>
      <c r="Y312" s="171">
        <f>SUMPRODUCT('Cost Escalators'!$B$20:$M$20,'Input Data'!$AA312:$AL312)</f>
        <v>1</v>
      </c>
      <c r="Z312" s="171">
        <f>SUMPRODUCT('Cost Escalators'!$B$21:$M$21,'Input Data'!$AA312:$AL312)</f>
        <v>1</v>
      </c>
      <c r="AA312" s="176">
        <f>SUMPRODUCT('Cost Escalators'!$B$22:$M$22,'Input Data'!$AA312:$AL312)</f>
        <v>1</v>
      </c>
      <c r="AC312" s="255">
        <f>IF(OR($A312='Cost Escalators'!$A$68,$A312='Cost Escalators'!$A$69,$A312='Cost Escalators'!$A$70,$A312='Cost Escalators'!$A$71),SUM($H312:$L312),0)</f>
        <v>0</v>
      </c>
    </row>
    <row r="313" spans="1:29" x14ac:dyDescent="0.2">
      <c r="A313" s="33">
        <f>'Input Data'!A313</f>
        <v>5940</v>
      </c>
      <c r="B313" s="33" t="str">
        <f>'Input Data'!B313</f>
        <v>Transmission Line Renewal</v>
      </c>
      <c r="C313" s="33" t="str">
        <f>'Input Data'!C313</f>
        <v>Tamworth to Gunnedah 66kV Transmission Line Refurbishment</v>
      </c>
      <c r="D313" s="35" t="str">
        <f>'Input Data'!D313</f>
        <v>PS Augmentation</v>
      </c>
      <c r="E313" s="63" t="str">
        <f>'Input Data'!E313</f>
        <v>Input_Proj_Commit</v>
      </c>
      <c r="F313" s="68">
        <f>'Input Data'!F313</f>
        <v>2012</v>
      </c>
      <c r="G313" s="52">
        <f>'Input Data'!G313</f>
        <v>2013</v>
      </c>
      <c r="H313" s="34">
        <f>'Costs ($2014) Excl Real Esc'!H313</f>
        <v>7377986.2704999978</v>
      </c>
      <c r="I313" s="34">
        <f>'Costs ($2014) Excl Real Esc'!I313</f>
        <v>853622.11044362874</v>
      </c>
      <c r="J313" s="34">
        <f>'Costs ($2014) Excl Real Esc'!J313</f>
        <v>270509.62998491153</v>
      </c>
      <c r="K313" s="34">
        <f>'Costs ($2014) Excl Real Esc'!K313</f>
        <v>126621.11674025821</v>
      </c>
      <c r="L313" s="49">
        <f>'Costs ($2014) Excl Real Esc'!L313*W313</f>
        <v>0</v>
      </c>
      <c r="M313" s="34">
        <f>'Costs ($2014) Excl Real Esc'!M313*X313</f>
        <v>0</v>
      </c>
      <c r="N313" s="34">
        <f>'Costs ($2014) Excl Real Esc'!N313*Y313</f>
        <v>0</v>
      </c>
      <c r="O313" s="34">
        <f>'Costs ($2014) Excl Real Esc'!O313*Z313</f>
        <v>0</v>
      </c>
      <c r="P313" s="49">
        <f>'Costs ($2014) Excl Real Esc'!P313*AA313</f>
        <v>0</v>
      </c>
      <c r="R313" s="102">
        <f t="shared" si="19"/>
        <v>0</v>
      </c>
      <c r="S313" s="34">
        <f t="shared" si="20"/>
        <v>0</v>
      </c>
      <c r="T313" s="34">
        <f t="shared" si="21"/>
        <v>0</v>
      </c>
      <c r="U313" s="49">
        <f t="shared" si="22"/>
        <v>0</v>
      </c>
      <c r="W313" s="177">
        <f>SUMPRODUCT('Cost Escalators'!$B$18:$M$18,'Input Data'!$AA313:$AL313)</f>
        <v>1</v>
      </c>
      <c r="X313" s="171">
        <f>SUMPRODUCT('Cost Escalators'!$B$19:$M$19,'Input Data'!$AA313:$AL313)</f>
        <v>1</v>
      </c>
      <c r="Y313" s="171">
        <f>SUMPRODUCT('Cost Escalators'!$B$20:$M$20,'Input Data'!$AA313:$AL313)</f>
        <v>1</v>
      </c>
      <c r="Z313" s="171">
        <f>SUMPRODUCT('Cost Escalators'!$B$21:$M$21,'Input Data'!$AA313:$AL313)</f>
        <v>1</v>
      </c>
      <c r="AA313" s="176">
        <f>SUMPRODUCT('Cost Escalators'!$B$22:$M$22,'Input Data'!$AA313:$AL313)</f>
        <v>1</v>
      </c>
      <c r="AC313" s="255">
        <f>IF(OR($A313='Cost Escalators'!$A$68,$A313='Cost Escalators'!$A$69,$A313='Cost Escalators'!$A$70,$A313='Cost Escalators'!$A$71),SUM($H313:$L313),0)</f>
        <v>0</v>
      </c>
    </row>
    <row r="314" spans="1:29" x14ac:dyDescent="0.2">
      <c r="A314" s="33">
        <f>'Input Data'!A314</f>
        <v>7705</v>
      </c>
      <c r="B314" s="33" t="str">
        <f>'Input Data'!B314</f>
        <v>Transmission Line Renewal</v>
      </c>
      <c r="C314" s="33" t="str">
        <f>'Input Data'!C314</f>
        <v>964 Line Port Macquarie to Taree Condition</v>
      </c>
      <c r="D314" s="35" t="str">
        <f>'Input Data'!D314</f>
        <v>PS Augmentation</v>
      </c>
      <c r="E314" s="63" t="str">
        <f>'Input Data'!E314</f>
        <v>Input_Proj_Commit</v>
      </c>
      <c r="F314" s="68">
        <f>'Input Data'!F314</f>
        <v>2012</v>
      </c>
      <c r="G314" s="52">
        <f>'Input Data'!G314</f>
        <v>2013</v>
      </c>
      <c r="H314" s="34">
        <f>'Costs ($2014) Excl Real Esc'!H314</f>
        <v>4709.2115459965544</v>
      </c>
      <c r="I314" s="34">
        <f>'Costs ($2014) Excl Real Esc'!I314</f>
        <v>1905.8028434728124</v>
      </c>
      <c r="J314" s="34">
        <f>'Costs ($2014) Excl Real Esc'!J314</f>
        <v>-88832.41195370382</v>
      </c>
      <c r="K314" s="34">
        <f>'Costs ($2014) Excl Real Esc'!K314</f>
        <v>30786.440041307957</v>
      </c>
      <c r="L314" s="49">
        <f>'Costs ($2014) Excl Real Esc'!L314*W314</f>
        <v>0</v>
      </c>
      <c r="M314" s="34">
        <f>'Costs ($2014) Excl Real Esc'!M314*X314</f>
        <v>0</v>
      </c>
      <c r="N314" s="34">
        <f>'Costs ($2014) Excl Real Esc'!N314*Y314</f>
        <v>0</v>
      </c>
      <c r="O314" s="34">
        <f>'Costs ($2014) Excl Real Esc'!O314*Z314</f>
        <v>0</v>
      </c>
      <c r="P314" s="49">
        <f>'Costs ($2014) Excl Real Esc'!P314*AA314</f>
        <v>0</v>
      </c>
      <c r="R314" s="102">
        <f t="shared" si="19"/>
        <v>0</v>
      </c>
      <c r="S314" s="34">
        <f t="shared" si="20"/>
        <v>0</v>
      </c>
      <c r="T314" s="34">
        <f t="shared" si="21"/>
        <v>0</v>
      </c>
      <c r="U314" s="49">
        <f t="shared" si="22"/>
        <v>0</v>
      </c>
      <c r="W314" s="177">
        <f>SUMPRODUCT('Cost Escalators'!$B$18:$M$18,'Input Data'!$AA314:$AL314)</f>
        <v>1</v>
      </c>
      <c r="X314" s="171">
        <f>SUMPRODUCT('Cost Escalators'!$B$19:$M$19,'Input Data'!$AA314:$AL314)</f>
        <v>1</v>
      </c>
      <c r="Y314" s="171">
        <f>SUMPRODUCT('Cost Escalators'!$B$20:$M$20,'Input Data'!$AA314:$AL314)</f>
        <v>1</v>
      </c>
      <c r="Z314" s="171">
        <f>SUMPRODUCT('Cost Escalators'!$B$21:$M$21,'Input Data'!$AA314:$AL314)</f>
        <v>1</v>
      </c>
      <c r="AA314" s="176">
        <f>SUMPRODUCT('Cost Escalators'!$B$22:$M$22,'Input Data'!$AA314:$AL314)</f>
        <v>1</v>
      </c>
      <c r="AC314" s="255">
        <f>IF(OR($A314='Cost Escalators'!$A$68,$A314='Cost Escalators'!$A$69,$A314='Cost Escalators'!$A$70,$A314='Cost Escalators'!$A$71),SUM($H314:$L314),0)</f>
        <v>0</v>
      </c>
    </row>
    <row r="315" spans="1:29" x14ac:dyDescent="0.2">
      <c r="A315" s="33">
        <f>'Input Data'!A315</f>
        <v>5527</v>
      </c>
      <c r="B315" s="33" t="str">
        <f>'Input Data'!B315</f>
        <v>Western 500kV Upgrade</v>
      </c>
      <c r="C315" s="33" t="str">
        <f>'Input Data'!C315</f>
        <v>Bayswater 500/330kV Switchyard Development</v>
      </c>
      <c r="D315" s="35" t="str">
        <f>'Input Data'!D315</f>
        <v>PS Augmentation</v>
      </c>
      <c r="E315" s="63" t="str">
        <f>'Input Data'!E315</f>
        <v>Input_Proj_Commit</v>
      </c>
      <c r="F315" s="68">
        <f>'Input Data'!F315</f>
        <v>2009</v>
      </c>
      <c r="G315" s="52">
        <f>'Input Data'!G315</f>
        <v>2013</v>
      </c>
      <c r="H315" s="34">
        <f>'Costs ($2014) Excl Real Esc'!H315</f>
        <v>714169.97290466318</v>
      </c>
      <c r="I315" s="34">
        <f>'Costs ($2014) Excl Real Esc'!I315</f>
        <v>24858.0617027263</v>
      </c>
      <c r="J315" s="34">
        <f>'Costs ($2014) Excl Real Esc'!J315</f>
        <v>17009.962100656725</v>
      </c>
      <c r="K315" s="34">
        <f>'Costs ($2014) Excl Real Esc'!K315</f>
        <v>77406.452213542856</v>
      </c>
      <c r="L315" s="49">
        <f>'Costs ($2014) Excl Real Esc'!L315*W315</f>
        <v>0</v>
      </c>
      <c r="M315" s="34">
        <f>'Costs ($2014) Excl Real Esc'!M315*X315</f>
        <v>0</v>
      </c>
      <c r="N315" s="34">
        <f>'Costs ($2014) Excl Real Esc'!N315*Y315</f>
        <v>0</v>
      </c>
      <c r="O315" s="34">
        <f>'Costs ($2014) Excl Real Esc'!O315*Z315</f>
        <v>0</v>
      </c>
      <c r="P315" s="49">
        <f>'Costs ($2014) Excl Real Esc'!P315*AA315</f>
        <v>0</v>
      </c>
      <c r="R315" s="102">
        <f t="shared" si="19"/>
        <v>0</v>
      </c>
      <c r="S315" s="34">
        <f t="shared" si="20"/>
        <v>0</v>
      </c>
      <c r="T315" s="34">
        <f t="shared" si="21"/>
        <v>0</v>
      </c>
      <c r="U315" s="49">
        <f t="shared" si="22"/>
        <v>0</v>
      </c>
      <c r="W315" s="177">
        <f>SUMPRODUCT('Cost Escalators'!$B$18:$M$18,'Input Data'!$AA315:$AL315)</f>
        <v>1</v>
      </c>
      <c r="X315" s="171">
        <f>SUMPRODUCT('Cost Escalators'!$B$19:$M$19,'Input Data'!$AA315:$AL315)</f>
        <v>1</v>
      </c>
      <c r="Y315" s="171">
        <f>SUMPRODUCT('Cost Escalators'!$B$20:$M$20,'Input Data'!$AA315:$AL315)</f>
        <v>1</v>
      </c>
      <c r="Z315" s="171">
        <f>SUMPRODUCT('Cost Escalators'!$B$21:$M$21,'Input Data'!$AA315:$AL315)</f>
        <v>1</v>
      </c>
      <c r="AA315" s="176">
        <f>SUMPRODUCT('Cost Escalators'!$B$22:$M$22,'Input Data'!$AA315:$AL315)</f>
        <v>1</v>
      </c>
      <c r="AC315" s="255">
        <f>IF(OR($A315='Cost Escalators'!$A$68,$A315='Cost Escalators'!$A$69,$A315='Cost Escalators'!$A$70,$A315='Cost Escalators'!$A$71),SUM($H315:$L315),0)</f>
        <v>0</v>
      </c>
    </row>
    <row r="316" spans="1:29" x14ac:dyDescent="0.2">
      <c r="A316" s="33">
        <f>'Input Data'!A316</f>
        <v>5535</v>
      </c>
      <c r="B316" s="33" t="str">
        <f>'Input Data'!B316</f>
        <v>Western 500kV Upgrade</v>
      </c>
      <c r="C316" s="33" t="str">
        <f>'Input Data'!C316</f>
        <v>Mt Piper 500/330kV Switchyard Development</v>
      </c>
      <c r="D316" s="35" t="str">
        <f>'Input Data'!D316</f>
        <v>PS Augmentation</v>
      </c>
      <c r="E316" s="63" t="str">
        <f>'Input Data'!E316</f>
        <v>Input_Proj_Commit</v>
      </c>
      <c r="F316" s="68">
        <f>'Input Data'!F316</f>
        <v>2009</v>
      </c>
      <c r="G316" s="52">
        <f>'Input Data'!G316</f>
        <v>2013</v>
      </c>
      <c r="H316" s="34">
        <f>'Costs ($2014) Excl Real Esc'!H316</f>
        <v>2947017.7543823919</v>
      </c>
      <c r="I316" s="34">
        <f>'Costs ($2014) Excl Real Esc'!I316</f>
        <v>737832.17538284382</v>
      </c>
      <c r="J316" s="34">
        <f>'Costs ($2014) Excl Real Esc'!J316</f>
        <v>175685.96624411116</v>
      </c>
      <c r="K316" s="34">
        <f>'Costs ($2014) Excl Real Esc'!K316</f>
        <v>0</v>
      </c>
      <c r="L316" s="49">
        <f>'Costs ($2014) Excl Real Esc'!L316*W316</f>
        <v>0</v>
      </c>
      <c r="M316" s="34">
        <f>'Costs ($2014) Excl Real Esc'!M316*X316</f>
        <v>0</v>
      </c>
      <c r="N316" s="34">
        <f>'Costs ($2014) Excl Real Esc'!N316*Y316</f>
        <v>0</v>
      </c>
      <c r="O316" s="34">
        <f>'Costs ($2014) Excl Real Esc'!O316*Z316</f>
        <v>0</v>
      </c>
      <c r="P316" s="49">
        <f>'Costs ($2014) Excl Real Esc'!P316*AA316</f>
        <v>0</v>
      </c>
      <c r="R316" s="102">
        <f t="shared" si="19"/>
        <v>0</v>
      </c>
      <c r="S316" s="34">
        <f t="shared" si="20"/>
        <v>0</v>
      </c>
      <c r="T316" s="34">
        <f t="shared" si="21"/>
        <v>0</v>
      </c>
      <c r="U316" s="49">
        <f t="shared" si="22"/>
        <v>0</v>
      </c>
      <c r="W316" s="177">
        <f>SUMPRODUCT('Cost Escalators'!$B$18:$M$18,'Input Data'!$AA316:$AL316)</f>
        <v>1</v>
      </c>
      <c r="X316" s="171">
        <f>SUMPRODUCT('Cost Escalators'!$B$19:$M$19,'Input Data'!$AA316:$AL316)</f>
        <v>1</v>
      </c>
      <c r="Y316" s="171">
        <f>SUMPRODUCT('Cost Escalators'!$B$20:$M$20,'Input Data'!$AA316:$AL316)</f>
        <v>1</v>
      </c>
      <c r="Z316" s="171">
        <f>SUMPRODUCT('Cost Escalators'!$B$21:$M$21,'Input Data'!$AA316:$AL316)</f>
        <v>1</v>
      </c>
      <c r="AA316" s="176">
        <f>SUMPRODUCT('Cost Escalators'!$B$22:$M$22,'Input Data'!$AA316:$AL316)</f>
        <v>1</v>
      </c>
      <c r="AC316" s="255">
        <f>IF(OR($A316='Cost Escalators'!$A$68,$A316='Cost Escalators'!$A$69,$A316='Cost Escalators'!$A$70,$A316='Cost Escalators'!$A$71),SUM($H316:$L316),0)</f>
        <v>0</v>
      </c>
    </row>
    <row r="317" spans="1:29" x14ac:dyDescent="0.2">
      <c r="A317" s="33">
        <f>'Input Data'!A317</f>
        <v>5965</v>
      </c>
      <c r="B317" s="33" t="str">
        <f>'Input Data'!B317</f>
        <v>Western 500kV Upgrade</v>
      </c>
      <c r="C317" s="33" t="str">
        <f>'Input Data'!C317</f>
        <v>Wallerawang 330kV Fault Rating Upgrade</v>
      </c>
      <c r="D317" s="35" t="str">
        <f>'Input Data'!D317</f>
        <v>PS Augmentation</v>
      </c>
      <c r="E317" s="63" t="str">
        <f>'Input Data'!E317</f>
        <v>Input_Proj_Commit</v>
      </c>
      <c r="F317" s="68">
        <f>'Input Data'!F317</f>
        <v>2009</v>
      </c>
      <c r="G317" s="52">
        <f>'Input Data'!G317</f>
        <v>2013</v>
      </c>
      <c r="H317" s="34">
        <f>'Costs ($2014) Excl Real Esc'!H317</f>
        <v>6107.6155316870145</v>
      </c>
      <c r="I317" s="34">
        <f>'Costs ($2014) Excl Real Esc'!I317</f>
        <v>0</v>
      </c>
      <c r="J317" s="34">
        <f>'Costs ($2014) Excl Real Esc'!J317</f>
        <v>0</v>
      </c>
      <c r="K317" s="34">
        <f>'Costs ($2014) Excl Real Esc'!K317</f>
        <v>0</v>
      </c>
      <c r="L317" s="49">
        <f>'Costs ($2014) Excl Real Esc'!L317*W317</f>
        <v>0</v>
      </c>
      <c r="M317" s="34">
        <f>'Costs ($2014) Excl Real Esc'!M317*X317</f>
        <v>0</v>
      </c>
      <c r="N317" s="34">
        <f>'Costs ($2014) Excl Real Esc'!N317*Y317</f>
        <v>0</v>
      </c>
      <c r="O317" s="34">
        <f>'Costs ($2014) Excl Real Esc'!O317*Z317</f>
        <v>0</v>
      </c>
      <c r="P317" s="49">
        <f>'Costs ($2014) Excl Real Esc'!P317*AA317</f>
        <v>0</v>
      </c>
      <c r="R317" s="102">
        <f t="shared" si="19"/>
        <v>0</v>
      </c>
      <c r="S317" s="34">
        <f t="shared" si="20"/>
        <v>0</v>
      </c>
      <c r="T317" s="34">
        <f t="shared" si="21"/>
        <v>0</v>
      </c>
      <c r="U317" s="49">
        <f t="shared" si="22"/>
        <v>0</v>
      </c>
      <c r="W317" s="177">
        <f>SUMPRODUCT('Cost Escalators'!$B$18:$M$18,'Input Data'!$AA317:$AL317)</f>
        <v>1</v>
      </c>
      <c r="X317" s="171">
        <f>SUMPRODUCT('Cost Escalators'!$B$19:$M$19,'Input Data'!$AA317:$AL317)</f>
        <v>1</v>
      </c>
      <c r="Y317" s="171">
        <f>SUMPRODUCT('Cost Escalators'!$B$20:$M$20,'Input Data'!$AA317:$AL317)</f>
        <v>1</v>
      </c>
      <c r="Z317" s="171">
        <f>SUMPRODUCT('Cost Escalators'!$B$21:$M$21,'Input Data'!$AA317:$AL317)</f>
        <v>1</v>
      </c>
      <c r="AA317" s="176">
        <f>SUMPRODUCT('Cost Escalators'!$B$22:$M$22,'Input Data'!$AA317:$AL317)</f>
        <v>1</v>
      </c>
      <c r="AC317" s="255">
        <f>IF(OR($A317='Cost Escalators'!$A$68,$A317='Cost Escalators'!$A$69,$A317='Cost Escalators'!$A$70,$A317='Cost Escalators'!$A$71),SUM($H317:$L317),0)</f>
        <v>0</v>
      </c>
    </row>
    <row r="318" spans="1:29" x14ac:dyDescent="0.2">
      <c r="A318" s="33">
        <f>'Input Data'!A318</f>
        <v>5967</v>
      </c>
      <c r="B318" s="33" t="str">
        <f>'Input Data'!B318</f>
        <v>Western 500kV Upgrade</v>
      </c>
      <c r="C318" s="33" t="str">
        <f>'Input Data'!C318</f>
        <v>Uprating of Lines 330kV 8 and 16 Lines</v>
      </c>
      <c r="D318" s="35" t="str">
        <f>'Input Data'!D318</f>
        <v>PS Augmentation</v>
      </c>
      <c r="E318" s="63" t="str">
        <f>'Input Data'!E318</f>
        <v>Input_Proj_Commit</v>
      </c>
      <c r="F318" s="68">
        <f>'Input Data'!F318</f>
        <v>2009</v>
      </c>
      <c r="G318" s="52">
        <f>'Input Data'!G318</f>
        <v>2013</v>
      </c>
      <c r="H318" s="34">
        <f>'Costs ($2014) Excl Real Esc'!H318</f>
        <v>2309.947578182805</v>
      </c>
      <c r="I318" s="34">
        <f>'Costs ($2014) Excl Real Esc'!I318</f>
        <v>0</v>
      </c>
      <c r="J318" s="34">
        <f>'Costs ($2014) Excl Real Esc'!J318</f>
        <v>0</v>
      </c>
      <c r="K318" s="34">
        <f>'Costs ($2014) Excl Real Esc'!K318</f>
        <v>0</v>
      </c>
      <c r="L318" s="49">
        <f>'Costs ($2014) Excl Real Esc'!L318*W318</f>
        <v>0</v>
      </c>
      <c r="M318" s="34">
        <f>'Costs ($2014) Excl Real Esc'!M318*X318</f>
        <v>0</v>
      </c>
      <c r="N318" s="34">
        <f>'Costs ($2014) Excl Real Esc'!N318*Y318</f>
        <v>0</v>
      </c>
      <c r="O318" s="34">
        <f>'Costs ($2014) Excl Real Esc'!O318*Z318</f>
        <v>0</v>
      </c>
      <c r="P318" s="49">
        <f>'Costs ($2014) Excl Real Esc'!P318*AA318</f>
        <v>0</v>
      </c>
      <c r="R318" s="102">
        <f t="shared" si="19"/>
        <v>0</v>
      </c>
      <c r="S318" s="34">
        <f t="shared" si="20"/>
        <v>0</v>
      </c>
      <c r="T318" s="34">
        <f t="shared" si="21"/>
        <v>0</v>
      </c>
      <c r="U318" s="49">
        <f t="shared" si="22"/>
        <v>0</v>
      </c>
      <c r="W318" s="177">
        <f>SUMPRODUCT('Cost Escalators'!$B$18:$M$18,'Input Data'!$AA318:$AL318)</f>
        <v>1</v>
      </c>
      <c r="X318" s="171">
        <f>SUMPRODUCT('Cost Escalators'!$B$19:$M$19,'Input Data'!$AA318:$AL318)</f>
        <v>1</v>
      </c>
      <c r="Y318" s="171">
        <f>SUMPRODUCT('Cost Escalators'!$B$20:$M$20,'Input Data'!$AA318:$AL318)</f>
        <v>1</v>
      </c>
      <c r="Z318" s="171">
        <f>SUMPRODUCT('Cost Escalators'!$B$21:$M$21,'Input Data'!$AA318:$AL318)</f>
        <v>1</v>
      </c>
      <c r="AA318" s="176">
        <f>SUMPRODUCT('Cost Escalators'!$B$22:$M$22,'Input Data'!$AA318:$AL318)</f>
        <v>1</v>
      </c>
      <c r="AC318" s="255">
        <f>IF(OR($A318='Cost Escalators'!$A$68,$A318='Cost Escalators'!$A$69,$A318='Cost Escalators'!$A$70,$A318='Cost Escalators'!$A$71),SUM($H318:$L318),0)</f>
        <v>0</v>
      </c>
    </row>
    <row r="319" spans="1:29" x14ac:dyDescent="0.2">
      <c r="A319" s="33">
        <f>'Input Data'!A319</f>
        <v>6229</v>
      </c>
      <c r="B319" s="33" t="str">
        <f>'Input Data'!B319</f>
        <v>Western 500kV Upgrade</v>
      </c>
      <c r="C319" s="33" t="str">
        <f>'Input Data'!C319</f>
        <v>Bayswater-Liddell Reduct In Fault Clearing Times</v>
      </c>
      <c r="D319" s="35" t="str">
        <f>'Input Data'!D319</f>
        <v>PS Augmentation</v>
      </c>
      <c r="E319" s="63" t="str">
        <f>'Input Data'!E319</f>
        <v>Input_Proj_Commit</v>
      </c>
      <c r="F319" s="68">
        <f>'Input Data'!F319</f>
        <v>2009</v>
      </c>
      <c r="G319" s="52">
        <f>'Input Data'!G319</f>
        <v>2013</v>
      </c>
      <c r="H319" s="34">
        <f>'Costs ($2014) Excl Real Esc'!H319</f>
        <v>182981.36962018511</v>
      </c>
      <c r="I319" s="34">
        <f>'Costs ($2014) Excl Real Esc'!I319</f>
        <v>5421.4588429560599</v>
      </c>
      <c r="J319" s="34">
        <f>'Costs ($2014) Excl Real Esc'!J319</f>
        <v>0</v>
      </c>
      <c r="K319" s="34">
        <f>'Costs ($2014) Excl Real Esc'!K319</f>
        <v>0</v>
      </c>
      <c r="L319" s="49">
        <f>'Costs ($2014) Excl Real Esc'!L319*W319</f>
        <v>0</v>
      </c>
      <c r="M319" s="34">
        <f>'Costs ($2014) Excl Real Esc'!M319*X319</f>
        <v>0</v>
      </c>
      <c r="N319" s="34">
        <f>'Costs ($2014) Excl Real Esc'!N319*Y319</f>
        <v>0</v>
      </c>
      <c r="O319" s="34">
        <f>'Costs ($2014) Excl Real Esc'!O319*Z319</f>
        <v>0</v>
      </c>
      <c r="P319" s="49">
        <f>'Costs ($2014) Excl Real Esc'!P319*AA319</f>
        <v>0</v>
      </c>
      <c r="R319" s="102">
        <f t="shared" si="19"/>
        <v>0</v>
      </c>
      <c r="S319" s="34">
        <f t="shared" si="20"/>
        <v>0</v>
      </c>
      <c r="T319" s="34">
        <f t="shared" si="21"/>
        <v>0</v>
      </c>
      <c r="U319" s="49">
        <f t="shared" si="22"/>
        <v>0</v>
      </c>
      <c r="W319" s="177">
        <f>SUMPRODUCT('Cost Escalators'!$B$18:$M$18,'Input Data'!$AA319:$AL319)</f>
        <v>1</v>
      </c>
      <c r="X319" s="171">
        <f>SUMPRODUCT('Cost Escalators'!$B$19:$M$19,'Input Data'!$AA319:$AL319)</f>
        <v>1</v>
      </c>
      <c r="Y319" s="171">
        <f>SUMPRODUCT('Cost Escalators'!$B$20:$M$20,'Input Data'!$AA319:$AL319)</f>
        <v>1</v>
      </c>
      <c r="Z319" s="171">
        <f>SUMPRODUCT('Cost Escalators'!$B$21:$M$21,'Input Data'!$AA319:$AL319)</f>
        <v>1</v>
      </c>
      <c r="AA319" s="176">
        <f>SUMPRODUCT('Cost Escalators'!$B$22:$M$22,'Input Data'!$AA319:$AL319)</f>
        <v>1</v>
      </c>
      <c r="AC319" s="255">
        <f>IF(OR($A319='Cost Escalators'!$A$68,$A319='Cost Escalators'!$A$69,$A319='Cost Escalators'!$A$70,$A319='Cost Escalators'!$A$71),SUM($H319:$L319),0)</f>
        <v>0</v>
      </c>
    </row>
    <row r="320" spans="1:29" x14ac:dyDescent="0.2">
      <c r="A320" s="33">
        <f>'Input Data'!A320</f>
        <v>5864</v>
      </c>
      <c r="B320" s="33" t="str">
        <f>'Input Data'!B320</f>
        <v>Western 500kV Upgrade</v>
      </c>
      <c r="C320" s="33" t="str">
        <f>'Input Data'!C320</f>
        <v>Bannaby 500/330kV Substation Development</v>
      </c>
      <c r="D320" s="35" t="str">
        <f>'Input Data'!D320</f>
        <v>PS Augmentation</v>
      </c>
      <c r="E320" s="63" t="str">
        <f>'Input Data'!E320</f>
        <v>Input_Proj_Commit</v>
      </c>
      <c r="F320" s="68">
        <f>'Input Data'!F320</f>
        <v>2011</v>
      </c>
      <c r="G320" s="52">
        <f>'Input Data'!G320</f>
        <v>2013</v>
      </c>
      <c r="H320" s="34">
        <f>'Costs ($2014) Excl Real Esc'!H320</f>
        <v>27996485.093016364</v>
      </c>
      <c r="I320" s="34">
        <f>'Costs ($2014) Excl Real Esc'!I320</f>
        <v>6217699.1258981591</v>
      </c>
      <c r="J320" s="34">
        <f>'Costs ($2014) Excl Real Esc'!J320</f>
        <v>282877.09438388585</v>
      </c>
      <c r="K320" s="34">
        <f>'Costs ($2014) Excl Real Esc'!K320</f>
        <v>51555.001464455476</v>
      </c>
      <c r="L320" s="49">
        <f>'Costs ($2014) Excl Real Esc'!L320*W320</f>
        <v>0</v>
      </c>
      <c r="M320" s="34">
        <f>'Costs ($2014) Excl Real Esc'!M320*X320</f>
        <v>0</v>
      </c>
      <c r="N320" s="34">
        <f>'Costs ($2014) Excl Real Esc'!N320*Y320</f>
        <v>0</v>
      </c>
      <c r="O320" s="34">
        <f>'Costs ($2014) Excl Real Esc'!O320*Z320</f>
        <v>0</v>
      </c>
      <c r="P320" s="49">
        <f>'Costs ($2014) Excl Real Esc'!P320*AA320</f>
        <v>0</v>
      </c>
      <c r="R320" s="102">
        <f t="shared" si="19"/>
        <v>0</v>
      </c>
      <c r="S320" s="34">
        <f t="shared" si="20"/>
        <v>0</v>
      </c>
      <c r="T320" s="34">
        <f t="shared" si="21"/>
        <v>0</v>
      </c>
      <c r="U320" s="49">
        <f t="shared" si="22"/>
        <v>0</v>
      </c>
      <c r="W320" s="177">
        <f>SUMPRODUCT('Cost Escalators'!$B$18:$M$18,'Input Data'!$AA320:$AL320)</f>
        <v>1</v>
      </c>
      <c r="X320" s="171">
        <f>SUMPRODUCT('Cost Escalators'!$B$19:$M$19,'Input Data'!$AA320:$AL320)</f>
        <v>1</v>
      </c>
      <c r="Y320" s="171">
        <f>SUMPRODUCT('Cost Escalators'!$B$20:$M$20,'Input Data'!$AA320:$AL320)</f>
        <v>1</v>
      </c>
      <c r="Z320" s="171">
        <f>SUMPRODUCT('Cost Escalators'!$B$21:$M$21,'Input Data'!$AA320:$AL320)</f>
        <v>1</v>
      </c>
      <c r="AA320" s="176">
        <f>SUMPRODUCT('Cost Escalators'!$B$22:$M$22,'Input Data'!$AA320:$AL320)</f>
        <v>1</v>
      </c>
      <c r="AC320" s="255">
        <f>IF(OR($A320='Cost Escalators'!$A$68,$A320='Cost Escalators'!$A$69,$A320='Cost Escalators'!$A$70,$A320='Cost Escalators'!$A$71),SUM($H320:$L320),0)</f>
        <v>0</v>
      </c>
    </row>
    <row r="321" spans="1:29" x14ac:dyDescent="0.2">
      <c r="A321" s="33">
        <f>'Input Data'!A321</f>
        <v>6648</v>
      </c>
      <c r="B321" s="33" t="str">
        <f>'Input Data'!B321</f>
        <v>Western Sydney Supply Project</v>
      </c>
      <c r="C321" s="33" t="str">
        <f>'Input Data'!C321</f>
        <v>Holroyd 330kV Substation Establishment</v>
      </c>
      <c r="D321" s="35" t="str">
        <f>'Input Data'!D321</f>
        <v>PS Augmentation</v>
      </c>
      <c r="E321" s="63" t="str">
        <f>'Input Data'!E321</f>
        <v>Input_Proj_Commit</v>
      </c>
      <c r="F321" s="68">
        <f>'Input Data'!F321</f>
        <v>2014</v>
      </c>
      <c r="G321" s="52">
        <f>'Input Data'!G321</f>
        <v>2013</v>
      </c>
      <c r="H321" s="34">
        <f>'Costs ($2014) Excl Real Esc'!H321</f>
        <v>1274491.6693423304</v>
      </c>
      <c r="I321" s="34">
        <f>'Costs ($2014) Excl Real Esc'!I321</f>
        <v>5582664.2359791026</v>
      </c>
      <c r="J321" s="34">
        <f>'Costs ($2014) Excl Real Esc'!J321</f>
        <v>19908570.811366554</v>
      </c>
      <c r="K321" s="34">
        <f>'Costs ($2014) Excl Real Esc'!K321</f>
        <v>31403133.499762449</v>
      </c>
      <c r="L321" s="49">
        <f>'Costs ($2014) Excl Real Esc'!L321*W321</f>
        <v>21865373.041386716</v>
      </c>
      <c r="M321" s="34">
        <f>'Costs ($2014) Excl Real Esc'!M321*X321</f>
        <v>0</v>
      </c>
      <c r="N321" s="34">
        <f>'Costs ($2014) Excl Real Esc'!N321*Y321</f>
        <v>0</v>
      </c>
      <c r="O321" s="34">
        <f>'Costs ($2014) Excl Real Esc'!O321*Z321</f>
        <v>0</v>
      </c>
      <c r="P321" s="49">
        <f>'Costs ($2014) Excl Real Esc'!P321*AA321</f>
        <v>0</v>
      </c>
      <c r="R321" s="102">
        <f t="shared" si="19"/>
        <v>0</v>
      </c>
      <c r="S321" s="34">
        <f t="shared" si="20"/>
        <v>0</v>
      </c>
      <c r="T321" s="34">
        <f t="shared" si="21"/>
        <v>0</v>
      </c>
      <c r="U321" s="49">
        <f t="shared" si="22"/>
        <v>0</v>
      </c>
      <c r="W321" s="177">
        <f>SUMPRODUCT('Cost Escalators'!$B$18:$M$18,'Input Data'!$AA321:$AL321)</f>
        <v>1</v>
      </c>
      <c r="X321" s="171">
        <f>SUMPRODUCT('Cost Escalators'!$B$19:$M$19,'Input Data'!$AA321:$AL321)</f>
        <v>1</v>
      </c>
      <c r="Y321" s="171">
        <f>SUMPRODUCT('Cost Escalators'!$B$20:$M$20,'Input Data'!$AA321:$AL321)</f>
        <v>1</v>
      </c>
      <c r="Z321" s="171">
        <f>SUMPRODUCT('Cost Escalators'!$B$21:$M$21,'Input Data'!$AA321:$AL321)</f>
        <v>1</v>
      </c>
      <c r="AA321" s="176">
        <f>SUMPRODUCT('Cost Escalators'!$B$22:$M$22,'Input Data'!$AA321:$AL321)</f>
        <v>1</v>
      </c>
      <c r="AC321" s="255">
        <f>IF(OR($A321='Cost Escalators'!$A$68,$A321='Cost Escalators'!$A$69,$A321='Cost Escalators'!$A$70,$A321='Cost Escalators'!$A$71),SUM($H321:$L321),0)</f>
        <v>0</v>
      </c>
    </row>
    <row r="322" spans="1:29" x14ac:dyDescent="0.2">
      <c r="A322" s="33">
        <f>'Input Data'!A322</f>
        <v>6664</v>
      </c>
      <c r="B322" s="33" t="str">
        <f>'Input Data'!B322</f>
        <v>Western Sydney Supply Project</v>
      </c>
      <c r="C322" s="33" t="str">
        <f>'Input Data'!C322</f>
        <v>Sydney West to Holroyd 330kV Transmission Line</v>
      </c>
      <c r="D322" s="35" t="str">
        <f>'Input Data'!D322</f>
        <v>PS Augmentation</v>
      </c>
      <c r="E322" s="63" t="str">
        <f>'Input Data'!E322</f>
        <v>Input_Proj_Commit</v>
      </c>
      <c r="F322" s="68">
        <f>'Input Data'!F322</f>
        <v>2014</v>
      </c>
      <c r="G322" s="52">
        <f>'Input Data'!G322</f>
        <v>2013</v>
      </c>
      <c r="H322" s="34">
        <f>'Costs ($2014) Excl Real Esc'!H322</f>
        <v>3530403.2349097077</v>
      </c>
      <c r="I322" s="34">
        <f>'Costs ($2014) Excl Real Esc'!I322</f>
        <v>4683671.0637481734</v>
      </c>
      <c r="J322" s="34">
        <f>'Costs ($2014) Excl Real Esc'!J322</f>
        <v>1860787.5178628543</v>
      </c>
      <c r="K322" s="34">
        <f>'Costs ($2014) Excl Real Esc'!K322</f>
        <v>29227099.904612802</v>
      </c>
      <c r="L322" s="49">
        <f>'Costs ($2014) Excl Real Esc'!L322*W322</f>
        <v>42305662.336816408</v>
      </c>
      <c r="M322" s="34">
        <f>'Costs ($2014) Excl Real Esc'!M322*X322</f>
        <v>0</v>
      </c>
      <c r="N322" s="34">
        <f>'Costs ($2014) Excl Real Esc'!N322*Y322</f>
        <v>0</v>
      </c>
      <c r="O322" s="34">
        <f>'Costs ($2014) Excl Real Esc'!O322*Z322</f>
        <v>0</v>
      </c>
      <c r="P322" s="49">
        <f>'Costs ($2014) Excl Real Esc'!P322*AA322</f>
        <v>0</v>
      </c>
      <c r="R322" s="102">
        <f t="shared" si="19"/>
        <v>0</v>
      </c>
      <c r="S322" s="34">
        <f t="shared" si="20"/>
        <v>0</v>
      </c>
      <c r="T322" s="34">
        <f t="shared" si="21"/>
        <v>0</v>
      </c>
      <c r="U322" s="49">
        <f t="shared" si="22"/>
        <v>0</v>
      </c>
      <c r="W322" s="177">
        <f>SUMPRODUCT('Cost Escalators'!$B$18:$M$18,'Input Data'!$AA322:$AL322)</f>
        <v>1</v>
      </c>
      <c r="X322" s="171">
        <f>SUMPRODUCT('Cost Escalators'!$B$19:$M$19,'Input Data'!$AA322:$AL322)</f>
        <v>1</v>
      </c>
      <c r="Y322" s="171">
        <f>SUMPRODUCT('Cost Escalators'!$B$20:$M$20,'Input Data'!$AA322:$AL322)</f>
        <v>1</v>
      </c>
      <c r="Z322" s="171">
        <f>SUMPRODUCT('Cost Escalators'!$B$21:$M$21,'Input Data'!$AA322:$AL322)</f>
        <v>1</v>
      </c>
      <c r="AA322" s="176">
        <f>SUMPRODUCT('Cost Escalators'!$B$22:$M$22,'Input Data'!$AA322:$AL322)</f>
        <v>1</v>
      </c>
      <c r="AC322" s="255">
        <f>IF(OR($A322='Cost Escalators'!$A$68,$A322='Cost Escalators'!$A$69,$A322='Cost Escalators'!$A$70,$A322='Cost Escalators'!$A$71),SUM($H322:$L322),0)</f>
        <v>0</v>
      </c>
    </row>
    <row r="323" spans="1:29" x14ac:dyDescent="0.2">
      <c r="A323" s="33">
        <f>'Input Data'!A323</f>
        <v>6988</v>
      </c>
      <c r="B323" s="33" t="str">
        <f>'Input Data'!B323</f>
        <v>Western Sydney Supply Project</v>
      </c>
      <c r="C323" s="33" t="str">
        <f>'Input Data'!C323</f>
        <v>Sydney West 330kV Connections For Holroyd Substation</v>
      </c>
      <c r="D323" s="35" t="str">
        <f>'Input Data'!D323</f>
        <v>PS Augmentation</v>
      </c>
      <c r="E323" s="63" t="str">
        <f>'Input Data'!E323</f>
        <v>Input_Proj_Commit</v>
      </c>
      <c r="F323" s="68">
        <f>'Input Data'!F323</f>
        <v>2014</v>
      </c>
      <c r="G323" s="52">
        <f>'Input Data'!G323</f>
        <v>2013</v>
      </c>
      <c r="H323" s="34">
        <f>'Costs ($2014) Excl Real Esc'!H323</f>
        <v>31306.244367840918</v>
      </c>
      <c r="I323" s="34">
        <f>'Costs ($2014) Excl Real Esc'!I323</f>
        <v>291496.74579752929</v>
      </c>
      <c r="J323" s="34">
        <f>'Costs ($2014) Excl Real Esc'!J323</f>
        <v>3060232.3574188813</v>
      </c>
      <c r="K323" s="34">
        <f>'Costs ($2014) Excl Real Esc'!K323</f>
        <v>11947525.518729676</v>
      </c>
      <c r="L323" s="49">
        <f>'Costs ($2014) Excl Real Esc'!L323*W323</f>
        <v>1305324.6634179687</v>
      </c>
      <c r="M323" s="34">
        <f>'Costs ($2014) Excl Real Esc'!M323*X323</f>
        <v>0</v>
      </c>
      <c r="N323" s="34">
        <f>'Costs ($2014) Excl Real Esc'!N323*Y323</f>
        <v>0</v>
      </c>
      <c r="O323" s="34">
        <f>'Costs ($2014) Excl Real Esc'!O323*Z323</f>
        <v>0</v>
      </c>
      <c r="P323" s="49">
        <f>'Costs ($2014) Excl Real Esc'!P323*AA323</f>
        <v>0</v>
      </c>
      <c r="R323" s="102">
        <f t="shared" si="19"/>
        <v>0</v>
      </c>
      <c r="S323" s="34">
        <f t="shared" si="20"/>
        <v>0</v>
      </c>
      <c r="T323" s="34">
        <f t="shared" si="21"/>
        <v>0</v>
      </c>
      <c r="U323" s="49">
        <f t="shared" si="22"/>
        <v>0</v>
      </c>
      <c r="W323" s="177">
        <f>SUMPRODUCT('Cost Escalators'!$B$18:$M$18,'Input Data'!$AA323:$AL323)</f>
        <v>1</v>
      </c>
      <c r="X323" s="171">
        <f>SUMPRODUCT('Cost Escalators'!$B$19:$M$19,'Input Data'!$AA323:$AL323)</f>
        <v>1</v>
      </c>
      <c r="Y323" s="171">
        <f>SUMPRODUCT('Cost Escalators'!$B$20:$M$20,'Input Data'!$AA323:$AL323)</f>
        <v>1</v>
      </c>
      <c r="Z323" s="171">
        <f>SUMPRODUCT('Cost Escalators'!$B$21:$M$21,'Input Data'!$AA323:$AL323)</f>
        <v>1</v>
      </c>
      <c r="AA323" s="176">
        <f>SUMPRODUCT('Cost Escalators'!$B$22:$M$22,'Input Data'!$AA323:$AL323)</f>
        <v>1</v>
      </c>
      <c r="AC323" s="255">
        <f>IF(OR($A323='Cost Escalators'!$A$68,$A323='Cost Escalators'!$A$69,$A323='Cost Escalators'!$A$70,$A323='Cost Escalators'!$A$71),SUM($H323:$L323),0)</f>
        <v>0</v>
      </c>
    </row>
    <row r="324" spans="1:29" x14ac:dyDescent="0.2">
      <c r="A324" s="33">
        <f>'Input Data'!A324</f>
        <v>6650</v>
      </c>
      <c r="B324" s="33" t="str">
        <f>'Input Data'!B324</f>
        <v>Western Sydney Supply Project</v>
      </c>
      <c r="C324" s="33" t="str">
        <f>'Input Data'!C324</f>
        <v>Holroyd - Rookwood 330kV Cable</v>
      </c>
      <c r="D324" s="35" t="str">
        <f>'Input Data'!D324</f>
        <v>PS Augmentation</v>
      </c>
      <c r="E324" s="63" t="str">
        <f>'Input Data'!E324</f>
        <v>Input_Proj_Commit</v>
      </c>
      <c r="F324" s="68">
        <f>'Input Data'!F324</f>
        <v>2015</v>
      </c>
      <c r="G324" s="52">
        <f>'Input Data'!G324</f>
        <v>2013</v>
      </c>
      <c r="H324" s="34">
        <f>'Costs ($2014) Excl Real Esc'!H324</f>
        <v>1226964.3462097319</v>
      </c>
      <c r="I324" s="34">
        <f>'Costs ($2014) Excl Real Esc'!I324</f>
        <v>2146640.6506160633</v>
      </c>
      <c r="J324" s="34">
        <f>'Costs ($2014) Excl Real Esc'!J324</f>
        <v>11233417.589281434</v>
      </c>
      <c r="K324" s="34">
        <f>'Costs ($2014) Excl Real Esc'!K324</f>
        <v>44967630.090510629</v>
      </c>
      <c r="L324" s="49">
        <f>'Costs ($2014) Excl Real Esc'!L324*W324</f>
        <v>90225575.257343739</v>
      </c>
      <c r="M324" s="34">
        <f>'Costs ($2014) Excl Real Esc'!M324*X324</f>
        <v>1631435.546875</v>
      </c>
      <c r="N324" s="34">
        <f>'Costs ($2014) Excl Real Esc'!N324*Y324</f>
        <v>0</v>
      </c>
      <c r="O324" s="34">
        <f>'Costs ($2014) Excl Real Esc'!O324*Z324</f>
        <v>0</v>
      </c>
      <c r="P324" s="49">
        <f>'Costs ($2014) Excl Real Esc'!P324*AA324</f>
        <v>0</v>
      </c>
      <c r="R324" s="102">
        <f t="shared" si="19"/>
        <v>151431663.4808366</v>
      </c>
      <c r="S324" s="34">
        <f t="shared" si="20"/>
        <v>0</v>
      </c>
      <c r="T324" s="34">
        <f t="shared" si="21"/>
        <v>0</v>
      </c>
      <c r="U324" s="49">
        <f t="shared" si="22"/>
        <v>0</v>
      </c>
      <c r="W324" s="177">
        <f>SUMPRODUCT('Cost Escalators'!$B$18:$M$18,'Input Data'!$AA324:$AL324)</f>
        <v>1</v>
      </c>
      <c r="X324" s="171">
        <f>SUMPRODUCT('Cost Escalators'!$B$19:$M$19,'Input Data'!$AA324:$AL324)</f>
        <v>1</v>
      </c>
      <c r="Y324" s="171">
        <f>SUMPRODUCT('Cost Escalators'!$B$20:$M$20,'Input Data'!$AA324:$AL324)</f>
        <v>1</v>
      </c>
      <c r="Z324" s="171">
        <f>SUMPRODUCT('Cost Escalators'!$B$21:$M$21,'Input Data'!$AA324:$AL324)</f>
        <v>1</v>
      </c>
      <c r="AA324" s="176">
        <f>SUMPRODUCT('Cost Escalators'!$B$22:$M$22,'Input Data'!$AA324:$AL324)</f>
        <v>1</v>
      </c>
      <c r="AC324" s="255">
        <f>IF(OR($A324='Cost Escalators'!$A$68,$A324='Cost Escalators'!$A$69,$A324='Cost Escalators'!$A$70,$A324='Cost Escalators'!$A$71),SUM($H324:$L324),0)</f>
        <v>149800227.9339616</v>
      </c>
    </row>
    <row r="325" spans="1:29" x14ac:dyDescent="0.2">
      <c r="A325" s="33">
        <f>'Input Data'!A325</f>
        <v>6651</v>
      </c>
      <c r="B325" s="33" t="str">
        <f>'Input Data'!B325</f>
        <v>Western Sydney Supply Project</v>
      </c>
      <c r="C325" s="33" t="str">
        <f>'Input Data'!C325</f>
        <v>Rookwood Road 330/132kV Substation</v>
      </c>
      <c r="D325" s="35" t="str">
        <f>'Input Data'!D325</f>
        <v>PS Augmentation</v>
      </c>
      <c r="E325" s="63" t="str">
        <f>'Input Data'!E325</f>
        <v>Input_Proj_Commit</v>
      </c>
      <c r="F325" s="68">
        <f>'Input Data'!F325</f>
        <v>2015</v>
      </c>
      <c r="G325" s="52">
        <f>'Input Data'!G325</f>
        <v>2013</v>
      </c>
      <c r="H325" s="34">
        <f>'Costs ($2014) Excl Real Esc'!H325</f>
        <v>5045956.2227591854</v>
      </c>
      <c r="I325" s="34">
        <f>'Costs ($2014) Excl Real Esc'!I325</f>
        <v>5969660.695163684</v>
      </c>
      <c r="J325" s="34">
        <f>'Costs ($2014) Excl Real Esc'!J325</f>
        <v>16324279.218819806</v>
      </c>
      <c r="K325" s="34">
        <f>'Costs ($2014) Excl Real Esc'!K325</f>
        <v>36242411.54454799</v>
      </c>
      <c r="L325" s="49">
        <f>'Costs ($2014) Excl Real Esc'!L325*W325</f>
        <v>36667938.606992185</v>
      </c>
      <c r="M325" s="34">
        <f>'Costs ($2014) Excl Real Esc'!M325*X325</f>
        <v>11714572.772597656</v>
      </c>
      <c r="N325" s="34">
        <f>'Costs ($2014) Excl Real Esc'!N325*Y325</f>
        <v>0</v>
      </c>
      <c r="O325" s="34">
        <f>'Costs ($2014) Excl Real Esc'!O325*Z325</f>
        <v>0</v>
      </c>
      <c r="P325" s="49">
        <f>'Costs ($2014) Excl Real Esc'!P325*AA325</f>
        <v>0</v>
      </c>
      <c r="R325" s="102">
        <f t="shared" ref="R325:R388" si="23">IF($F325=0,M325,IF($F325=R$4,SUM($H325:$P325),0))</f>
        <v>111964819.0608805</v>
      </c>
      <c r="S325" s="34">
        <f t="shared" ref="S325:S388" si="24">IF($F325=0,N325,IF($F325=S$4,SUM($H325:$P325),0))</f>
        <v>0</v>
      </c>
      <c r="T325" s="34">
        <f t="shared" ref="T325:T388" si="25">IF($F325=0,O325,IF($F325=T$4,SUM($H325:$P325),0))</f>
        <v>0</v>
      </c>
      <c r="U325" s="49">
        <f t="shared" ref="U325:U388" si="26">IF($F325=0,P325,IF($F325=U$4,SUM($H325:$P325),0))</f>
        <v>0</v>
      </c>
      <c r="W325" s="177">
        <f>SUMPRODUCT('Cost Escalators'!$B$18:$M$18,'Input Data'!$AA325:$AL325)</f>
        <v>1</v>
      </c>
      <c r="X325" s="171">
        <f>SUMPRODUCT('Cost Escalators'!$B$19:$M$19,'Input Data'!$AA325:$AL325)</f>
        <v>1</v>
      </c>
      <c r="Y325" s="171">
        <f>SUMPRODUCT('Cost Escalators'!$B$20:$M$20,'Input Data'!$AA325:$AL325)</f>
        <v>1</v>
      </c>
      <c r="Z325" s="171">
        <f>SUMPRODUCT('Cost Escalators'!$B$21:$M$21,'Input Data'!$AA325:$AL325)</f>
        <v>1</v>
      </c>
      <c r="AA325" s="176">
        <f>SUMPRODUCT('Cost Escalators'!$B$22:$M$22,'Input Data'!$AA325:$AL325)</f>
        <v>1</v>
      </c>
      <c r="AC325" s="255">
        <f>IF(OR($A325='Cost Escalators'!$A$68,$A325='Cost Escalators'!$A$69,$A325='Cost Escalators'!$A$70,$A325='Cost Escalators'!$A$71),SUM($H325:$L325),0)</f>
        <v>100250246.28828284</v>
      </c>
    </row>
    <row r="326" spans="1:29" x14ac:dyDescent="0.2">
      <c r="A326" s="33">
        <f>'Input Data'!A326</f>
        <v>6344</v>
      </c>
      <c r="B326" s="33" t="str">
        <f>'Input Data'!B326</f>
        <v>Protection Change</v>
      </c>
      <c r="C326" s="33" t="str">
        <f>'Input Data'!C326</f>
        <v>Sydney West to West Wetherill Park Substation 93M Feeder Protection Upgrade</v>
      </c>
      <c r="D326" s="35" t="str">
        <f>'Input Data'!D326</f>
        <v>PS Connections</v>
      </c>
      <c r="E326" s="63" t="str">
        <f>'Input Data'!E326</f>
        <v>Input_Proj_Commit</v>
      </c>
      <c r="F326" s="68">
        <f>'Input Data'!F326</f>
        <v>2009</v>
      </c>
      <c r="G326" s="52">
        <f>'Input Data'!G326</f>
        <v>2013</v>
      </c>
      <c r="H326" s="34">
        <f>'Costs ($2014) Excl Real Esc'!H326</f>
        <v>39.210744850179566</v>
      </c>
      <c r="I326" s="34">
        <f>'Costs ($2014) Excl Real Esc'!I326</f>
        <v>0</v>
      </c>
      <c r="J326" s="34">
        <f>'Costs ($2014) Excl Real Esc'!J326</f>
        <v>0</v>
      </c>
      <c r="K326" s="34">
        <f>'Costs ($2014) Excl Real Esc'!K326</f>
        <v>0</v>
      </c>
      <c r="L326" s="49">
        <f>'Costs ($2014) Excl Real Esc'!L326*W326</f>
        <v>0</v>
      </c>
      <c r="M326" s="34">
        <f>'Costs ($2014) Excl Real Esc'!M326*X326</f>
        <v>0</v>
      </c>
      <c r="N326" s="34">
        <f>'Costs ($2014) Excl Real Esc'!N326*Y326</f>
        <v>0</v>
      </c>
      <c r="O326" s="34">
        <f>'Costs ($2014) Excl Real Esc'!O326*Z326</f>
        <v>0</v>
      </c>
      <c r="P326" s="49">
        <f>'Costs ($2014) Excl Real Esc'!P326*AA326</f>
        <v>0</v>
      </c>
      <c r="R326" s="102">
        <f t="shared" si="23"/>
        <v>0</v>
      </c>
      <c r="S326" s="34">
        <f t="shared" si="24"/>
        <v>0</v>
      </c>
      <c r="T326" s="34">
        <f t="shared" si="25"/>
        <v>0</v>
      </c>
      <c r="U326" s="49">
        <f t="shared" si="26"/>
        <v>0</v>
      </c>
      <c r="W326" s="177">
        <f>SUMPRODUCT('Cost Escalators'!$B$18:$M$18,'Input Data'!$AA326:$AL326)</f>
        <v>1</v>
      </c>
      <c r="X326" s="171">
        <f>SUMPRODUCT('Cost Escalators'!$B$19:$M$19,'Input Data'!$AA326:$AL326)</f>
        <v>1</v>
      </c>
      <c r="Y326" s="171">
        <f>SUMPRODUCT('Cost Escalators'!$B$20:$M$20,'Input Data'!$AA326:$AL326)</f>
        <v>1</v>
      </c>
      <c r="Z326" s="171">
        <f>SUMPRODUCT('Cost Escalators'!$B$21:$M$21,'Input Data'!$AA326:$AL326)</f>
        <v>1</v>
      </c>
      <c r="AA326" s="176">
        <f>SUMPRODUCT('Cost Escalators'!$B$22:$M$22,'Input Data'!$AA326:$AL326)</f>
        <v>1</v>
      </c>
      <c r="AC326" s="255">
        <f>IF(OR($A326='Cost Escalators'!$A$68,$A326='Cost Escalators'!$A$69,$A326='Cost Escalators'!$A$70,$A326='Cost Escalators'!$A$71),SUM($H326:$L326),0)</f>
        <v>0</v>
      </c>
    </row>
    <row r="327" spans="1:29" x14ac:dyDescent="0.2">
      <c r="A327" s="33" t="str">
        <f>'Input Data'!A327</f>
        <v>P0001491</v>
      </c>
      <c r="B327" s="33" t="str">
        <f>'Input Data'!B327</f>
        <v>Protection Change</v>
      </c>
      <c r="C327" s="33" t="str">
        <f>'Input Data'!C327</f>
        <v>Protection Changes on Macarthur Lines</v>
      </c>
      <c r="D327" s="35" t="str">
        <f>'Input Data'!D327</f>
        <v>PS Connections</v>
      </c>
      <c r="E327" s="63" t="str">
        <f>'Input Data'!E327</f>
        <v>Input_Proj_Commit</v>
      </c>
      <c r="F327" s="68">
        <f>'Input Data'!F327</f>
        <v>2014</v>
      </c>
      <c r="G327" s="52">
        <f>'Input Data'!G327</f>
        <v>2013</v>
      </c>
      <c r="H327" s="34">
        <f>'Costs ($2014) Excl Real Esc'!H327</f>
        <v>0</v>
      </c>
      <c r="I327" s="34">
        <f>'Costs ($2014) Excl Real Esc'!I327</f>
        <v>0</v>
      </c>
      <c r="J327" s="34">
        <f>'Costs ($2014) Excl Real Esc'!J327</f>
        <v>0</v>
      </c>
      <c r="K327" s="34">
        <f>'Costs ($2014) Excl Real Esc'!K327</f>
        <v>0</v>
      </c>
      <c r="L327" s="49">
        <f>'Costs ($2014) Excl Real Esc'!L327*W327</f>
        <v>102929.67720703126</v>
      </c>
      <c r="M327" s="34">
        <f>'Costs ($2014) Excl Real Esc'!M327*X327</f>
        <v>0</v>
      </c>
      <c r="N327" s="34">
        <f>'Costs ($2014) Excl Real Esc'!N327*Y327</f>
        <v>0</v>
      </c>
      <c r="O327" s="34">
        <f>'Costs ($2014) Excl Real Esc'!O327*Z327</f>
        <v>0</v>
      </c>
      <c r="P327" s="49">
        <f>'Costs ($2014) Excl Real Esc'!P327*AA327</f>
        <v>0</v>
      </c>
      <c r="R327" s="102">
        <f t="shared" si="23"/>
        <v>0</v>
      </c>
      <c r="S327" s="34">
        <f t="shared" si="24"/>
        <v>0</v>
      </c>
      <c r="T327" s="34">
        <f t="shared" si="25"/>
        <v>0</v>
      </c>
      <c r="U327" s="49">
        <f t="shared" si="26"/>
        <v>0</v>
      </c>
      <c r="W327" s="177">
        <f>SUMPRODUCT('Cost Escalators'!$B$18:$M$18,'Input Data'!$AA327:$AL327)</f>
        <v>1</v>
      </c>
      <c r="X327" s="171">
        <f>SUMPRODUCT('Cost Escalators'!$B$19:$M$19,'Input Data'!$AA327:$AL327)</f>
        <v>1</v>
      </c>
      <c r="Y327" s="171">
        <f>SUMPRODUCT('Cost Escalators'!$B$20:$M$20,'Input Data'!$AA327:$AL327)</f>
        <v>1</v>
      </c>
      <c r="Z327" s="171">
        <f>SUMPRODUCT('Cost Escalators'!$B$21:$M$21,'Input Data'!$AA327:$AL327)</f>
        <v>1</v>
      </c>
      <c r="AA327" s="176">
        <f>SUMPRODUCT('Cost Escalators'!$B$22:$M$22,'Input Data'!$AA327:$AL327)</f>
        <v>1</v>
      </c>
      <c r="AC327" s="255">
        <f>IF(OR($A327='Cost Escalators'!$A$68,$A327='Cost Escalators'!$A$69,$A327='Cost Escalators'!$A$70,$A327='Cost Escalators'!$A$71),SUM($H327:$L327),0)</f>
        <v>0</v>
      </c>
    </row>
    <row r="328" spans="1:29" x14ac:dyDescent="0.2">
      <c r="A328" s="33" t="str">
        <f>'Input Data'!A328</f>
        <v>P0001497</v>
      </c>
      <c r="B328" s="33" t="str">
        <f>'Input Data'!B328</f>
        <v>Protection Change</v>
      </c>
      <c r="C328" s="33" t="str">
        <f>'Input Data'!C328</f>
        <v>Taree Distance Relay Replacement for Essential Energy</v>
      </c>
      <c r="D328" s="35" t="str">
        <f>'Input Data'!D328</f>
        <v>PS Connections</v>
      </c>
      <c r="E328" s="63" t="str">
        <f>'Input Data'!E328</f>
        <v>Input_Proj_Commit</v>
      </c>
      <c r="F328" s="68">
        <f>'Input Data'!F328</f>
        <v>2014</v>
      </c>
      <c r="G328" s="52">
        <f>'Input Data'!G328</f>
        <v>2013</v>
      </c>
      <c r="H328" s="34">
        <f>'Costs ($2014) Excl Real Esc'!H328</f>
        <v>0</v>
      </c>
      <c r="I328" s="34">
        <f>'Costs ($2014) Excl Real Esc'!I328</f>
        <v>0</v>
      </c>
      <c r="J328" s="34">
        <f>'Costs ($2014) Excl Real Esc'!J328</f>
        <v>0</v>
      </c>
      <c r="K328" s="34">
        <f>'Costs ($2014) Excl Real Esc'!K328</f>
        <v>0</v>
      </c>
      <c r="L328" s="49">
        <f>'Costs ($2014) Excl Real Esc'!L328*W328</f>
        <v>145734.02734375</v>
      </c>
      <c r="M328" s="34">
        <f>'Costs ($2014) Excl Real Esc'!M328*X328</f>
        <v>0</v>
      </c>
      <c r="N328" s="34">
        <f>'Costs ($2014) Excl Real Esc'!N328*Y328</f>
        <v>0</v>
      </c>
      <c r="O328" s="34">
        <f>'Costs ($2014) Excl Real Esc'!O328*Z328</f>
        <v>0</v>
      </c>
      <c r="P328" s="49">
        <f>'Costs ($2014) Excl Real Esc'!P328*AA328</f>
        <v>0</v>
      </c>
      <c r="R328" s="102">
        <f t="shared" si="23"/>
        <v>0</v>
      </c>
      <c r="S328" s="34">
        <f t="shared" si="24"/>
        <v>0</v>
      </c>
      <c r="T328" s="34">
        <f t="shared" si="25"/>
        <v>0</v>
      </c>
      <c r="U328" s="49">
        <f t="shared" si="26"/>
        <v>0</v>
      </c>
      <c r="W328" s="177">
        <f>SUMPRODUCT('Cost Escalators'!$B$18:$M$18,'Input Data'!$AA328:$AL328)</f>
        <v>1</v>
      </c>
      <c r="X328" s="171">
        <f>SUMPRODUCT('Cost Escalators'!$B$19:$M$19,'Input Data'!$AA328:$AL328)</f>
        <v>1</v>
      </c>
      <c r="Y328" s="171">
        <f>SUMPRODUCT('Cost Escalators'!$B$20:$M$20,'Input Data'!$AA328:$AL328)</f>
        <v>1</v>
      </c>
      <c r="Z328" s="171">
        <f>SUMPRODUCT('Cost Escalators'!$B$21:$M$21,'Input Data'!$AA328:$AL328)</f>
        <v>1</v>
      </c>
      <c r="AA328" s="176">
        <f>SUMPRODUCT('Cost Escalators'!$B$22:$M$22,'Input Data'!$AA328:$AL328)</f>
        <v>1</v>
      </c>
      <c r="AC328" s="255">
        <f>IF(OR($A328='Cost Escalators'!$A$68,$A328='Cost Escalators'!$A$69,$A328='Cost Escalators'!$A$70,$A328='Cost Escalators'!$A$71),SUM($H328:$L328),0)</f>
        <v>0</v>
      </c>
    </row>
    <row r="329" spans="1:29" x14ac:dyDescent="0.2">
      <c r="A329" s="33">
        <f>'Input Data'!A329</f>
        <v>6053</v>
      </c>
      <c r="B329" s="33" t="str">
        <f>'Input Data'!B329</f>
        <v>Substation Minor Projects</v>
      </c>
      <c r="C329" s="33" t="str">
        <f>'Input Data'!C329</f>
        <v>Provision of Switchbays at Taree Substation</v>
      </c>
      <c r="D329" s="35" t="str">
        <f>'Input Data'!D329</f>
        <v>PS Connections</v>
      </c>
      <c r="E329" s="63" t="str">
        <f>'Input Data'!E329</f>
        <v>Input_Proj_Commit</v>
      </c>
      <c r="F329" s="68">
        <f>'Input Data'!F329</f>
        <v>2009</v>
      </c>
      <c r="G329" s="52">
        <f>'Input Data'!G329</f>
        <v>2013</v>
      </c>
      <c r="H329" s="34">
        <f>'Costs ($2014) Excl Real Esc'!H329</f>
        <v>1553.7434689007523</v>
      </c>
      <c r="I329" s="34">
        <f>'Costs ($2014) Excl Real Esc'!I329</f>
        <v>0</v>
      </c>
      <c r="J329" s="34">
        <f>'Costs ($2014) Excl Real Esc'!J329</f>
        <v>0</v>
      </c>
      <c r="K329" s="34">
        <f>'Costs ($2014) Excl Real Esc'!K329</f>
        <v>0</v>
      </c>
      <c r="L329" s="49">
        <f>'Costs ($2014) Excl Real Esc'!L329*W329</f>
        <v>0</v>
      </c>
      <c r="M329" s="34">
        <f>'Costs ($2014) Excl Real Esc'!M329*X329</f>
        <v>0</v>
      </c>
      <c r="N329" s="34">
        <f>'Costs ($2014) Excl Real Esc'!N329*Y329</f>
        <v>0</v>
      </c>
      <c r="O329" s="34">
        <f>'Costs ($2014) Excl Real Esc'!O329*Z329</f>
        <v>0</v>
      </c>
      <c r="P329" s="49">
        <f>'Costs ($2014) Excl Real Esc'!P329*AA329</f>
        <v>0</v>
      </c>
      <c r="R329" s="102">
        <f t="shared" si="23"/>
        <v>0</v>
      </c>
      <c r="S329" s="34">
        <f t="shared" si="24"/>
        <v>0</v>
      </c>
      <c r="T329" s="34">
        <f t="shared" si="25"/>
        <v>0</v>
      </c>
      <c r="U329" s="49">
        <f t="shared" si="26"/>
        <v>0</v>
      </c>
      <c r="W329" s="177">
        <f>SUMPRODUCT('Cost Escalators'!$B$18:$M$18,'Input Data'!$AA329:$AL329)</f>
        <v>1</v>
      </c>
      <c r="X329" s="171">
        <f>SUMPRODUCT('Cost Escalators'!$B$19:$M$19,'Input Data'!$AA329:$AL329)</f>
        <v>1</v>
      </c>
      <c r="Y329" s="171">
        <f>SUMPRODUCT('Cost Escalators'!$B$20:$M$20,'Input Data'!$AA329:$AL329)</f>
        <v>1</v>
      </c>
      <c r="Z329" s="171">
        <f>SUMPRODUCT('Cost Escalators'!$B$21:$M$21,'Input Data'!$AA329:$AL329)</f>
        <v>1</v>
      </c>
      <c r="AA329" s="176">
        <f>SUMPRODUCT('Cost Escalators'!$B$22:$M$22,'Input Data'!$AA329:$AL329)</f>
        <v>1</v>
      </c>
      <c r="AC329" s="255">
        <f>IF(OR($A329='Cost Escalators'!$A$68,$A329='Cost Escalators'!$A$69,$A329='Cost Escalators'!$A$70,$A329='Cost Escalators'!$A$71),SUM($H329:$L329),0)</f>
        <v>0</v>
      </c>
    </row>
    <row r="330" spans="1:29" x14ac:dyDescent="0.2">
      <c r="A330" s="33">
        <f>'Input Data'!A330</f>
        <v>6287</v>
      </c>
      <c r="B330" s="33" t="str">
        <f>'Input Data'!B330</f>
        <v>Substation Minor Projects</v>
      </c>
      <c r="C330" s="33" t="str">
        <f>'Input Data'!C330</f>
        <v>Connection of Morisset Zone Substation</v>
      </c>
      <c r="D330" s="35" t="str">
        <f>'Input Data'!D330</f>
        <v>PS Connections</v>
      </c>
      <c r="E330" s="63" t="str">
        <f>'Input Data'!E330</f>
        <v>Input_Proj_Commit</v>
      </c>
      <c r="F330" s="68">
        <f>'Input Data'!F330</f>
        <v>2009</v>
      </c>
      <c r="G330" s="52">
        <f>'Input Data'!G330</f>
        <v>2013</v>
      </c>
      <c r="H330" s="34">
        <f>'Costs ($2014) Excl Real Esc'!H330</f>
        <v>-7.6482197512714789</v>
      </c>
      <c r="I330" s="34">
        <f>'Costs ($2014) Excl Real Esc'!I330</f>
        <v>0</v>
      </c>
      <c r="J330" s="34">
        <f>'Costs ($2014) Excl Real Esc'!J330</f>
        <v>0</v>
      </c>
      <c r="K330" s="34">
        <f>'Costs ($2014) Excl Real Esc'!K330</f>
        <v>0</v>
      </c>
      <c r="L330" s="49">
        <f>'Costs ($2014) Excl Real Esc'!L330*W330</f>
        <v>0</v>
      </c>
      <c r="M330" s="34">
        <f>'Costs ($2014) Excl Real Esc'!M330*X330</f>
        <v>0</v>
      </c>
      <c r="N330" s="34">
        <f>'Costs ($2014) Excl Real Esc'!N330*Y330</f>
        <v>0</v>
      </c>
      <c r="O330" s="34">
        <f>'Costs ($2014) Excl Real Esc'!O330*Z330</f>
        <v>0</v>
      </c>
      <c r="P330" s="49">
        <f>'Costs ($2014) Excl Real Esc'!P330*AA330</f>
        <v>0</v>
      </c>
      <c r="R330" s="102">
        <f t="shared" si="23"/>
        <v>0</v>
      </c>
      <c r="S330" s="34">
        <f t="shared" si="24"/>
        <v>0</v>
      </c>
      <c r="T330" s="34">
        <f t="shared" si="25"/>
        <v>0</v>
      </c>
      <c r="U330" s="49">
        <f t="shared" si="26"/>
        <v>0</v>
      </c>
      <c r="W330" s="177">
        <f>SUMPRODUCT('Cost Escalators'!$B$18:$M$18,'Input Data'!$AA330:$AL330)</f>
        <v>1</v>
      </c>
      <c r="X330" s="171">
        <f>SUMPRODUCT('Cost Escalators'!$B$19:$M$19,'Input Data'!$AA330:$AL330)</f>
        <v>1</v>
      </c>
      <c r="Y330" s="171">
        <f>SUMPRODUCT('Cost Escalators'!$B$20:$M$20,'Input Data'!$AA330:$AL330)</f>
        <v>1</v>
      </c>
      <c r="Z330" s="171">
        <f>SUMPRODUCT('Cost Escalators'!$B$21:$M$21,'Input Data'!$AA330:$AL330)</f>
        <v>1</v>
      </c>
      <c r="AA330" s="176">
        <f>SUMPRODUCT('Cost Escalators'!$B$22:$M$22,'Input Data'!$AA330:$AL330)</f>
        <v>1</v>
      </c>
      <c r="AC330" s="255">
        <f>IF(OR($A330='Cost Escalators'!$A$68,$A330='Cost Escalators'!$A$69,$A330='Cost Escalators'!$A$70,$A330='Cost Escalators'!$A$71),SUM($H330:$L330),0)</f>
        <v>0</v>
      </c>
    </row>
    <row r="331" spans="1:29" x14ac:dyDescent="0.2">
      <c r="A331" s="33">
        <f>'Input Data'!A331</f>
        <v>6518</v>
      </c>
      <c r="B331" s="33" t="str">
        <f>'Input Data'!B331</f>
        <v>Substation Minor Projects</v>
      </c>
      <c r="C331" s="33" t="str">
        <f>'Input Data'!C331</f>
        <v>Argenton 132kV Substation Connection</v>
      </c>
      <c r="D331" s="35" t="str">
        <f>'Input Data'!D331</f>
        <v>PS Connections</v>
      </c>
      <c r="E331" s="63" t="str">
        <f>'Input Data'!E331</f>
        <v>Input_Proj_Commit</v>
      </c>
      <c r="F331" s="68">
        <f>'Input Data'!F331</f>
        <v>2009</v>
      </c>
      <c r="G331" s="52">
        <f>'Input Data'!G331</f>
        <v>2013</v>
      </c>
      <c r="H331" s="34">
        <f>'Costs ($2014) Excl Real Esc'!H331</f>
        <v>12509.09919920175</v>
      </c>
      <c r="I331" s="34">
        <f>'Costs ($2014) Excl Real Esc'!I331</f>
        <v>0</v>
      </c>
      <c r="J331" s="34">
        <f>'Costs ($2014) Excl Real Esc'!J331</f>
        <v>0</v>
      </c>
      <c r="K331" s="34">
        <f>'Costs ($2014) Excl Real Esc'!K331</f>
        <v>0</v>
      </c>
      <c r="L331" s="49">
        <f>'Costs ($2014) Excl Real Esc'!L331*W331</f>
        <v>0</v>
      </c>
      <c r="M331" s="34">
        <f>'Costs ($2014) Excl Real Esc'!M331*X331</f>
        <v>0</v>
      </c>
      <c r="N331" s="34">
        <f>'Costs ($2014) Excl Real Esc'!N331*Y331</f>
        <v>0</v>
      </c>
      <c r="O331" s="34">
        <f>'Costs ($2014) Excl Real Esc'!O331*Z331</f>
        <v>0</v>
      </c>
      <c r="P331" s="49">
        <f>'Costs ($2014) Excl Real Esc'!P331*AA331</f>
        <v>0</v>
      </c>
      <c r="R331" s="102">
        <f t="shared" si="23"/>
        <v>0</v>
      </c>
      <c r="S331" s="34">
        <f t="shared" si="24"/>
        <v>0</v>
      </c>
      <c r="T331" s="34">
        <f t="shared" si="25"/>
        <v>0</v>
      </c>
      <c r="U331" s="49">
        <f t="shared" si="26"/>
        <v>0</v>
      </c>
      <c r="W331" s="177">
        <f>SUMPRODUCT('Cost Escalators'!$B$18:$M$18,'Input Data'!$AA331:$AL331)</f>
        <v>1</v>
      </c>
      <c r="X331" s="171">
        <f>SUMPRODUCT('Cost Escalators'!$B$19:$M$19,'Input Data'!$AA331:$AL331)</f>
        <v>1</v>
      </c>
      <c r="Y331" s="171">
        <f>SUMPRODUCT('Cost Escalators'!$B$20:$M$20,'Input Data'!$AA331:$AL331)</f>
        <v>1</v>
      </c>
      <c r="Z331" s="171">
        <f>SUMPRODUCT('Cost Escalators'!$B$21:$M$21,'Input Data'!$AA331:$AL331)</f>
        <v>1</v>
      </c>
      <c r="AA331" s="176">
        <f>SUMPRODUCT('Cost Escalators'!$B$22:$M$22,'Input Data'!$AA331:$AL331)</f>
        <v>1</v>
      </c>
      <c r="AC331" s="255">
        <f>IF(OR($A331='Cost Escalators'!$A$68,$A331='Cost Escalators'!$A$69,$A331='Cost Escalators'!$A$70,$A331='Cost Escalators'!$A$71),SUM($H331:$L331),0)</f>
        <v>0</v>
      </c>
    </row>
    <row r="332" spans="1:29" x14ac:dyDescent="0.2">
      <c r="A332" s="33">
        <f>'Input Data'!A332</f>
        <v>6618</v>
      </c>
      <c r="B332" s="33" t="str">
        <f>'Input Data'!B332</f>
        <v>Substation Minor Projects</v>
      </c>
      <c r="C332" s="33" t="str">
        <f>'Input Data'!C332</f>
        <v>Connection of Kingsford Substation at Beaconsfield West</v>
      </c>
      <c r="D332" s="35" t="str">
        <f>'Input Data'!D332</f>
        <v>PS Connections</v>
      </c>
      <c r="E332" s="63" t="str">
        <f>'Input Data'!E332</f>
        <v>Input_Proj_Commit</v>
      </c>
      <c r="F332" s="68">
        <f>'Input Data'!F332</f>
        <v>2009</v>
      </c>
      <c r="G332" s="52">
        <f>'Input Data'!G332</f>
        <v>2013</v>
      </c>
      <c r="H332" s="34">
        <f>'Costs ($2014) Excl Real Esc'!H332</f>
        <v>12164.646042996283</v>
      </c>
      <c r="I332" s="34">
        <f>'Costs ($2014) Excl Real Esc'!I332</f>
        <v>0</v>
      </c>
      <c r="J332" s="34">
        <f>'Costs ($2014) Excl Real Esc'!J332</f>
        <v>0</v>
      </c>
      <c r="K332" s="34">
        <f>'Costs ($2014) Excl Real Esc'!K332</f>
        <v>4505.9899146771095</v>
      </c>
      <c r="L332" s="49">
        <f>'Costs ($2014) Excl Real Esc'!L332*W332</f>
        <v>0</v>
      </c>
      <c r="M332" s="34">
        <f>'Costs ($2014) Excl Real Esc'!M332*X332</f>
        <v>0</v>
      </c>
      <c r="N332" s="34">
        <f>'Costs ($2014) Excl Real Esc'!N332*Y332</f>
        <v>0</v>
      </c>
      <c r="O332" s="34">
        <f>'Costs ($2014) Excl Real Esc'!O332*Z332</f>
        <v>0</v>
      </c>
      <c r="P332" s="49">
        <f>'Costs ($2014) Excl Real Esc'!P332*AA332</f>
        <v>0</v>
      </c>
      <c r="R332" s="102">
        <f t="shared" si="23"/>
        <v>0</v>
      </c>
      <c r="S332" s="34">
        <f t="shared" si="24"/>
        <v>0</v>
      </c>
      <c r="T332" s="34">
        <f t="shared" si="25"/>
        <v>0</v>
      </c>
      <c r="U332" s="49">
        <f t="shared" si="26"/>
        <v>0</v>
      </c>
      <c r="W332" s="177">
        <f>SUMPRODUCT('Cost Escalators'!$B$18:$M$18,'Input Data'!$AA332:$AL332)</f>
        <v>1</v>
      </c>
      <c r="X332" s="171">
        <f>SUMPRODUCT('Cost Escalators'!$B$19:$M$19,'Input Data'!$AA332:$AL332)</f>
        <v>1</v>
      </c>
      <c r="Y332" s="171">
        <f>SUMPRODUCT('Cost Escalators'!$B$20:$M$20,'Input Data'!$AA332:$AL332)</f>
        <v>1</v>
      </c>
      <c r="Z332" s="171">
        <f>SUMPRODUCT('Cost Escalators'!$B$21:$M$21,'Input Data'!$AA332:$AL332)</f>
        <v>1</v>
      </c>
      <c r="AA332" s="176">
        <f>SUMPRODUCT('Cost Escalators'!$B$22:$M$22,'Input Data'!$AA332:$AL332)</f>
        <v>1</v>
      </c>
      <c r="AC332" s="255">
        <f>IF(OR($A332='Cost Escalators'!$A$68,$A332='Cost Escalators'!$A$69,$A332='Cost Escalators'!$A$70,$A332='Cost Escalators'!$A$71),SUM($H332:$L332),0)</f>
        <v>0</v>
      </c>
    </row>
    <row r="333" spans="1:29" x14ac:dyDescent="0.2">
      <c r="A333" s="33">
        <f>'Input Data'!A333</f>
        <v>6638</v>
      </c>
      <c r="B333" s="33" t="str">
        <f>'Input Data'!B333</f>
        <v>Substation Minor Projects</v>
      </c>
      <c r="C333" s="33" t="str">
        <f>'Input Data'!C333</f>
        <v>Mayfield West &amp; Kooragang Zone Substation Connection</v>
      </c>
      <c r="D333" s="35" t="str">
        <f>'Input Data'!D333</f>
        <v>PS Connections</v>
      </c>
      <c r="E333" s="63" t="str">
        <f>'Input Data'!E333</f>
        <v>Input_Proj_Commit</v>
      </c>
      <c r="F333" s="68">
        <f>'Input Data'!F333</f>
        <v>2009</v>
      </c>
      <c r="G333" s="52">
        <f>'Input Data'!G333</f>
        <v>2013</v>
      </c>
      <c r="H333" s="34">
        <f>'Costs ($2014) Excl Real Esc'!H333</f>
        <v>172560.10367428052</v>
      </c>
      <c r="I333" s="34">
        <f>'Costs ($2014) Excl Real Esc'!I333</f>
        <v>0</v>
      </c>
      <c r="J333" s="34">
        <f>'Costs ($2014) Excl Real Esc'!J333</f>
        <v>0</v>
      </c>
      <c r="K333" s="34">
        <f>'Costs ($2014) Excl Real Esc'!K333</f>
        <v>0</v>
      </c>
      <c r="L333" s="49">
        <f>'Costs ($2014) Excl Real Esc'!L333*W333</f>
        <v>0</v>
      </c>
      <c r="M333" s="34">
        <f>'Costs ($2014) Excl Real Esc'!M333*X333</f>
        <v>0</v>
      </c>
      <c r="N333" s="34">
        <f>'Costs ($2014) Excl Real Esc'!N333*Y333</f>
        <v>0</v>
      </c>
      <c r="O333" s="34">
        <f>'Costs ($2014) Excl Real Esc'!O333*Z333</f>
        <v>0</v>
      </c>
      <c r="P333" s="49">
        <f>'Costs ($2014) Excl Real Esc'!P333*AA333</f>
        <v>0</v>
      </c>
      <c r="R333" s="102">
        <f t="shared" si="23"/>
        <v>0</v>
      </c>
      <c r="S333" s="34">
        <f t="shared" si="24"/>
        <v>0</v>
      </c>
      <c r="T333" s="34">
        <f t="shared" si="25"/>
        <v>0</v>
      </c>
      <c r="U333" s="49">
        <f t="shared" si="26"/>
        <v>0</v>
      </c>
      <c r="W333" s="177">
        <f>SUMPRODUCT('Cost Escalators'!$B$18:$M$18,'Input Data'!$AA333:$AL333)</f>
        <v>1</v>
      </c>
      <c r="X333" s="171">
        <f>SUMPRODUCT('Cost Escalators'!$B$19:$M$19,'Input Data'!$AA333:$AL333)</f>
        <v>1</v>
      </c>
      <c r="Y333" s="171">
        <f>SUMPRODUCT('Cost Escalators'!$B$20:$M$20,'Input Data'!$AA333:$AL333)</f>
        <v>1</v>
      </c>
      <c r="Z333" s="171">
        <f>SUMPRODUCT('Cost Escalators'!$B$21:$M$21,'Input Data'!$AA333:$AL333)</f>
        <v>1</v>
      </c>
      <c r="AA333" s="176">
        <f>SUMPRODUCT('Cost Escalators'!$B$22:$M$22,'Input Data'!$AA333:$AL333)</f>
        <v>1</v>
      </c>
      <c r="AC333" s="255">
        <f>IF(OR($A333='Cost Escalators'!$A$68,$A333='Cost Escalators'!$A$69,$A333='Cost Escalators'!$A$70,$A333='Cost Escalators'!$A$71),SUM($H333:$L333),0)</f>
        <v>0</v>
      </c>
    </row>
    <row r="334" spans="1:29" x14ac:dyDescent="0.2">
      <c r="A334" s="33">
        <f>'Input Data'!A334</f>
        <v>6640</v>
      </c>
      <c r="B334" s="33" t="str">
        <f>'Input Data'!B334</f>
        <v>Substation Minor Projects</v>
      </c>
      <c r="C334" s="33" t="str">
        <f>'Input Data'!C334</f>
        <v>Narrabri Substation 66kV Switchbay Renames</v>
      </c>
      <c r="D334" s="35" t="str">
        <f>'Input Data'!D334</f>
        <v>PS Connections</v>
      </c>
      <c r="E334" s="63" t="str">
        <f>'Input Data'!E334</f>
        <v>Input_Proj_Commit</v>
      </c>
      <c r="F334" s="68">
        <f>'Input Data'!F334</f>
        <v>2009</v>
      </c>
      <c r="G334" s="52">
        <f>'Input Data'!G334</f>
        <v>2013</v>
      </c>
      <c r="H334" s="34">
        <f>'Costs ($2014) Excl Real Esc'!H334</f>
        <v>-20.166459771515004</v>
      </c>
      <c r="I334" s="34">
        <f>'Costs ($2014) Excl Real Esc'!I334</f>
        <v>0</v>
      </c>
      <c r="J334" s="34">
        <f>'Costs ($2014) Excl Real Esc'!J334</f>
        <v>0</v>
      </c>
      <c r="K334" s="34">
        <f>'Costs ($2014) Excl Real Esc'!K334</f>
        <v>0</v>
      </c>
      <c r="L334" s="49">
        <f>'Costs ($2014) Excl Real Esc'!L334*W334</f>
        <v>0</v>
      </c>
      <c r="M334" s="34">
        <f>'Costs ($2014) Excl Real Esc'!M334*X334</f>
        <v>0</v>
      </c>
      <c r="N334" s="34">
        <f>'Costs ($2014) Excl Real Esc'!N334*Y334</f>
        <v>0</v>
      </c>
      <c r="O334" s="34">
        <f>'Costs ($2014) Excl Real Esc'!O334*Z334</f>
        <v>0</v>
      </c>
      <c r="P334" s="49">
        <f>'Costs ($2014) Excl Real Esc'!P334*AA334</f>
        <v>0</v>
      </c>
      <c r="R334" s="102">
        <f t="shared" si="23"/>
        <v>0</v>
      </c>
      <c r="S334" s="34">
        <f t="shared" si="24"/>
        <v>0</v>
      </c>
      <c r="T334" s="34">
        <f t="shared" si="25"/>
        <v>0</v>
      </c>
      <c r="U334" s="49">
        <f t="shared" si="26"/>
        <v>0</v>
      </c>
      <c r="W334" s="177">
        <f>SUMPRODUCT('Cost Escalators'!$B$18:$M$18,'Input Data'!$AA334:$AL334)</f>
        <v>1</v>
      </c>
      <c r="X334" s="171">
        <f>SUMPRODUCT('Cost Escalators'!$B$19:$M$19,'Input Data'!$AA334:$AL334)</f>
        <v>1</v>
      </c>
      <c r="Y334" s="171">
        <f>SUMPRODUCT('Cost Escalators'!$B$20:$M$20,'Input Data'!$AA334:$AL334)</f>
        <v>1</v>
      </c>
      <c r="Z334" s="171">
        <f>SUMPRODUCT('Cost Escalators'!$B$21:$M$21,'Input Data'!$AA334:$AL334)</f>
        <v>1</v>
      </c>
      <c r="AA334" s="176">
        <f>SUMPRODUCT('Cost Escalators'!$B$22:$M$22,'Input Data'!$AA334:$AL334)</f>
        <v>1</v>
      </c>
      <c r="AC334" s="255">
        <f>IF(OR($A334='Cost Escalators'!$A$68,$A334='Cost Escalators'!$A$69,$A334='Cost Escalators'!$A$70,$A334='Cost Escalators'!$A$71),SUM($H334:$L334),0)</f>
        <v>0</v>
      </c>
    </row>
    <row r="335" spans="1:29" x14ac:dyDescent="0.2">
      <c r="A335" s="33">
        <f>'Input Data'!A335</f>
        <v>6697</v>
      </c>
      <c r="B335" s="33" t="str">
        <f>'Input Data'!B335</f>
        <v>Substation Minor Projects</v>
      </c>
      <c r="C335" s="33" t="str">
        <f>'Input Data'!C335</f>
        <v>Beryl 66kV Bay to Dunedoo</v>
      </c>
      <c r="D335" s="35" t="str">
        <f>'Input Data'!D335</f>
        <v>PS Connections</v>
      </c>
      <c r="E335" s="63" t="str">
        <f>'Input Data'!E335</f>
        <v>Input_Proj_Commit</v>
      </c>
      <c r="F335" s="68">
        <f>'Input Data'!F335</f>
        <v>2010</v>
      </c>
      <c r="G335" s="52">
        <f>'Input Data'!G335</f>
        <v>2013</v>
      </c>
      <c r="H335" s="34">
        <f>'Costs ($2014) Excl Real Esc'!H335</f>
        <v>4929.6589511920374</v>
      </c>
      <c r="I335" s="34">
        <f>'Costs ($2014) Excl Real Esc'!I335</f>
        <v>0</v>
      </c>
      <c r="J335" s="34">
        <f>'Costs ($2014) Excl Real Esc'!J335</f>
        <v>0</v>
      </c>
      <c r="K335" s="34">
        <f>'Costs ($2014) Excl Real Esc'!K335</f>
        <v>0</v>
      </c>
      <c r="L335" s="49">
        <f>'Costs ($2014) Excl Real Esc'!L335*W335</f>
        <v>0</v>
      </c>
      <c r="M335" s="34">
        <f>'Costs ($2014) Excl Real Esc'!M335*X335</f>
        <v>0</v>
      </c>
      <c r="N335" s="34">
        <f>'Costs ($2014) Excl Real Esc'!N335*Y335</f>
        <v>0</v>
      </c>
      <c r="O335" s="34">
        <f>'Costs ($2014) Excl Real Esc'!O335*Z335</f>
        <v>0</v>
      </c>
      <c r="P335" s="49">
        <f>'Costs ($2014) Excl Real Esc'!P335*AA335</f>
        <v>0</v>
      </c>
      <c r="R335" s="102">
        <f t="shared" si="23"/>
        <v>0</v>
      </c>
      <c r="S335" s="34">
        <f t="shared" si="24"/>
        <v>0</v>
      </c>
      <c r="T335" s="34">
        <f t="shared" si="25"/>
        <v>0</v>
      </c>
      <c r="U335" s="49">
        <f t="shared" si="26"/>
        <v>0</v>
      </c>
      <c r="W335" s="177">
        <f>SUMPRODUCT('Cost Escalators'!$B$18:$M$18,'Input Data'!$AA335:$AL335)</f>
        <v>1</v>
      </c>
      <c r="X335" s="171">
        <f>SUMPRODUCT('Cost Escalators'!$B$19:$M$19,'Input Data'!$AA335:$AL335)</f>
        <v>1</v>
      </c>
      <c r="Y335" s="171">
        <f>SUMPRODUCT('Cost Escalators'!$B$20:$M$20,'Input Data'!$AA335:$AL335)</f>
        <v>1</v>
      </c>
      <c r="Z335" s="171">
        <f>SUMPRODUCT('Cost Escalators'!$B$21:$M$21,'Input Data'!$AA335:$AL335)</f>
        <v>1</v>
      </c>
      <c r="AA335" s="176">
        <f>SUMPRODUCT('Cost Escalators'!$B$22:$M$22,'Input Data'!$AA335:$AL335)</f>
        <v>1</v>
      </c>
      <c r="AC335" s="255">
        <f>IF(OR($A335='Cost Escalators'!$A$68,$A335='Cost Escalators'!$A$69,$A335='Cost Escalators'!$A$70,$A335='Cost Escalators'!$A$71),SUM($H335:$L335),0)</f>
        <v>0</v>
      </c>
    </row>
    <row r="336" spans="1:29" x14ac:dyDescent="0.2">
      <c r="A336" s="33">
        <f>'Input Data'!A336</f>
        <v>6345</v>
      </c>
      <c r="B336" s="33" t="str">
        <f>'Input Data'!B336</f>
        <v>Substation Minor Projects</v>
      </c>
      <c r="C336" s="33" t="str">
        <f>'Input Data'!C336</f>
        <v>Sydney North 132kV Switchbays For Galston</v>
      </c>
      <c r="D336" s="35" t="str">
        <f>'Input Data'!D336</f>
        <v>PS Connections</v>
      </c>
      <c r="E336" s="63" t="str">
        <f>'Input Data'!E336</f>
        <v>Input_Proj_Commit</v>
      </c>
      <c r="F336" s="68">
        <f>'Input Data'!F336</f>
        <v>2011</v>
      </c>
      <c r="G336" s="52">
        <f>'Input Data'!G336</f>
        <v>2013</v>
      </c>
      <c r="H336" s="34">
        <f>'Costs ($2014) Excl Real Esc'!H336</f>
        <v>697547.67855506705</v>
      </c>
      <c r="I336" s="34">
        <f>'Costs ($2014) Excl Real Esc'!I336</f>
        <v>86438.544466286825</v>
      </c>
      <c r="J336" s="34">
        <f>'Costs ($2014) Excl Real Esc'!J336</f>
        <v>0</v>
      </c>
      <c r="K336" s="34">
        <f>'Costs ($2014) Excl Real Esc'!K336</f>
        <v>0</v>
      </c>
      <c r="L336" s="49">
        <f>'Costs ($2014) Excl Real Esc'!L336*W336</f>
        <v>0</v>
      </c>
      <c r="M336" s="34">
        <f>'Costs ($2014) Excl Real Esc'!M336*X336</f>
        <v>0</v>
      </c>
      <c r="N336" s="34">
        <f>'Costs ($2014) Excl Real Esc'!N336*Y336</f>
        <v>0</v>
      </c>
      <c r="O336" s="34">
        <f>'Costs ($2014) Excl Real Esc'!O336*Z336</f>
        <v>0</v>
      </c>
      <c r="P336" s="49">
        <f>'Costs ($2014) Excl Real Esc'!P336*AA336</f>
        <v>0</v>
      </c>
      <c r="R336" s="102">
        <f t="shared" si="23"/>
        <v>0</v>
      </c>
      <c r="S336" s="34">
        <f t="shared" si="24"/>
        <v>0</v>
      </c>
      <c r="T336" s="34">
        <f t="shared" si="25"/>
        <v>0</v>
      </c>
      <c r="U336" s="49">
        <f t="shared" si="26"/>
        <v>0</v>
      </c>
      <c r="W336" s="177">
        <f>SUMPRODUCT('Cost Escalators'!$B$18:$M$18,'Input Data'!$AA336:$AL336)</f>
        <v>1</v>
      </c>
      <c r="X336" s="171">
        <f>SUMPRODUCT('Cost Escalators'!$B$19:$M$19,'Input Data'!$AA336:$AL336)</f>
        <v>1</v>
      </c>
      <c r="Y336" s="171">
        <f>SUMPRODUCT('Cost Escalators'!$B$20:$M$20,'Input Data'!$AA336:$AL336)</f>
        <v>1</v>
      </c>
      <c r="Z336" s="171">
        <f>SUMPRODUCT('Cost Escalators'!$B$21:$M$21,'Input Data'!$AA336:$AL336)</f>
        <v>1</v>
      </c>
      <c r="AA336" s="176">
        <f>SUMPRODUCT('Cost Escalators'!$B$22:$M$22,'Input Data'!$AA336:$AL336)</f>
        <v>1</v>
      </c>
      <c r="AC336" s="255">
        <f>IF(OR($A336='Cost Escalators'!$A$68,$A336='Cost Escalators'!$A$69,$A336='Cost Escalators'!$A$70,$A336='Cost Escalators'!$A$71),SUM($H336:$L336),0)</f>
        <v>0</v>
      </c>
    </row>
    <row r="337" spans="1:29" x14ac:dyDescent="0.2">
      <c r="A337" s="33">
        <f>'Input Data'!A337</f>
        <v>6724</v>
      </c>
      <c r="B337" s="33" t="str">
        <f>'Input Data'!B337</f>
        <v>Substation Minor Projects</v>
      </c>
      <c r="C337" s="33" t="str">
        <f>'Input Data'!C337</f>
        <v>Tenterfield 22kV Switchbay</v>
      </c>
      <c r="D337" s="35" t="str">
        <f>'Input Data'!D337</f>
        <v>PS Connections</v>
      </c>
      <c r="E337" s="63" t="str">
        <f>'Input Data'!E337</f>
        <v>Input_Proj_Commit</v>
      </c>
      <c r="F337" s="68">
        <f>'Input Data'!F337</f>
        <v>2011</v>
      </c>
      <c r="G337" s="52">
        <f>'Input Data'!G337</f>
        <v>2013</v>
      </c>
      <c r="H337" s="34">
        <f>'Costs ($2014) Excl Real Esc'!H337</f>
        <v>20721.511343378632</v>
      </c>
      <c r="I337" s="34">
        <f>'Costs ($2014) Excl Real Esc'!I337</f>
        <v>555.82947661447906</v>
      </c>
      <c r="J337" s="34">
        <f>'Costs ($2014) Excl Real Esc'!J337</f>
        <v>0</v>
      </c>
      <c r="K337" s="34">
        <f>'Costs ($2014) Excl Real Esc'!K337</f>
        <v>0</v>
      </c>
      <c r="L337" s="49">
        <f>'Costs ($2014) Excl Real Esc'!L337*W337</f>
        <v>0</v>
      </c>
      <c r="M337" s="34">
        <f>'Costs ($2014) Excl Real Esc'!M337*X337</f>
        <v>0</v>
      </c>
      <c r="N337" s="34">
        <f>'Costs ($2014) Excl Real Esc'!N337*Y337</f>
        <v>0</v>
      </c>
      <c r="O337" s="34">
        <f>'Costs ($2014) Excl Real Esc'!O337*Z337</f>
        <v>0</v>
      </c>
      <c r="P337" s="49">
        <f>'Costs ($2014) Excl Real Esc'!P337*AA337</f>
        <v>0</v>
      </c>
      <c r="R337" s="102">
        <f t="shared" si="23"/>
        <v>0</v>
      </c>
      <c r="S337" s="34">
        <f t="shared" si="24"/>
        <v>0</v>
      </c>
      <c r="T337" s="34">
        <f t="shared" si="25"/>
        <v>0</v>
      </c>
      <c r="U337" s="49">
        <f t="shared" si="26"/>
        <v>0</v>
      </c>
      <c r="W337" s="177">
        <f>SUMPRODUCT('Cost Escalators'!$B$18:$M$18,'Input Data'!$AA337:$AL337)</f>
        <v>1</v>
      </c>
      <c r="X337" s="171">
        <f>SUMPRODUCT('Cost Escalators'!$B$19:$M$19,'Input Data'!$AA337:$AL337)</f>
        <v>1</v>
      </c>
      <c r="Y337" s="171">
        <f>SUMPRODUCT('Cost Escalators'!$B$20:$M$20,'Input Data'!$AA337:$AL337)</f>
        <v>1</v>
      </c>
      <c r="Z337" s="171">
        <f>SUMPRODUCT('Cost Escalators'!$B$21:$M$21,'Input Data'!$AA337:$AL337)</f>
        <v>1</v>
      </c>
      <c r="AA337" s="176">
        <f>SUMPRODUCT('Cost Escalators'!$B$22:$M$22,'Input Data'!$AA337:$AL337)</f>
        <v>1</v>
      </c>
      <c r="AC337" s="255">
        <f>IF(OR($A337='Cost Escalators'!$A$68,$A337='Cost Escalators'!$A$69,$A337='Cost Escalators'!$A$70,$A337='Cost Escalators'!$A$71),SUM($H337:$L337),0)</f>
        <v>0</v>
      </c>
    </row>
    <row r="338" spans="1:29" x14ac:dyDescent="0.2">
      <c r="A338" s="33">
        <f>'Input Data'!A338</f>
        <v>6856</v>
      </c>
      <c r="B338" s="33" t="str">
        <f>'Input Data'!B338</f>
        <v>Substation Minor Projects</v>
      </c>
      <c r="C338" s="33" t="str">
        <f>'Input Data'!C338</f>
        <v>Connection to Kurri Zone Substation at Newcastle</v>
      </c>
      <c r="D338" s="35" t="str">
        <f>'Input Data'!D338</f>
        <v>PS Connections</v>
      </c>
      <c r="E338" s="63" t="str">
        <f>'Input Data'!E338</f>
        <v>Input_Proj_Commit</v>
      </c>
      <c r="F338" s="68">
        <f>'Input Data'!F338</f>
        <v>2011</v>
      </c>
      <c r="G338" s="52">
        <f>'Input Data'!G338</f>
        <v>2013</v>
      </c>
      <c r="H338" s="34">
        <f>'Costs ($2014) Excl Real Esc'!H338</f>
        <v>81795.83631706037</v>
      </c>
      <c r="I338" s="34">
        <f>'Costs ($2014) Excl Real Esc'!I338</f>
        <v>108736.64296753558</v>
      </c>
      <c r="J338" s="34">
        <f>'Costs ($2014) Excl Real Esc'!J338</f>
        <v>0</v>
      </c>
      <c r="K338" s="34">
        <f>'Costs ($2014) Excl Real Esc'!K338</f>
        <v>0</v>
      </c>
      <c r="L338" s="49">
        <f>'Costs ($2014) Excl Real Esc'!L338*W338</f>
        <v>0</v>
      </c>
      <c r="M338" s="34">
        <f>'Costs ($2014) Excl Real Esc'!M338*X338</f>
        <v>0</v>
      </c>
      <c r="N338" s="34">
        <f>'Costs ($2014) Excl Real Esc'!N338*Y338</f>
        <v>0</v>
      </c>
      <c r="O338" s="34">
        <f>'Costs ($2014) Excl Real Esc'!O338*Z338</f>
        <v>0</v>
      </c>
      <c r="P338" s="49">
        <f>'Costs ($2014) Excl Real Esc'!P338*AA338</f>
        <v>0</v>
      </c>
      <c r="R338" s="102">
        <f t="shared" si="23"/>
        <v>0</v>
      </c>
      <c r="S338" s="34">
        <f t="shared" si="24"/>
        <v>0</v>
      </c>
      <c r="T338" s="34">
        <f t="shared" si="25"/>
        <v>0</v>
      </c>
      <c r="U338" s="49">
        <f t="shared" si="26"/>
        <v>0</v>
      </c>
      <c r="W338" s="177">
        <f>SUMPRODUCT('Cost Escalators'!$B$18:$M$18,'Input Data'!$AA338:$AL338)</f>
        <v>1</v>
      </c>
      <c r="X338" s="171">
        <f>SUMPRODUCT('Cost Escalators'!$B$19:$M$19,'Input Data'!$AA338:$AL338)</f>
        <v>1</v>
      </c>
      <c r="Y338" s="171">
        <f>SUMPRODUCT('Cost Escalators'!$B$20:$M$20,'Input Data'!$AA338:$AL338)</f>
        <v>1</v>
      </c>
      <c r="Z338" s="171">
        <f>SUMPRODUCT('Cost Escalators'!$B$21:$M$21,'Input Data'!$AA338:$AL338)</f>
        <v>1</v>
      </c>
      <c r="AA338" s="176">
        <f>SUMPRODUCT('Cost Escalators'!$B$22:$M$22,'Input Data'!$AA338:$AL338)</f>
        <v>1</v>
      </c>
      <c r="AC338" s="255">
        <f>IF(OR($A338='Cost Escalators'!$A$68,$A338='Cost Escalators'!$A$69,$A338='Cost Escalators'!$A$70,$A338='Cost Escalators'!$A$71),SUM($H338:$L338),0)</f>
        <v>0</v>
      </c>
    </row>
    <row r="339" spans="1:29" x14ac:dyDescent="0.2">
      <c r="A339" s="33">
        <f>'Input Data'!A339</f>
        <v>7134</v>
      </c>
      <c r="B339" s="33" t="str">
        <f>'Input Data'!B339</f>
        <v>Substation Minor Projects</v>
      </c>
      <c r="C339" s="33" t="str">
        <f>'Input Data'!C339</f>
        <v>Connection of Jesmond Zone Substation</v>
      </c>
      <c r="D339" s="35" t="str">
        <f>'Input Data'!D339</f>
        <v>PS Connections</v>
      </c>
      <c r="E339" s="63" t="str">
        <f>'Input Data'!E339</f>
        <v>Input_Proj_Commit</v>
      </c>
      <c r="F339" s="68">
        <f>'Input Data'!F339</f>
        <v>2011</v>
      </c>
      <c r="G339" s="52">
        <f>'Input Data'!G339</f>
        <v>2013</v>
      </c>
      <c r="H339" s="34">
        <f>'Costs ($2014) Excl Real Esc'!H339</f>
        <v>0</v>
      </c>
      <c r="I339" s="34">
        <f>'Costs ($2014) Excl Real Esc'!I339</f>
        <v>134349.00365809773</v>
      </c>
      <c r="J339" s="34">
        <f>'Costs ($2014) Excl Real Esc'!J339</f>
        <v>2453.3241464015741</v>
      </c>
      <c r="K339" s="34">
        <f>'Costs ($2014) Excl Real Esc'!K339</f>
        <v>0</v>
      </c>
      <c r="L339" s="49">
        <f>'Costs ($2014) Excl Real Esc'!L339*W339</f>
        <v>0</v>
      </c>
      <c r="M339" s="34">
        <f>'Costs ($2014) Excl Real Esc'!M339*X339</f>
        <v>0</v>
      </c>
      <c r="N339" s="34">
        <f>'Costs ($2014) Excl Real Esc'!N339*Y339</f>
        <v>0</v>
      </c>
      <c r="O339" s="34">
        <f>'Costs ($2014) Excl Real Esc'!O339*Z339</f>
        <v>0</v>
      </c>
      <c r="P339" s="49">
        <f>'Costs ($2014) Excl Real Esc'!P339*AA339</f>
        <v>0</v>
      </c>
      <c r="R339" s="102">
        <f t="shared" si="23"/>
        <v>0</v>
      </c>
      <c r="S339" s="34">
        <f t="shared" si="24"/>
        <v>0</v>
      </c>
      <c r="T339" s="34">
        <f t="shared" si="25"/>
        <v>0</v>
      </c>
      <c r="U339" s="49">
        <f t="shared" si="26"/>
        <v>0</v>
      </c>
      <c r="W339" s="177">
        <f>SUMPRODUCT('Cost Escalators'!$B$18:$M$18,'Input Data'!$AA339:$AL339)</f>
        <v>1</v>
      </c>
      <c r="X339" s="171">
        <f>SUMPRODUCT('Cost Escalators'!$B$19:$M$19,'Input Data'!$AA339:$AL339)</f>
        <v>1</v>
      </c>
      <c r="Y339" s="171">
        <f>SUMPRODUCT('Cost Escalators'!$B$20:$M$20,'Input Data'!$AA339:$AL339)</f>
        <v>1</v>
      </c>
      <c r="Z339" s="171">
        <f>SUMPRODUCT('Cost Escalators'!$B$21:$M$21,'Input Data'!$AA339:$AL339)</f>
        <v>1</v>
      </c>
      <c r="AA339" s="176">
        <f>SUMPRODUCT('Cost Escalators'!$B$22:$M$22,'Input Data'!$AA339:$AL339)</f>
        <v>1</v>
      </c>
      <c r="AC339" s="255">
        <f>IF(OR($A339='Cost Escalators'!$A$68,$A339='Cost Escalators'!$A$69,$A339='Cost Escalators'!$A$70,$A339='Cost Escalators'!$A$71),SUM($H339:$L339),0)</f>
        <v>0</v>
      </c>
    </row>
    <row r="340" spans="1:29" x14ac:dyDescent="0.2">
      <c r="A340" s="33">
        <f>'Input Data'!A340</f>
        <v>7283</v>
      </c>
      <c r="B340" s="33" t="str">
        <f>'Input Data'!B340</f>
        <v>Substation Minor Projects</v>
      </c>
      <c r="C340" s="33" t="str">
        <f>'Input Data'!C340</f>
        <v>Tenterfield 22kV Switchbay</v>
      </c>
      <c r="D340" s="35" t="str">
        <f>'Input Data'!D340</f>
        <v>PS Connections</v>
      </c>
      <c r="E340" s="63" t="str">
        <f>'Input Data'!E340</f>
        <v>Input_Proj_Commit</v>
      </c>
      <c r="F340" s="68">
        <f>'Input Data'!F340</f>
        <v>2011</v>
      </c>
      <c r="G340" s="52">
        <f>'Input Data'!G340</f>
        <v>2013</v>
      </c>
      <c r="H340" s="34">
        <f>'Costs ($2014) Excl Real Esc'!H340</f>
        <v>0</v>
      </c>
      <c r="I340" s="34">
        <f>'Costs ($2014) Excl Real Esc'!I340</f>
        <v>1587.6072163686331</v>
      </c>
      <c r="J340" s="34">
        <f>'Costs ($2014) Excl Real Esc'!J340</f>
        <v>-1555.8498995750374</v>
      </c>
      <c r="K340" s="34">
        <f>'Costs ($2014) Excl Real Esc'!K340</f>
        <v>0</v>
      </c>
      <c r="L340" s="49">
        <f>'Costs ($2014) Excl Real Esc'!L340*W340</f>
        <v>0</v>
      </c>
      <c r="M340" s="34">
        <f>'Costs ($2014) Excl Real Esc'!M340*X340</f>
        <v>0</v>
      </c>
      <c r="N340" s="34">
        <f>'Costs ($2014) Excl Real Esc'!N340*Y340</f>
        <v>0</v>
      </c>
      <c r="O340" s="34">
        <f>'Costs ($2014) Excl Real Esc'!O340*Z340</f>
        <v>0</v>
      </c>
      <c r="P340" s="49">
        <f>'Costs ($2014) Excl Real Esc'!P340*AA340</f>
        <v>0</v>
      </c>
      <c r="R340" s="102">
        <f t="shared" si="23"/>
        <v>0</v>
      </c>
      <c r="S340" s="34">
        <f t="shared" si="24"/>
        <v>0</v>
      </c>
      <c r="T340" s="34">
        <f t="shared" si="25"/>
        <v>0</v>
      </c>
      <c r="U340" s="49">
        <f t="shared" si="26"/>
        <v>0</v>
      </c>
      <c r="W340" s="177">
        <f>SUMPRODUCT('Cost Escalators'!$B$18:$M$18,'Input Data'!$AA340:$AL340)</f>
        <v>1</v>
      </c>
      <c r="X340" s="171">
        <f>SUMPRODUCT('Cost Escalators'!$B$19:$M$19,'Input Data'!$AA340:$AL340)</f>
        <v>1</v>
      </c>
      <c r="Y340" s="171">
        <f>SUMPRODUCT('Cost Escalators'!$B$20:$M$20,'Input Data'!$AA340:$AL340)</f>
        <v>1</v>
      </c>
      <c r="Z340" s="171">
        <f>SUMPRODUCT('Cost Escalators'!$B$21:$M$21,'Input Data'!$AA340:$AL340)</f>
        <v>1</v>
      </c>
      <c r="AA340" s="176">
        <f>SUMPRODUCT('Cost Escalators'!$B$22:$M$22,'Input Data'!$AA340:$AL340)</f>
        <v>1</v>
      </c>
      <c r="AC340" s="255">
        <f>IF(OR($A340='Cost Escalators'!$A$68,$A340='Cost Escalators'!$A$69,$A340='Cost Escalators'!$A$70,$A340='Cost Escalators'!$A$71),SUM($H340:$L340),0)</f>
        <v>0</v>
      </c>
    </row>
    <row r="341" spans="1:29" x14ac:dyDescent="0.2">
      <c r="A341" s="33">
        <f>'Input Data'!A341</f>
        <v>7285</v>
      </c>
      <c r="B341" s="33" t="str">
        <f>'Input Data'!B341</f>
        <v>Substation Minor Projects</v>
      </c>
      <c r="C341" s="33" t="str">
        <f>'Input Data'!C341</f>
        <v>Cooma 132kV Installation of New Line Bay</v>
      </c>
      <c r="D341" s="35" t="str">
        <f>'Input Data'!D341</f>
        <v>PS Connections</v>
      </c>
      <c r="E341" s="63" t="str">
        <f>'Input Data'!E341</f>
        <v>Input_Proj_Commit</v>
      </c>
      <c r="F341" s="68">
        <f>'Input Data'!F341</f>
        <v>2013</v>
      </c>
      <c r="G341" s="52">
        <f>'Input Data'!G341</f>
        <v>2013</v>
      </c>
      <c r="H341" s="34">
        <f>'Costs ($2014) Excl Real Esc'!H341</f>
        <v>26342.451695166343</v>
      </c>
      <c r="I341" s="34">
        <f>'Costs ($2014) Excl Real Esc'!I341</f>
        <v>602921.97217187972</v>
      </c>
      <c r="J341" s="34">
        <f>'Costs ($2014) Excl Real Esc'!J341</f>
        <v>1032484.9507413156</v>
      </c>
      <c r="K341" s="34">
        <f>'Costs ($2014) Excl Real Esc'!K341</f>
        <v>11299.875055316383</v>
      </c>
      <c r="L341" s="49">
        <f>'Costs ($2014) Excl Real Esc'!L341*W341</f>
        <v>0</v>
      </c>
      <c r="M341" s="34">
        <f>'Costs ($2014) Excl Real Esc'!M341*X341</f>
        <v>0</v>
      </c>
      <c r="N341" s="34">
        <f>'Costs ($2014) Excl Real Esc'!N341*Y341</f>
        <v>0</v>
      </c>
      <c r="O341" s="34">
        <f>'Costs ($2014) Excl Real Esc'!O341*Z341</f>
        <v>0</v>
      </c>
      <c r="P341" s="49">
        <f>'Costs ($2014) Excl Real Esc'!P341*AA341</f>
        <v>0</v>
      </c>
      <c r="R341" s="102">
        <f t="shared" si="23"/>
        <v>0</v>
      </c>
      <c r="S341" s="34">
        <f t="shared" si="24"/>
        <v>0</v>
      </c>
      <c r="T341" s="34">
        <f t="shared" si="25"/>
        <v>0</v>
      </c>
      <c r="U341" s="49">
        <f t="shared" si="26"/>
        <v>0</v>
      </c>
      <c r="W341" s="177">
        <f>SUMPRODUCT('Cost Escalators'!$B$18:$M$18,'Input Data'!$AA341:$AL341)</f>
        <v>1</v>
      </c>
      <c r="X341" s="171">
        <f>SUMPRODUCT('Cost Escalators'!$B$19:$M$19,'Input Data'!$AA341:$AL341)</f>
        <v>1</v>
      </c>
      <c r="Y341" s="171">
        <f>SUMPRODUCT('Cost Escalators'!$B$20:$M$20,'Input Data'!$AA341:$AL341)</f>
        <v>1</v>
      </c>
      <c r="Z341" s="171">
        <f>SUMPRODUCT('Cost Escalators'!$B$21:$M$21,'Input Data'!$AA341:$AL341)</f>
        <v>1</v>
      </c>
      <c r="AA341" s="176">
        <f>SUMPRODUCT('Cost Escalators'!$B$22:$M$22,'Input Data'!$AA341:$AL341)</f>
        <v>1</v>
      </c>
      <c r="AC341" s="255">
        <f>IF(OR($A341='Cost Escalators'!$A$68,$A341='Cost Escalators'!$A$69,$A341='Cost Escalators'!$A$70,$A341='Cost Escalators'!$A$71),SUM($H341:$L341),0)</f>
        <v>0</v>
      </c>
    </row>
    <row r="342" spans="1:29" x14ac:dyDescent="0.2">
      <c r="A342" s="33">
        <f>'Input Data'!A342</f>
        <v>7422</v>
      </c>
      <c r="B342" s="33" t="str">
        <f>'Input Data'!B342</f>
        <v>Substation Minor Projects</v>
      </c>
      <c r="C342" s="33" t="str">
        <f>'Input Data'!C342</f>
        <v>Hawks Nest 132/66kV Substation Line Connection</v>
      </c>
      <c r="D342" s="35" t="str">
        <f>'Input Data'!D342</f>
        <v>PS Connections</v>
      </c>
      <c r="E342" s="63" t="str">
        <f>'Input Data'!E342</f>
        <v>Input_Proj_Commit</v>
      </c>
      <c r="F342" s="68">
        <f>'Input Data'!F342</f>
        <v>2013</v>
      </c>
      <c r="G342" s="52">
        <f>'Input Data'!G342</f>
        <v>2013</v>
      </c>
      <c r="H342" s="34">
        <f>'Costs ($2014) Excl Real Esc'!H342</f>
        <v>51405.972877281012</v>
      </c>
      <c r="I342" s="34">
        <f>'Costs ($2014) Excl Real Esc'!I342</f>
        <v>43141.820846249975</v>
      </c>
      <c r="J342" s="34">
        <f>'Costs ($2014) Excl Real Esc'!J342</f>
        <v>1058691.5801559256</v>
      </c>
      <c r="K342" s="34">
        <f>'Costs ($2014) Excl Real Esc'!K342</f>
        <v>908324.19168043288</v>
      </c>
      <c r="L342" s="49">
        <f>'Costs ($2014) Excl Real Esc'!L342*W342</f>
        <v>0</v>
      </c>
      <c r="M342" s="34">
        <f>'Costs ($2014) Excl Real Esc'!M342*X342</f>
        <v>0</v>
      </c>
      <c r="N342" s="34">
        <f>'Costs ($2014) Excl Real Esc'!N342*Y342</f>
        <v>0</v>
      </c>
      <c r="O342" s="34">
        <f>'Costs ($2014) Excl Real Esc'!O342*Z342</f>
        <v>0</v>
      </c>
      <c r="P342" s="49">
        <f>'Costs ($2014) Excl Real Esc'!P342*AA342</f>
        <v>0</v>
      </c>
      <c r="R342" s="102">
        <f t="shared" si="23"/>
        <v>0</v>
      </c>
      <c r="S342" s="34">
        <f t="shared" si="24"/>
        <v>0</v>
      </c>
      <c r="T342" s="34">
        <f t="shared" si="25"/>
        <v>0</v>
      </c>
      <c r="U342" s="49">
        <f t="shared" si="26"/>
        <v>0</v>
      </c>
      <c r="W342" s="177">
        <f>SUMPRODUCT('Cost Escalators'!$B$18:$M$18,'Input Data'!$AA342:$AL342)</f>
        <v>1</v>
      </c>
      <c r="X342" s="171">
        <f>SUMPRODUCT('Cost Escalators'!$B$19:$M$19,'Input Data'!$AA342:$AL342)</f>
        <v>1</v>
      </c>
      <c r="Y342" s="171">
        <f>SUMPRODUCT('Cost Escalators'!$B$20:$M$20,'Input Data'!$AA342:$AL342)</f>
        <v>1</v>
      </c>
      <c r="Z342" s="171">
        <f>SUMPRODUCT('Cost Escalators'!$B$21:$M$21,'Input Data'!$AA342:$AL342)</f>
        <v>1</v>
      </c>
      <c r="AA342" s="176">
        <f>SUMPRODUCT('Cost Escalators'!$B$22:$M$22,'Input Data'!$AA342:$AL342)</f>
        <v>1</v>
      </c>
      <c r="AC342" s="255">
        <f>IF(OR($A342='Cost Escalators'!$A$68,$A342='Cost Escalators'!$A$69,$A342='Cost Escalators'!$A$70,$A342='Cost Escalators'!$A$71),SUM($H342:$L342),0)</f>
        <v>0</v>
      </c>
    </row>
    <row r="343" spans="1:29" x14ac:dyDescent="0.2">
      <c r="A343" s="33">
        <f>'Input Data'!A343</f>
        <v>7565</v>
      </c>
      <c r="B343" s="33" t="str">
        <f>'Input Data'!B343</f>
        <v>Substation Minor Projects</v>
      </c>
      <c r="C343" s="33" t="str">
        <f>'Input Data'!C343</f>
        <v>Uprate Broken Hill 52 &amp; 62 22kV Line Switchbays</v>
      </c>
      <c r="D343" s="35" t="str">
        <f>'Input Data'!D343</f>
        <v>PS Connections</v>
      </c>
      <c r="E343" s="63" t="str">
        <f>'Input Data'!E343</f>
        <v>Input_Proj_Commit</v>
      </c>
      <c r="F343" s="68">
        <f>'Input Data'!F343</f>
        <v>2014</v>
      </c>
      <c r="G343" s="52">
        <f>'Input Data'!G343</f>
        <v>2013</v>
      </c>
      <c r="H343" s="34">
        <f>'Costs ($2014) Excl Real Esc'!H343</f>
        <v>0</v>
      </c>
      <c r="I343" s="34">
        <f>'Costs ($2014) Excl Real Esc'!I343</f>
        <v>0</v>
      </c>
      <c r="J343" s="34">
        <f>'Costs ($2014) Excl Real Esc'!J343</f>
        <v>4159.7048684773636</v>
      </c>
      <c r="K343" s="34">
        <f>'Costs ($2014) Excl Real Esc'!K343</f>
        <v>69369.204421479808</v>
      </c>
      <c r="L343" s="49">
        <f>'Costs ($2014) Excl Real Esc'!L343*W343</f>
        <v>0</v>
      </c>
      <c r="M343" s="34">
        <f>'Costs ($2014) Excl Real Esc'!M343*X343</f>
        <v>0</v>
      </c>
      <c r="N343" s="34">
        <f>'Costs ($2014) Excl Real Esc'!N343*Y343</f>
        <v>0</v>
      </c>
      <c r="O343" s="34">
        <f>'Costs ($2014) Excl Real Esc'!O343*Z343</f>
        <v>0</v>
      </c>
      <c r="P343" s="49">
        <f>'Costs ($2014) Excl Real Esc'!P343*AA343</f>
        <v>0</v>
      </c>
      <c r="R343" s="102">
        <f t="shared" si="23"/>
        <v>0</v>
      </c>
      <c r="S343" s="34">
        <f t="shared" si="24"/>
        <v>0</v>
      </c>
      <c r="T343" s="34">
        <f t="shared" si="25"/>
        <v>0</v>
      </c>
      <c r="U343" s="49">
        <f t="shared" si="26"/>
        <v>0</v>
      </c>
      <c r="W343" s="177">
        <f>SUMPRODUCT('Cost Escalators'!$B$18:$M$18,'Input Data'!$AA343:$AL343)</f>
        <v>1</v>
      </c>
      <c r="X343" s="171">
        <f>SUMPRODUCT('Cost Escalators'!$B$19:$M$19,'Input Data'!$AA343:$AL343)</f>
        <v>1</v>
      </c>
      <c r="Y343" s="171">
        <f>SUMPRODUCT('Cost Escalators'!$B$20:$M$20,'Input Data'!$AA343:$AL343)</f>
        <v>1</v>
      </c>
      <c r="Z343" s="171">
        <f>SUMPRODUCT('Cost Escalators'!$B$21:$M$21,'Input Data'!$AA343:$AL343)</f>
        <v>1</v>
      </c>
      <c r="AA343" s="176">
        <f>SUMPRODUCT('Cost Escalators'!$B$22:$M$22,'Input Data'!$AA343:$AL343)</f>
        <v>1</v>
      </c>
      <c r="AC343" s="255">
        <f>IF(OR($A343='Cost Escalators'!$A$68,$A343='Cost Escalators'!$A$69,$A343='Cost Escalators'!$A$70,$A343='Cost Escalators'!$A$71),SUM($H343:$L343),0)</f>
        <v>0</v>
      </c>
    </row>
    <row r="344" spans="1:29" x14ac:dyDescent="0.2">
      <c r="A344" s="33">
        <f>'Input Data'!A344</f>
        <v>7668</v>
      </c>
      <c r="B344" s="33" t="str">
        <f>'Input Data'!B344</f>
        <v>Substation Minor Projects</v>
      </c>
      <c r="C344" s="33" t="str">
        <f>'Input Data'!C344</f>
        <v>Wellington Substation 132kV Switchbay and Double Circuit (Strung On One Side) To Mitchell Highway</v>
      </c>
      <c r="D344" s="35" t="str">
        <f>'Input Data'!D344</f>
        <v>PS Connections</v>
      </c>
      <c r="E344" s="63" t="str">
        <f>'Input Data'!E344</f>
        <v>Input_Proj_Commit</v>
      </c>
      <c r="F344" s="68">
        <f>'Input Data'!F344</f>
        <v>2014</v>
      </c>
      <c r="G344" s="52">
        <f>'Input Data'!G344</f>
        <v>2013</v>
      </c>
      <c r="H344" s="34">
        <f>'Costs ($2014) Excl Real Esc'!H344</f>
        <v>0</v>
      </c>
      <c r="I344" s="34">
        <f>'Costs ($2014) Excl Real Esc'!I344</f>
        <v>2.9562003921716324</v>
      </c>
      <c r="J344" s="34">
        <f>'Costs ($2014) Excl Real Esc'!J344</f>
        <v>0</v>
      </c>
      <c r="K344" s="34">
        <f>'Costs ($2014) Excl Real Esc'!K344</f>
        <v>603864.80959750526</v>
      </c>
      <c r="L344" s="49">
        <f>'Costs ($2014) Excl Real Esc'!L344*W344</f>
        <v>1941381.3949609376</v>
      </c>
      <c r="M344" s="34">
        <f>'Costs ($2014) Excl Real Esc'!M344*X344</f>
        <v>0</v>
      </c>
      <c r="N344" s="34">
        <f>'Costs ($2014) Excl Real Esc'!N344*Y344</f>
        <v>0</v>
      </c>
      <c r="O344" s="34">
        <f>'Costs ($2014) Excl Real Esc'!O344*Z344</f>
        <v>0</v>
      </c>
      <c r="P344" s="49">
        <f>'Costs ($2014) Excl Real Esc'!P344*AA344</f>
        <v>0</v>
      </c>
      <c r="R344" s="102">
        <f t="shared" si="23"/>
        <v>0</v>
      </c>
      <c r="S344" s="34">
        <f t="shared" si="24"/>
        <v>0</v>
      </c>
      <c r="T344" s="34">
        <f t="shared" si="25"/>
        <v>0</v>
      </c>
      <c r="U344" s="49">
        <f t="shared" si="26"/>
        <v>0</v>
      </c>
      <c r="W344" s="177">
        <f>SUMPRODUCT('Cost Escalators'!$B$18:$M$18,'Input Data'!$AA344:$AL344)</f>
        <v>1</v>
      </c>
      <c r="X344" s="171">
        <f>SUMPRODUCT('Cost Escalators'!$B$19:$M$19,'Input Data'!$AA344:$AL344)</f>
        <v>1</v>
      </c>
      <c r="Y344" s="171">
        <f>SUMPRODUCT('Cost Escalators'!$B$20:$M$20,'Input Data'!$AA344:$AL344)</f>
        <v>1</v>
      </c>
      <c r="Z344" s="171">
        <f>SUMPRODUCT('Cost Escalators'!$B$21:$M$21,'Input Data'!$AA344:$AL344)</f>
        <v>1</v>
      </c>
      <c r="AA344" s="176">
        <f>SUMPRODUCT('Cost Escalators'!$B$22:$M$22,'Input Data'!$AA344:$AL344)</f>
        <v>1</v>
      </c>
      <c r="AC344" s="255">
        <f>IF(OR($A344='Cost Escalators'!$A$68,$A344='Cost Escalators'!$A$69,$A344='Cost Escalators'!$A$70,$A344='Cost Escalators'!$A$71),SUM($H344:$L344),0)</f>
        <v>0</v>
      </c>
    </row>
    <row r="345" spans="1:29" x14ac:dyDescent="0.2">
      <c r="A345" s="33">
        <f>'Input Data'!A345</f>
        <v>7826</v>
      </c>
      <c r="B345" s="33" t="str">
        <f>'Input Data'!B345</f>
        <v>Substation Minor Projects</v>
      </c>
      <c r="C345" s="33" t="str">
        <f>'Input Data'!C345</f>
        <v>Connection to Broadmeadow Zone Substation at Waratah West</v>
      </c>
      <c r="D345" s="35" t="str">
        <f>'Input Data'!D345</f>
        <v>PS Connections</v>
      </c>
      <c r="E345" s="63" t="str">
        <f>'Input Data'!E345</f>
        <v>Input_Proj_Commit</v>
      </c>
      <c r="F345" s="68">
        <f>'Input Data'!F345</f>
        <v>2014</v>
      </c>
      <c r="G345" s="52">
        <f>'Input Data'!G345</f>
        <v>2013</v>
      </c>
      <c r="H345" s="34">
        <f>'Costs ($2014) Excl Real Esc'!H345</f>
        <v>0</v>
      </c>
      <c r="I345" s="34">
        <f>'Costs ($2014) Excl Real Esc'!I345</f>
        <v>0</v>
      </c>
      <c r="J345" s="34">
        <f>'Costs ($2014) Excl Real Esc'!J345</f>
        <v>3699.4734219614038</v>
      </c>
      <c r="K345" s="34">
        <f>'Costs ($2014) Excl Real Esc'!K345</f>
        <v>172769.15350649311</v>
      </c>
      <c r="L345" s="49">
        <f>'Costs ($2014) Excl Real Esc'!L345*W345</f>
        <v>76960.259726562508</v>
      </c>
      <c r="M345" s="34">
        <f>'Costs ($2014) Excl Real Esc'!M345*X345</f>
        <v>0</v>
      </c>
      <c r="N345" s="34">
        <f>'Costs ($2014) Excl Real Esc'!N345*Y345</f>
        <v>0</v>
      </c>
      <c r="O345" s="34">
        <f>'Costs ($2014) Excl Real Esc'!O345*Z345</f>
        <v>0</v>
      </c>
      <c r="P345" s="49">
        <f>'Costs ($2014) Excl Real Esc'!P345*AA345</f>
        <v>0</v>
      </c>
      <c r="R345" s="102">
        <f t="shared" si="23"/>
        <v>0</v>
      </c>
      <c r="S345" s="34">
        <f t="shared" si="24"/>
        <v>0</v>
      </c>
      <c r="T345" s="34">
        <f t="shared" si="25"/>
        <v>0</v>
      </c>
      <c r="U345" s="49">
        <f t="shared" si="26"/>
        <v>0</v>
      </c>
      <c r="W345" s="177">
        <f>SUMPRODUCT('Cost Escalators'!$B$18:$M$18,'Input Data'!$AA345:$AL345)</f>
        <v>1</v>
      </c>
      <c r="X345" s="171">
        <f>SUMPRODUCT('Cost Escalators'!$B$19:$M$19,'Input Data'!$AA345:$AL345)</f>
        <v>1</v>
      </c>
      <c r="Y345" s="171">
        <f>SUMPRODUCT('Cost Escalators'!$B$20:$M$20,'Input Data'!$AA345:$AL345)</f>
        <v>1</v>
      </c>
      <c r="Z345" s="171">
        <f>SUMPRODUCT('Cost Escalators'!$B$21:$M$21,'Input Data'!$AA345:$AL345)</f>
        <v>1</v>
      </c>
      <c r="AA345" s="176">
        <f>SUMPRODUCT('Cost Escalators'!$B$22:$M$22,'Input Data'!$AA345:$AL345)</f>
        <v>1</v>
      </c>
      <c r="AC345" s="255">
        <f>IF(OR($A345='Cost Escalators'!$A$68,$A345='Cost Escalators'!$A$69,$A345='Cost Escalators'!$A$70,$A345='Cost Escalators'!$A$71),SUM($H345:$L345),0)</f>
        <v>0</v>
      </c>
    </row>
    <row r="346" spans="1:29" x14ac:dyDescent="0.2">
      <c r="A346" s="33">
        <f>'Input Data'!A346</f>
        <v>8178</v>
      </c>
      <c r="B346" s="33" t="str">
        <f>'Input Data'!B346</f>
        <v>Substation Minor Projects</v>
      </c>
      <c r="C346" s="33" t="str">
        <f>'Input Data'!C346</f>
        <v>Connection to Herons Creek Substation</v>
      </c>
      <c r="D346" s="35" t="str">
        <f>'Input Data'!D346</f>
        <v>PS Connections</v>
      </c>
      <c r="E346" s="63" t="str">
        <f>'Input Data'!E346</f>
        <v>Input_Proj_Commit</v>
      </c>
      <c r="F346" s="68">
        <f>'Input Data'!F346</f>
        <v>2014</v>
      </c>
      <c r="G346" s="52">
        <f>'Input Data'!G346</f>
        <v>2013</v>
      </c>
      <c r="H346" s="34">
        <f>'Costs ($2014) Excl Real Esc'!H346</f>
        <v>678.55615747676632</v>
      </c>
      <c r="I346" s="34">
        <f>'Costs ($2014) Excl Real Esc'!I346</f>
        <v>65.940282848410121</v>
      </c>
      <c r="J346" s="34">
        <f>'Costs ($2014) Excl Real Esc'!J346</f>
        <v>-15382.999543916854</v>
      </c>
      <c r="K346" s="34">
        <f>'Costs ($2014) Excl Real Esc'!K346</f>
        <v>23667.759203076712</v>
      </c>
      <c r="L346" s="49">
        <f>'Costs ($2014) Excl Real Esc'!L346*W346</f>
        <v>244855.99574218752</v>
      </c>
      <c r="M346" s="34">
        <f>'Costs ($2014) Excl Real Esc'!M346*X346</f>
        <v>0</v>
      </c>
      <c r="N346" s="34">
        <f>'Costs ($2014) Excl Real Esc'!N346*Y346</f>
        <v>0</v>
      </c>
      <c r="O346" s="34">
        <f>'Costs ($2014) Excl Real Esc'!O346*Z346</f>
        <v>0</v>
      </c>
      <c r="P346" s="49">
        <f>'Costs ($2014) Excl Real Esc'!P346*AA346</f>
        <v>0</v>
      </c>
      <c r="R346" s="102">
        <f t="shared" si="23"/>
        <v>0</v>
      </c>
      <c r="S346" s="34">
        <f t="shared" si="24"/>
        <v>0</v>
      </c>
      <c r="T346" s="34">
        <f t="shared" si="25"/>
        <v>0</v>
      </c>
      <c r="U346" s="49">
        <f t="shared" si="26"/>
        <v>0</v>
      </c>
      <c r="W346" s="177">
        <f>SUMPRODUCT('Cost Escalators'!$B$18:$M$18,'Input Data'!$AA346:$AL346)</f>
        <v>1</v>
      </c>
      <c r="X346" s="171">
        <f>SUMPRODUCT('Cost Escalators'!$B$19:$M$19,'Input Data'!$AA346:$AL346)</f>
        <v>1</v>
      </c>
      <c r="Y346" s="171">
        <f>SUMPRODUCT('Cost Escalators'!$B$20:$M$20,'Input Data'!$AA346:$AL346)</f>
        <v>1</v>
      </c>
      <c r="Z346" s="171">
        <f>SUMPRODUCT('Cost Escalators'!$B$21:$M$21,'Input Data'!$AA346:$AL346)</f>
        <v>1</v>
      </c>
      <c r="AA346" s="176">
        <f>SUMPRODUCT('Cost Escalators'!$B$22:$M$22,'Input Data'!$AA346:$AL346)</f>
        <v>1</v>
      </c>
      <c r="AC346" s="255">
        <f>IF(OR($A346='Cost Escalators'!$A$68,$A346='Cost Escalators'!$A$69,$A346='Cost Escalators'!$A$70,$A346='Cost Escalators'!$A$71),SUM($H346:$L346),0)</f>
        <v>0</v>
      </c>
    </row>
    <row r="347" spans="1:29" x14ac:dyDescent="0.2">
      <c r="A347" s="33" t="str">
        <f>'Input Data'!A347</f>
        <v>P0000899</v>
      </c>
      <c r="B347" s="33" t="str">
        <f>'Input Data'!B347</f>
        <v>Substation Minor Projects</v>
      </c>
      <c r="C347" s="33" t="str">
        <f>'Input Data'!C347</f>
        <v>Connection of Abbotsbury Zone Substation at Sydney West</v>
      </c>
      <c r="D347" s="35" t="str">
        <f>'Input Data'!D347</f>
        <v>PS Connections</v>
      </c>
      <c r="E347" s="63" t="str">
        <f>'Input Data'!E347</f>
        <v>Input_Proj_Commit</v>
      </c>
      <c r="F347" s="68">
        <f>'Input Data'!F347</f>
        <v>2014</v>
      </c>
      <c r="G347" s="52">
        <f>'Input Data'!G347</f>
        <v>2013</v>
      </c>
      <c r="H347" s="34">
        <f>'Costs ($2014) Excl Real Esc'!H347</f>
        <v>0</v>
      </c>
      <c r="I347" s="34">
        <f>'Costs ($2014) Excl Real Esc'!I347</f>
        <v>0</v>
      </c>
      <c r="J347" s="34">
        <f>'Costs ($2014) Excl Real Esc'!J347</f>
        <v>0</v>
      </c>
      <c r="K347" s="34">
        <f>'Costs ($2014) Excl Real Esc'!K347</f>
        <v>0</v>
      </c>
      <c r="L347" s="49">
        <f>'Costs ($2014) Excl Real Esc'!L347*W347</f>
        <v>435392.578125</v>
      </c>
      <c r="M347" s="34">
        <f>'Costs ($2014) Excl Real Esc'!M347*X347</f>
        <v>0</v>
      </c>
      <c r="N347" s="34">
        <f>'Costs ($2014) Excl Real Esc'!N347*Y347</f>
        <v>0</v>
      </c>
      <c r="O347" s="34">
        <f>'Costs ($2014) Excl Real Esc'!O347*Z347</f>
        <v>0</v>
      </c>
      <c r="P347" s="49">
        <f>'Costs ($2014) Excl Real Esc'!P347*AA347</f>
        <v>0</v>
      </c>
      <c r="R347" s="102">
        <f t="shared" si="23"/>
        <v>0</v>
      </c>
      <c r="S347" s="34">
        <f t="shared" si="24"/>
        <v>0</v>
      </c>
      <c r="T347" s="34">
        <f t="shared" si="25"/>
        <v>0</v>
      </c>
      <c r="U347" s="49">
        <f t="shared" si="26"/>
        <v>0</v>
      </c>
      <c r="W347" s="177">
        <f>SUMPRODUCT('Cost Escalators'!$B$18:$M$18,'Input Data'!$AA347:$AL347)</f>
        <v>1</v>
      </c>
      <c r="X347" s="171">
        <f>SUMPRODUCT('Cost Escalators'!$B$19:$M$19,'Input Data'!$AA347:$AL347)</f>
        <v>1</v>
      </c>
      <c r="Y347" s="171">
        <f>SUMPRODUCT('Cost Escalators'!$B$20:$M$20,'Input Data'!$AA347:$AL347)</f>
        <v>1</v>
      </c>
      <c r="Z347" s="171">
        <f>SUMPRODUCT('Cost Escalators'!$B$21:$M$21,'Input Data'!$AA347:$AL347)</f>
        <v>1</v>
      </c>
      <c r="AA347" s="176">
        <f>SUMPRODUCT('Cost Escalators'!$B$22:$M$22,'Input Data'!$AA347:$AL347)</f>
        <v>1</v>
      </c>
      <c r="AC347" s="255">
        <f>IF(OR($A347='Cost Escalators'!$A$68,$A347='Cost Escalators'!$A$69,$A347='Cost Escalators'!$A$70,$A347='Cost Escalators'!$A$71),SUM($H347:$L347),0)</f>
        <v>0</v>
      </c>
    </row>
    <row r="348" spans="1:29" x14ac:dyDescent="0.2">
      <c r="A348" s="33" t="str">
        <f>'Input Data'!A348</f>
        <v>P0000909</v>
      </c>
      <c r="B348" s="33" t="str">
        <f>'Input Data'!B348</f>
        <v>Substation Minor Projects</v>
      </c>
      <c r="C348" s="33" t="str">
        <f>'Input Data'!C348</f>
        <v>Reduce AVR Settings at Vineyard Substation</v>
      </c>
      <c r="D348" s="35" t="str">
        <f>'Input Data'!D348</f>
        <v>PS Connections</v>
      </c>
      <c r="E348" s="63" t="str">
        <f>'Input Data'!E348</f>
        <v>Input_Proj_Commit</v>
      </c>
      <c r="F348" s="68">
        <f>'Input Data'!F348</f>
        <v>2014</v>
      </c>
      <c r="G348" s="52">
        <f>'Input Data'!G348</f>
        <v>2013</v>
      </c>
      <c r="H348" s="34">
        <f>'Costs ($2014) Excl Real Esc'!H348</f>
        <v>0</v>
      </c>
      <c r="I348" s="34">
        <f>'Costs ($2014) Excl Real Esc'!I348</f>
        <v>0</v>
      </c>
      <c r="J348" s="34">
        <f>'Costs ($2014) Excl Real Esc'!J348</f>
        <v>0</v>
      </c>
      <c r="K348" s="34">
        <f>'Costs ($2014) Excl Real Esc'!K348</f>
        <v>4092.1883866680701</v>
      </c>
      <c r="L348" s="49">
        <f>'Costs ($2014) Excl Real Esc'!L348*W348</f>
        <v>0</v>
      </c>
      <c r="M348" s="34">
        <f>'Costs ($2014) Excl Real Esc'!M348*X348</f>
        <v>0</v>
      </c>
      <c r="N348" s="34">
        <f>'Costs ($2014) Excl Real Esc'!N348*Y348</f>
        <v>0</v>
      </c>
      <c r="O348" s="34">
        <f>'Costs ($2014) Excl Real Esc'!O348*Z348</f>
        <v>0</v>
      </c>
      <c r="P348" s="49">
        <f>'Costs ($2014) Excl Real Esc'!P348*AA348</f>
        <v>0</v>
      </c>
      <c r="R348" s="102">
        <f t="shared" si="23"/>
        <v>0</v>
      </c>
      <c r="S348" s="34">
        <f t="shared" si="24"/>
        <v>0</v>
      </c>
      <c r="T348" s="34">
        <f t="shared" si="25"/>
        <v>0</v>
      </c>
      <c r="U348" s="49">
        <f t="shared" si="26"/>
        <v>0</v>
      </c>
      <c r="W348" s="177">
        <f>SUMPRODUCT('Cost Escalators'!$B$18:$M$18,'Input Data'!$AA348:$AL348)</f>
        <v>1</v>
      </c>
      <c r="X348" s="171">
        <f>SUMPRODUCT('Cost Escalators'!$B$19:$M$19,'Input Data'!$AA348:$AL348)</f>
        <v>1</v>
      </c>
      <c r="Y348" s="171">
        <f>SUMPRODUCT('Cost Escalators'!$B$20:$M$20,'Input Data'!$AA348:$AL348)</f>
        <v>1</v>
      </c>
      <c r="Z348" s="171">
        <f>SUMPRODUCT('Cost Escalators'!$B$21:$M$21,'Input Data'!$AA348:$AL348)</f>
        <v>1</v>
      </c>
      <c r="AA348" s="176">
        <f>SUMPRODUCT('Cost Escalators'!$B$22:$M$22,'Input Data'!$AA348:$AL348)</f>
        <v>1</v>
      </c>
      <c r="AC348" s="255">
        <f>IF(OR($A348='Cost Escalators'!$A$68,$A348='Cost Escalators'!$A$69,$A348='Cost Escalators'!$A$70,$A348='Cost Escalators'!$A$71),SUM($H348:$L348),0)</f>
        <v>0</v>
      </c>
    </row>
    <row r="349" spans="1:29" x14ac:dyDescent="0.2">
      <c r="A349" s="33">
        <f>'Input Data'!A349</f>
        <v>6157</v>
      </c>
      <c r="B349" s="33" t="str">
        <f>'Input Data'!B349</f>
        <v>Substation Minor Projects</v>
      </c>
      <c r="C349" s="33" t="str">
        <f>'Input Data'!C349</f>
        <v>Supply to Gulgong West</v>
      </c>
      <c r="D349" s="35" t="str">
        <f>'Input Data'!D349</f>
        <v>PS Connections</v>
      </c>
      <c r="E349" s="63" t="str">
        <f>'Input Data'!E349</f>
        <v>Input_Proj_Commit</v>
      </c>
      <c r="F349" s="68">
        <f>'Input Data'!F349</f>
        <v>2015</v>
      </c>
      <c r="G349" s="52">
        <f>'Input Data'!G349</f>
        <v>2013</v>
      </c>
      <c r="H349" s="34">
        <f>'Costs ($2014) Excl Real Esc'!H349</f>
        <v>-13.008510517119904</v>
      </c>
      <c r="I349" s="34">
        <f>'Costs ($2014) Excl Real Esc'!I349</f>
        <v>0</v>
      </c>
      <c r="J349" s="34">
        <f>'Costs ($2014) Excl Real Esc'!J349</f>
        <v>0</v>
      </c>
      <c r="K349" s="34">
        <f>'Costs ($2014) Excl Real Esc'!K349</f>
        <v>-23861.090458568422</v>
      </c>
      <c r="L349" s="49">
        <f>'Costs ($2014) Excl Real Esc'!L349*W349</f>
        <v>0</v>
      </c>
      <c r="M349" s="34">
        <f>'Costs ($2014) Excl Real Esc'!M349*X349</f>
        <v>0</v>
      </c>
      <c r="N349" s="34">
        <f>'Costs ($2014) Excl Real Esc'!N349*Y349</f>
        <v>0</v>
      </c>
      <c r="O349" s="34">
        <f>'Costs ($2014) Excl Real Esc'!O349*Z349</f>
        <v>0</v>
      </c>
      <c r="P349" s="49">
        <f>'Costs ($2014) Excl Real Esc'!P349*AA349</f>
        <v>0</v>
      </c>
      <c r="R349" s="102">
        <f t="shared" si="23"/>
        <v>-23874.098969085542</v>
      </c>
      <c r="S349" s="34">
        <f t="shared" si="24"/>
        <v>0</v>
      </c>
      <c r="T349" s="34">
        <f t="shared" si="25"/>
        <v>0</v>
      </c>
      <c r="U349" s="49">
        <f t="shared" si="26"/>
        <v>0</v>
      </c>
      <c r="W349" s="177">
        <f>SUMPRODUCT('Cost Escalators'!$B$18:$M$18,'Input Data'!$AA349:$AL349)</f>
        <v>1</v>
      </c>
      <c r="X349" s="171">
        <f>SUMPRODUCT('Cost Escalators'!$B$19:$M$19,'Input Data'!$AA349:$AL349)</f>
        <v>1</v>
      </c>
      <c r="Y349" s="171">
        <f>SUMPRODUCT('Cost Escalators'!$B$20:$M$20,'Input Data'!$AA349:$AL349)</f>
        <v>1</v>
      </c>
      <c r="Z349" s="171">
        <f>SUMPRODUCT('Cost Escalators'!$B$21:$M$21,'Input Data'!$AA349:$AL349)</f>
        <v>1</v>
      </c>
      <c r="AA349" s="176">
        <f>SUMPRODUCT('Cost Escalators'!$B$22:$M$22,'Input Data'!$AA349:$AL349)</f>
        <v>1</v>
      </c>
      <c r="AC349" s="255">
        <f>IF(OR($A349='Cost Escalators'!$A$68,$A349='Cost Escalators'!$A$69,$A349='Cost Escalators'!$A$70,$A349='Cost Escalators'!$A$71),SUM($H349:$L349),0)</f>
        <v>0</v>
      </c>
    </row>
    <row r="350" spans="1:29" x14ac:dyDescent="0.2">
      <c r="A350" s="33">
        <f>'Input Data'!A350</f>
        <v>6222</v>
      </c>
      <c r="B350" s="33" t="str">
        <f>'Input Data'!B350</f>
        <v>Substation Minor Projects</v>
      </c>
      <c r="C350" s="33" t="str">
        <f>'Input Data'!C350</f>
        <v>Sydney West 132kV Line Bays</v>
      </c>
      <c r="D350" s="35" t="str">
        <f>'Input Data'!D350</f>
        <v>PS Connections</v>
      </c>
      <c r="E350" s="63" t="str">
        <f>'Input Data'!E350</f>
        <v>Input_Proj_Commit</v>
      </c>
      <c r="F350" s="68">
        <f>'Input Data'!F350</f>
        <v>2015</v>
      </c>
      <c r="G350" s="52">
        <f>'Input Data'!G350</f>
        <v>2013</v>
      </c>
      <c r="H350" s="34">
        <f>'Costs ($2014) Excl Real Esc'!H350</f>
        <v>0</v>
      </c>
      <c r="I350" s="34">
        <f>'Costs ($2014) Excl Real Esc'!I350</f>
        <v>-4962.9925706247695</v>
      </c>
      <c r="J350" s="34">
        <f>'Costs ($2014) Excl Real Esc'!J350</f>
        <v>0</v>
      </c>
      <c r="K350" s="34">
        <f>'Costs ($2014) Excl Real Esc'!K350</f>
        <v>0</v>
      </c>
      <c r="L350" s="49">
        <f>'Costs ($2014) Excl Real Esc'!L350*W350</f>
        <v>0</v>
      </c>
      <c r="M350" s="34">
        <f>'Costs ($2014) Excl Real Esc'!M350*X350</f>
        <v>0</v>
      </c>
      <c r="N350" s="34">
        <f>'Costs ($2014) Excl Real Esc'!N350*Y350</f>
        <v>0</v>
      </c>
      <c r="O350" s="34">
        <f>'Costs ($2014) Excl Real Esc'!O350*Z350</f>
        <v>0</v>
      </c>
      <c r="P350" s="49">
        <f>'Costs ($2014) Excl Real Esc'!P350*AA350</f>
        <v>0</v>
      </c>
      <c r="R350" s="102">
        <f t="shared" si="23"/>
        <v>-4962.9925706247695</v>
      </c>
      <c r="S350" s="34">
        <f t="shared" si="24"/>
        <v>0</v>
      </c>
      <c r="T350" s="34">
        <f t="shared" si="25"/>
        <v>0</v>
      </c>
      <c r="U350" s="49">
        <f t="shared" si="26"/>
        <v>0</v>
      </c>
      <c r="W350" s="177">
        <f>SUMPRODUCT('Cost Escalators'!$B$18:$M$18,'Input Data'!$AA350:$AL350)</f>
        <v>1</v>
      </c>
      <c r="X350" s="171">
        <f>SUMPRODUCT('Cost Escalators'!$B$19:$M$19,'Input Data'!$AA350:$AL350)</f>
        <v>1</v>
      </c>
      <c r="Y350" s="171">
        <f>SUMPRODUCT('Cost Escalators'!$B$20:$M$20,'Input Data'!$AA350:$AL350)</f>
        <v>1</v>
      </c>
      <c r="Z350" s="171">
        <f>SUMPRODUCT('Cost Escalators'!$B$21:$M$21,'Input Data'!$AA350:$AL350)</f>
        <v>1</v>
      </c>
      <c r="AA350" s="176">
        <f>SUMPRODUCT('Cost Escalators'!$B$22:$M$22,'Input Data'!$AA350:$AL350)</f>
        <v>1</v>
      </c>
      <c r="AC350" s="255">
        <f>IF(OR($A350='Cost Escalators'!$A$68,$A350='Cost Escalators'!$A$69,$A350='Cost Escalators'!$A$70,$A350='Cost Escalators'!$A$71),SUM($H350:$L350),0)</f>
        <v>0</v>
      </c>
    </row>
    <row r="351" spans="1:29" x14ac:dyDescent="0.2">
      <c r="A351" s="33">
        <f>'Input Data'!A351</f>
        <v>6986</v>
      </c>
      <c r="B351" s="33" t="str">
        <f>'Input Data'!B351</f>
        <v>Substation Minor Projects</v>
      </c>
      <c r="C351" s="33" t="str">
        <f>'Input Data'!C351</f>
        <v>Supply to Belmore Park Zone Substation</v>
      </c>
      <c r="D351" s="35" t="str">
        <f>'Input Data'!D351</f>
        <v>PS Connections</v>
      </c>
      <c r="E351" s="63" t="str">
        <f>'Input Data'!E351</f>
        <v>Input_Proj_Commit</v>
      </c>
      <c r="F351" s="68">
        <f>'Input Data'!F351</f>
        <v>2015</v>
      </c>
      <c r="G351" s="52">
        <f>'Input Data'!G351</f>
        <v>2013</v>
      </c>
      <c r="H351" s="34">
        <f>'Costs ($2014) Excl Real Esc'!H351</f>
        <v>1125.0836311318421</v>
      </c>
      <c r="I351" s="34">
        <f>'Costs ($2014) Excl Real Esc'!I351</f>
        <v>36350.014248121115</v>
      </c>
      <c r="J351" s="34">
        <f>'Costs ($2014) Excl Real Esc'!J351</f>
        <v>366487.5301003037</v>
      </c>
      <c r="K351" s="34">
        <f>'Costs ($2014) Excl Real Esc'!K351</f>
        <v>640710.93052371102</v>
      </c>
      <c r="L351" s="49">
        <f>'Costs ($2014) Excl Real Esc'!L351*W351</f>
        <v>397873.55421874998</v>
      </c>
      <c r="M351" s="34">
        <f>'Costs ($2014) Excl Real Esc'!M351*X351</f>
        <v>22897.244218750002</v>
      </c>
      <c r="N351" s="34">
        <f>'Costs ($2014) Excl Real Esc'!N351*Y351</f>
        <v>0</v>
      </c>
      <c r="O351" s="34">
        <f>'Costs ($2014) Excl Real Esc'!O351*Z351</f>
        <v>0</v>
      </c>
      <c r="P351" s="49">
        <f>'Costs ($2014) Excl Real Esc'!P351*AA351</f>
        <v>0</v>
      </c>
      <c r="R351" s="102">
        <f t="shared" si="23"/>
        <v>1465444.3569407677</v>
      </c>
      <c r="S351" s="34">
        <f t="shared" si="24"/>
        <v>0</v>
      </c>
      <c r="T351" s="34">
        <f t="shared" si="25"/>
        <v>0</v>
      </c>
      <c r="U351" s="49">
        <f t="shared" si="26"/>
        <v>0</v>
      </c>
      <c r="W351" s="177">
        <f>SUMPRODUCT('Cost Escalators'!$B$18:$M$18,'Input Data'!$AA351:$AL351)</f>
        <v>1</v>
      </c>
      <c r="X351" s="171">
        <f>SUMPRODUCT('Cost Escalators'!$B$19:$M$19,'Input Data'!$AA351:$AL351)</f>
        <v>1</v>
      </c>
      <c r="Y351" s="171">
        <f>SUMPRODUCT('Cost Escalators'!$B$20:$M$20,'Input Data'!$AA351:$AL351)</f>
        <v>1</v>
      </c>
      <c r="Z351" s="171">
        <f>SUMPRODUCT('Cost Escalators'!$B$21:$M$21,'Input Data'!$AA351:$AL351)</f>
        <v>1</v>
      </c>
      <c r="AA351" s="176">
        <f>SUMPRODUCT('Cost Escalators'!$B$22:$M$22,'Input Data'!$AA351:$AL351)</f>
        <v>1</v>
      </c>
      <c r="AC351" s="255">
        <f>IF(OR($A351='Cost Escalators'!$A$68,$A351='Cost Escalators'!$A$69,$A351='Cost Escalators'!$A$70,$A351='Cost Escalators'!$A$71),SUM($H351:$L351),0)</f>
        <v>0</v>
      </c>
    </row>
    <row r="352" spans="1:29" x14ac:dyDescent="0.2">
      <c r="A352" s="33">
        <f>'Input Data'!A352</f>
        <v>7126</v>
      </c>
      <c r="B352" s="33" t="str">
        <f>'Input Data'!B352</f>
        <v>Substation Minor Projects</v>
      </c>
      <c r="C352" s="33" t="str">
        <f>'Input Data'!C352</f>
        <v>Sydney West 132kV Line Bays</v>
      </c>
      <c r="D352" s="35" t="str">
        <f>'Input Data'!D352</f>
        <v>PS Connections</v>
      </c>
      <c r="E352" s="63" t="str">
        <f>'Input Data'!E352</f>
        <v>Input_Proj_Commit</v>
      </c>
      <c r="F352" s="68">
        <f>'Input Data'!F352</f>
        <v>2015</v>
      </c>
      <c r="G352" s="52">
        <f>'Input Data'!G352</f>
        <v>2013</v>
      </c>
      <c r="H352" s="34">
        <f>'Costs ($2014) Excl Real Esc'!H352</f>
        <v>0</v>
      </c>
      <c r="I352" s="34">
        <f>'Costs ($2014) Excl Real Esc'!I352</f>
        <v>35849.236028450054</v>
      </c>
      <c r="J352" s="34">
        <f>'Costs ($2014) Excl Real Esc'!J352</f>
        <v>3513.9906867803243</v>
      </c>
      <c r="K352" s="34">
        <f>'Costs ($2014) Excl Real Esc'!K352</f>
        <v>0</v>
      </c>
      <c r="L352" s="49">
        <f>'Costs ($2014) Excl Real Esc'!L352*W352</f>
        <v>0</v>
      </c>
      <c r="M352" s="34">
        <f>'Costs ($2014) Excl Real Esc'!M352*X352</f>
        <v>0</v>
      </c>
      <c r="N352" s="34">
        <f>'Costs ($2014) Excl Real Esc'!N352*Y352</f>
        <v>0</v>
      </c>
      <c r="O352" s="34">
        <f>'Costs ($2014) Excl Real Esc'!O352*Z352</f>
        <v>0</v>
      </c>
      <c r="P352" s="49">
        <f>'Costs ($2014) Excl Real Esc'!P352*AA352</f>
        <v>0</v>
      </c>
      <c r="R352" s="102">
        <f t="shared" si="23"/>
        <v>39363.226715230376</v>
      </c>
      <c r="S352" s="34">
        <f t="shared" si="24"/>
        <v>0</v>
      </c>
      <c r="T352" s="34">
        <f t="shared" si="25"/>
        <v>0</v>
      </c>
      <c r="U352" s="49">
        <f t="shared" si="26"/>
        <v>0</v>
      </c>
      <c r="W352" s="177">
        <f>SUMPRODUCT('Cost Escalators'!$B$18:$M$18,'Input Data'!$AA352:$AL352)</f>
        <v>1</v>
      </c>
      <c r="X352" s="171">
        <f>SUMPRODUCT('Cost Escalators'!$B$19:$M$19,'Input Data'!$AA352:$AL352)</f>
        <v>1</v>
      </c>
      <c r="Y352" s="171">
        <f>SUMPRODUCT('Cost Escalators'!$B$20:$M$20,'Input Data'!$AA352:$AL352)</f>
        <v>1</v>
      </c>
      <c r="Z352" s="171">
        <f>SUMPRODUCT('Cost Escalators'!$B$21:$M$21,'Input Data'!$AA352:$AL352)</f>
        <v>1</v>
      </c>
      <c r="AA352" s="176">
        <f>SUMPRODUCT('Cost Escalators'!$B$22:$M$22,'Input Data'!$AA352:$AL352)</f>
        <v>1</v>
      </c>
      <c r="AC352" s="255">
        <f>IF(OR($A352='Cost Escalators'!$A$68,$A352='Cost Escalators'!$A$69,$A352='Cost Escalators'!$A$70,$A352='Cost Escalators'!$A$71),SUM($H352:$L352),0)</f>
        <v>0</v>
      </c>
    </row>
    <row r="353" spans="1:29" x14ac:dyDescent="0.2">
      <c r="A353" s="33">
        <f>'Input Data'!A353</f>
        <v>7311</v>
      </c>
      <c r="B353" s="33" t="str">
        <f>'Input Data'!B353</f>
        <v>Substation Minor Projects</v>
      </c>
      <c r="C353" s="33" t="str">
        <f>'Input Data'!C353</f>
        <v>Sydney West 132kV Line Bays</v>
      </c>
      <c r="D353" s="35" t="str">
        <f>'Input Data'!D353</f>
        <v>PS Connections</v>
      </c>
      <c r="E353" s="63" t="str">
        <f>'Input Data'!E353</f>
        <v>Input_Proj_Commit</v>
      </c>
      <c r="F353" s="68">
        <f>'Input Data'!F353</f>
        <v>2015</v>
      </c>
      <c r="G353" s="52">
        <f>'Input Data'!G353</f>
        <v>2013</v>
      </c>
      <c r="H353" s="34">
        <f>'Costs ($2014) Excl Real Esc'!H353</f>
        <v>0</v>
      </c>
      <c r="I353" s="34">
        <f>'Costs ($2014) Excl Real Esc'!I353</f>
        <v>4967.9691957454052</v>
      </c>
      <c r="J353" s="34">
        <f>'Costs ($2014) Excl Real Esc'!J353</f>
        <v>0</v>
      </c>
      <c r="K353" s="34">
        <f>'Costs ($2014) Excl Real Esc'!K353</f>
        <v>0</v>
      </c>
      <c r="L353" s="49">
        <f>'Costs ($2014) Excl Real Esc'!L353*W353</f>
        <v>0</v>
      </c>
      <c r="M353" s="34">
        <f>'Costs ($2014) Excl Real Esc'!M353*X353</f>
        <v>0</v>
      </c>
      <c r="N353" s="34">
        <f>'Costs ($2014) Excl Real Esc'!N353*Y353</f>
        <v>0</v>
      </c>
      <c r="O353" s="34">
        <f>'Costs ($2014) Excl Real Esc'!O353*Z353</f>
        <v>0</v>
      </c>
      <c r="P353" s="49">
        <f>'Costs ($2014) Excl Real Esc'!P353*AA353</f>
        <v>0</v>
      </c>
      <c r="R353" s="102">
        <f t="shared" si="23"/>
        <v>4967.9691957454052</v>
      </c>
      <c r="S353" s="34">
        <f t="shared" si="24"/>
        <v>0</v>
      </c>
      <c r="T353" s="34">
        <f t="shared" si="25"/>
        <v>0</v>
      </c>
      <c r="U353" s="49">
        <f t="shared" si="26"/>
        <v>0</v>
      </c>
      <c r="W353" s="177">
        <f>SUMPRODUCT('Cost Escalators'!$B$18:$M$18,'Input Data'!$AA353:$AL353)</f>
        <v>1</v>
      </c>
      <c r="X353" s="171">
        <f>SUMPRODUCT('Cost Escalators'!$B$19:$M$19,'Input Data'!$AA353:$AL353)</f>
        <v>1</v>
      </c>
      <c r="Y353" s="171">
        <f>SUMPRODUCT('Cost Escalators'!$B$20:$M$20,'Input Data'!$AA353:$AL353)</f>
        <v>1</v>
      </c>
      <c r="Z353" s="171">
        <f>SUMPRODUCT('Cost Escalators'!$B$21:$M$21,'Input Data'!$AA353:$AL353)</f>
        <v>1</v>
      </c>
      <c r="AA353" s="176">
        <f>SUMPRODUCT('Cost Escalators'!$B$22:$M$22,'Input Data'!$AA353:$AL353)</f>
        <v>1</v>
      </c>
      <c r="AC353" s="255">
        <f>IF(OR($A353='Cost Escalators'!$A$68,$A353='Cost Escalators'!$A$69,$A353='Cost Escalators'!$A$70,$A353='Cost Escalators'!$A$71),SUM($H353:$L353),0)</f>
        <v>0</v>
      </c>
    </row>
    <row r="354" spans="1:29" x14ac:dyDescent="0.2">
      <c r="A354" s="33">
        <f>'Input Data'!A354</f>
        <v>7313</v>
      </c>
      <c r="B354" s="33" t="str">
        <f>'Input Data'!B354</f>
        <v>Substation Minor Projects</v>
      </c>
      <c r="C354" s="33" t="str">
        <f>'Input Data'!C354</f>
        <v>Tamworth 66kV Line Bay</v>
      </c>
      <c r="D354" s="35" t="str">
        <f>'Input Data'!D354</f>
        <v>PS Connections</v>
      </c>
      <c r="E354" s="63" t="str">
        <f>'Input Data'!E354</f>
        <v>Input_Proj_Commit</v>
      </c>
      <c r="F354" s="68">
        <f>'Input Data'!F354</f>
        <v>2015</v>
      </c>
      <c r="G354" s="52">
        <f>'Input Data'!G354</f>
        <v>2013</v>
      </c>
      <c r="H354" s="34">
        <f>'Costs ($2014) Excl Real Esc'!H354</f>
        <v>0</v>
      </c>
      <c r="I354" s="34">
        <f>'Costs ($2014) Excl Real Esc'!I354</f>
        <v>4061.1387747251256</v>
      </c>
      <c r="J354" s="34">
        <f>'Costs ($2014) Excl Real Esc'!J354</f>
        <v>16660.766023732027</v>
      </c>
      <c r="K354" s="34">
        <f>'Costs ($2014) Excl Real Esc'!K354</f>
        <v>21203.921983373104</v>
      </c>
      <c r="L354" s="49">
        <f>'Costs ($2014) Excl Real Esc'!L354*W354</f>
        <v>-40158.367351774876</v>
      </c>
      <c r="M354" s="34">
        <f>'Costs ($2014) Excl Real Esc'!M354*X354</f>
        <v>0</v>
      </c>
      <c r="N354" s="34">
        <f>'Costs ($2014) Excl Real Esc'!N354*Y354</f>
        <v>0</v>
      </c>
      <c r="O354" s="34">
        <f>'Costs ($2014) Excl Real Esc'!O354*Z354</f>
        <v>0</v>
      </c>
      <c r="P354" s="49">
        <f>'Costs ($2014) Excl Real Esc'!P354*AA354</f>
        <v>0</v>
      </c>
      <c r="R354" s="102">
        <f t="shared" si="23"/>
        <v>1767.4594300553799</v>
      </c>
      <c r="S354" s="34">
        <f t="shared" si="24"/>
        <v>0</v>
      </c>
      <c r="T354" s="34">
        <f t="shared" si="25"/>
        <v>0</v>
      </c>
      <c r="U354" s="49">
        <f t="shared" si="26"/>
        <v>0</v>
      </c>
      <c r="W354" s="177">
        <f>SUMPRODUCT('Cost Escalators'!$B$18:$M$18,'Input Data'!$AA354:$AL354)</f>
        <v>1</v>
      </c>
      <c r="X354" s="171">
        <f>SUMPRODUCT('Cost Escalators'!$B$19:$M$19,'Input Data'!$AA354:$AL354)</f>
        <v>1</v>
      </c>
      <c r="Y354" s="171">
        <f>SUMPRODUCT('Cost Escalators'!$B$20:$M$20,'Input Data'!$AA354:$AL354)</f>
        <v>1</v>
      </c>
      <c r="Z354" s="171">
        <f>SUMPRODUCT('Cost Escalators'!$B$21:$M$21,'Input Data'!$AA354:$AL354)</f>
        <v>1</v>
      </c>
      <c r="AA354" s="176">
        <f>SUMPRODUCT('Cost Escalators'!$B$22:$M$22,'Input Data'!$AA354:$AL354)</f>
        <v>1</v>
      </c>
      <c r="AC354" s="255">
        <f>IF(OR($A354='Cost Escalators'!$A$68,$A354='Cost Escalators'!$A$69,$A354='Cost Escalators'!$A$70,$A354='Cost Escalators'!$A$71),SUM($H354:$L354),0)</f>
        <v>0</v>
      </c>
    </row>
    <row r="355" spans="1:29" x14ac:dyDescent="0.2">
      <c r="A355" s="33">
        <f>'Input Data'!A355</f>
        <v>7661</v>
      </c>
      <c r="B355" s="33" t="str">
        <f>'Input Data'!B355</f>
        <v>Substation Minor Projects</v>
      </c>
      <c r="C355" s="33" t="str">
        <f>'Input Data'!C355</f>
        <v>Supply to Temora</v>
      </c>
      <c r="D355" s="35" t="str">
        <f>'Input Data'!D355</f>
        <v>PS Connections</v>
      </c>
      <c r="E355" s="63" t="str">
        <f>'Input Data'!E355</f>
        <v>Input_Proj_Commit</v>
      </c>
      <c r="F355" s="68">
        <f>'Input Data'!F355</f>
        <v>2015</v>
      </c>
      <c r="G355" s="52">
        <f>'Input Data'!G355</f>
        <v>2013</v>
      </c>
      <c r="H355" s="34">
        <f>'Costs ($2014) Excl Real Esc'!H355</f>
        <v>0</v>
      </c>
      <c r="I355" s="34">
        <f>'Costs ($2014) Excl Real Esc'!I355</f>
        <v>0</v>
      </c>
      <c r="J355" s="34">
        <f>'Costs ($2014) Excl Real Esc'!J355</f>
        <v>0</v>
      </c>
      <c r="K355" s="34">
        <f>'Costs ($2014) Excl Real Esc'!K355</f>
        <v>32863.05675154725</v>
      </c>
      <c r="L355" s="49">
        <f>'Costs ($2014) Excl Real Esc'!L355*W355</f>
        <v>0</v>
      </c>
      <c r="M355" s="34">
        <f>'Costs ($2014) Excl Real Esc'!M355*X355</f>
        <v>0</v>
      </c>
      <c r="N355" s="34">
        <f>'Costs ($2014) Excl Real Esc'!N355*Y355</f>
        <v>0</v>
      </c>
      <c r="O355" s="34">
        <f>'Costs ($2014) Excl Real Esc'!O355*Z355</f>
        <v>0</v>
      </c>
      <c r="P355" s="49">
        <f>'Costs ($2014) Excl Real Esc'!P355*AA355</f>
        <v>0</v>
      </c>
      <c r="R355" s="102">
        <f t="shared" si="23"/>
        <v>32863.05675154725</v>
      </c>
      <c r="S355" s="34">
        <f t="shared" si="24"/>
        <v>0</v>
      </c>
      <c r="T355" s="34">
        <f t="shared" si="25"/>
        <v>0</v>
      </c>
      <c r="U355" s="49">
        <f t="shared" si="26"/>
        <v>0</v>
      </c>
      <c r="W355" s="177">
        <f>SUMPRODUCT('Cost Escalators'!$B$18:$M$18,'Input Data'!$AA355:$AL355)</f>
        <v>1</v>
      </c>
      <c r="X355" s="171">
        <f>SUMPRODUCT('Cost Escalators'!$B$19:$M$19,'Input Data'!$AA355:$AL355)</f>
        <v>1</v>
      </c>
      <c r="Y355" s="171">
        <f>SUMPRODUCT('Cost Escalators'!$B$20:$M$20,'Input Data'!$AA355:$AL355)</f>
        <v>1</v>
      </c>
      <c r="Z355" s="171">
        <f>SUMPRODUCT('Cost Escalators'!$B$21:$M$21,'Input Data'!$AA355:$AL355)</f>
        <v>1</v>
      </c>
      <c r="AA355" s="176">
        <f>SUMPRODUCT('Cost Escalators'!$B$22:$M$22,'Input Data'!$AA355:$AL355)</f>
        <v>1</v>
      </c>
      <c r="AC355" s="255">
        <f>IF(OR($A355='Cost Escalators'!$A$68,$A355='Cost Escalators'!$A$69,$A355='Cost Escalators'!$A$70,$A355='Cost Escalators'!$A$71),SUM($H355:$L355),0)</f>
        <v>0</v>
      </c>
    </row>
    <row r="356" spans="1:29" x14ac:dyDescent="0.2">
      <c r="A356" s="33">
        <f>'Input Data'!A356</f>
        <v>8092</v>
      </c>
      <c r="B356" s="33" t="str">
        <f>'Input Data'!B356</f>
        <v>Substation Minor Projects</v>
      </c>
      <c r="C356" s="33" t="str">
        <f>'Input Data'!C356</f>
        <v>Supply to Parkes Town</v>
      </c>
      <c r="D356" s="35" t="str">
        <f>'Input Data'!D356</f>
        <v>PS Connections</v>
      </c>
      <c r="E356" s="63" t="str">
        <f>'Input Data'!E356</f>
        <v>Input_Proj_Commit</v>
      </c>
      <c r="F356" s="68">
        <f>'Input Data'!F356</f>
        <v>2015</v>
      </c>
      <c r="G356" s="52">
        <f>'Input Data'!G356</f>
        <v>2013</v>
      </c>
      <c r="H356" s="34">
        <f>'Costs ($2014) Excl Real Esc'!H356</f>
        <v>0</v>
      </c>
      <c r="I356" s="34">
        <f>'Costs ($2014) Excl Real Esc'!I356</f>
        <v>0</v>
      </c>
      <c r="J356" s="34">
        <f>'Costs ($2014) Excl Real Esc'!J356</f>
        <v>0</v>
      </c>
      <c r="K356" s="34">
        <f>'Costs ($2014) Excl Real Esc'!K356</f>
        <v>1683.2785083389342</v>
      </c>
      <c r="L356" s="49">
        <f>'Costs ($2014) Excl Real Esc'!L356*W356</f>
        <v>1216.62890625</v>
      </c>
      <c r="M356" s="34">
        <f>'Costs ($2014) Excl Real Esc'!M356*X356</f>
        <v>257324.21875</v>
      </c>
      <c r="N356" s="34">
        <f>'Costs ($2014) Excl Real Esc'!N356*Y356</f>
        <v>0</v>
      </c>
      <c r="O356" s="34">
        <f>'Costs ($2014) Excl Real Esc'!O356*Z356</f>
        <v>0</v>
      </c>
      <c r="P356" s="49">
        <f>'Costs ($2014) Excl Real Esc'!P356*AA356</f>
        <v>0</v>
      </c>
      <c r="R356" s="102">
        <f t="shared" si="23"/>
        <v>260224.12616458893</v>
      </c>
      <c r="S356" s="34">
        <f t="shared" si="24"/>
        <v>0</v>
      </c>
      <c r="T356" s="34">
        <f t="shared" si="25"/>
        <v>0</v>
      </c>
      <c r="U356" s="49">
        <f t="shared" si="26"/>
        <v>0</v>
      </c>
      <c r="W356" s="177">
        <f>SUMPRODUCT('Cost Escalators'!$B$18:$M$18,'Input Data'!$AA356:$AL356)</f>
        <v>1</v>
      </c>
      <c r="X356" s="171">
        <f>SUMPRODUCT('Cost Escalators'!$B$19:$M$19,'Input Data'!$AA356:$AL356)</f>
        <v>1</v>
      </c>
      <c r="Y356" s="171">
        <f>SUMPRODUCT('Cost Escalators'!$B$20:$M$20,'Input Data'!$AA356:$AL356)</f>
        <v>1</v>
      </c>
      <c r="Z356" s="171">
        <f>SUMPRODUCT('Cost Escalators'!$B$21:$M$21,'Input Data'!$AA356:$AL356)</f>
        <v>1</v>
      </c>
      <c r="AA356" s="176">
        <f>SUMPRODUCT('Cost Escalators'!$B$22:$M$22,'Input Data'!$AA356:$AL356)</f>
        <v>1</v>
      </c>
      <c r="AC356" s="255">
        <f>IF(OR($A356='Cost Escalators'!$A$68,$A356='Cost Escalators'!$A$69,$A356='Cost Escalators'!$A$70,$A356='Cost Escalators'!$A$71),SUM($H356:$L356),0)</f>
        <v>0</v>
      </c>
    </row>
    <row r="357" spans="1:29" x14ac:dyDescent="0.2">
      <c r="A357" s="33">
        <f>'Input Data'!A357</f>
        <v>8095</v>
      </c>
      <c r="B357" s="33" t="str">
        <f>'Input Data'!B357</f>
        <v>Substation Minor Projects</v>
      </c>
      <c r="C357" s="33" t="str">
        <f>'Input Data'!C357</f>
        <v>Supply to Googong</v>
      </c>
      <c r="D357" s="35" t="str">
        <f>'Input Data'!D357</f>
        <v>PS Connections</v>
      </c>
      <c r="E357" s="63" t="str">
        <f>'Input Data'!E357</f>
        <v>Input_Proj_Commit</v>
      </c>
      <c r="F357" s="68">
        <f>'Input Data'!F357</f>
        <v>2015</v>
      </c>
      <c r="G357" s="52">
        <f>'Input Data'!G357</f>
        <v>2013</v>
      </c>
      <c r="H357" s="34">
        <f>'Costs ($2014) Excl Real Esc'!H357</f>
        <v>0</v>
      </c>
      <c r="I357" s="34">
        <f>'Costs ($2014) Excl Real Esc'!I357</f>
        <v>0</v>
      </c>
      <c r="J357" s="34">
        <f>'Costs ($2014) Excl Real Esc'!J357</f>
        <v>0</v>
      </c>
      <c r="K357" s="34">
        <f>'Costs ($2014) Excl Real Esc'!K357</f>
        <v>977.72493823422428</v>
      </c>
      <c r="L357" s="49">
        <f>'Costs ($2014) Excl Real Esc'!L357*W357</f>
        <v>0</v>
      </c>
      <c r="M357" s="34">
        <f>'Costs ($2014) Excl Real Esc'!M357*X357</f>
        <v>257324.21875</v>
      </c>
      <c r="N357" s="34">
        <f>'Costs ($2014) Excl Real Esc'!N357*Y357</f>
        <v>0</v>
      </c>
      <c r="O357" s="34">
        <f>'Costs ($2014) Excl Real Esc'!O357*Z357</f>
        <v>0</v>
      </c>
      <c r="P357" s="49">
        <f>'Costs ($2014) Excl Real Esc'!P357*AA357</f>
        <v>0</v>
      </c>
      <c r="R357" s="102">
        <f t="shared" si="23"/>
        <v>258301.94368823423</v>
      </c>
      <c r="S357" s="34">
        <f t="shared" si="24"/>
        <v>0</v>
      </c>
      <c r="T357" s="34">
        <f t="shared" si="25"/>
        <v>0</v>
      </c>
      <c r="U357" s="49">
        <f t="shared" si="26"/>
        <v>0</v>
      </c>
      <c r="W357" s="177">
        <f>SUMPRODUCT('Cost Escalators'!$B$18:$M$18,'Input Data'!$AA357:$AL357)</f>
        <v>1</v>
      </c>
      <c r="X357" s="171">
        <f>SUMPRODUCT('Cost Escalators'!$B$19:$M$19,'Input Data'!$AA357:$AL357)</f>
        <v>1</v>
      </c>
      <c r="Y357" s="171">
        <f>SUMPRODUCT('Cost Escalators'!$B$20:$M$20,'Input Data'!$AA357:$AL357)</f>
        <v>1</v>
      </c>
      <c r="Z357" s="171">
        <f>SUMPRODUCT('Cost Escalators'!$B$21:$M$21,'Input Data'!$AA357:$AL357)</f>
        <v>1</v>
      </c>
      <c r="AA357" s="176">
        <f>SUMPRODUCT('Cost Escalators'!$B$22:$M$22,'Input Data'!$AA357:$AL357)</f>
        <v>1</v>
      </c>
      <c r="AC357" s="255">
        <f>IF(OR($A357='Cost Escalators'!$A$68,$A357='Cost Escalators'!$A$69,$A357='Cost Escalators'!$A$70,$A357='Cost Escalators'!$A$71),SUM($H357:$L357),0)</f>
        <v>0</v>
      </c>
    </row>
    <row r="358" spans="1:29" x14ac:dyDescent="0.2">
      <c r="A358" s="33">
        <f>'Input Data'!A358</f>
        <v>6176</v>
      </c>
      <c r="B358" s="33" t="str">
        <f>'Input Data'!B358</f>
        <v>Substation Minor Projects</v>
      </c>
      <c r="C358" s="33" t="str">
        <f>'Input Data'!C358</f>
        <v>Supply to Molong</v>
      </c>
      <c r="D358" s="35" t="str">
        <f>'Input Data'!D358</f>
        <v>PS Connections</v>
      </c>
      <c r="E358" s="63" t="str">
        <f>'Input Data'!E358</f>
        <v>Input_Proj_Commit</v>
      </c>
      <c r="F358" s="68">
        <f>'Input Data'!F358</f>
        <v>2016</v>
      </c>
      <c r="G358" s="52">
        <f>'Input Data'!G358</f>
        <v>2013</v>
      </c>
      <c r="H358" s="34">
        <f>'Costs ($2014) Excl Real Esc'!H358</f>
        <v>0</v>
      </c>
      <c r="I358" s="34">
        <f>'Costs ($2014) Excl Real Esc'!I358</f>
        <v>-6697.8781158839793</v>
      </c>
      <c r="J358" s="34">
        <f>'Costs ($2014) Excl Real Esc'!J358</f>
        <v>0</v>
      </c>
      <c r="K358" s="34">
        <f>'Costs ($2014) Excl Real Esc'!K358</f>
        <v>0</v>
      </c>
      <c r="L358" s="49">
        <f>'Costs ($2014) Excl Real Esc'!L358*W358</f>
        <v>0</v>
      </c>
      <c r="M358" s="34">
        <f>'Costs ($2014) Excl Real Esc'!M358*X358</f>
        <v>0</v>
      </c>
      <c r="N358" s="34">
        <f>'Costs ($2014) Excl Real Esc'!N358*Y358</f>
        <v>0</v>
      </c>
      <c r="O358" s="34">
        <f>'Costs ($2014) Excl Real Esc'!O358*Z358</f>
        <v>0</v>
      </c>
      <c r="P358" s="49">
        <f>'Costs ($2014) Excl Real Esc'!P358*AA358</f>
        <v>0</v>
      </c>
      <c r="R358" s="102">
        <f t="shared" si="23"/>
        <v>0</v>
      </c>
      <c r="S358" s="34">
        <f t="shared" si="24"/>
        <v>-6697.8781158839793</v>
      </c>
      <c r="T358" s="34">
        <f t="shared" si="25"/>
        <v>0</v>
      </c>
      <c r="U358" s="49">
        <f t="shared" si="26"/>
        <v>0</v>
      </c>
      <c r="W358" s="177">
        <f>SUMPRODUCT('Cost Escalators'!$B$18:$M$18,'Input Data'!$AA358:$AL358)</f>
        <v>1</v>
      </c>
      <c r="X358" s="171">
        <f>SUMPRODUCT('Cost Escalators'!$B$19:$M$19,'Input Data'!$AA358:$AL358)</f>
        <v>1</v>
      </c>
      <c r="Y358" s="171">
        <f>SUMPRODUCT('Cost Escalators'!$B$20:$M$20,'Input Data'!$AA358:$AL358)</f>
        <v>1</v>
      </c>
      <c r="Z358" s="171">
        <f>SUMPRODUCT('Cost Escalators'!$B$21:$M$21,'Input Data'!$AA358:$AL358)</f>
        <v>1</v>
      </c>
      <c r="AA358" s="176">
        <f>SUMPRODUCT('Cost Escalators'!$B$22:$M$22,'Input Data'!$AA358:$AL358)</f>
        <v>1</v>
      </c>
      <c r="AC358" s="255">
        <f>IF(OR($A358='Cost Escalators'!$A$68,$A358='Cost Escalators'!$A$69,$A358='Cost Escalators'!$A$70,$A358='Cost Escalators'!$A$71),SUM($H358:$L358),0)</f>
        <v>0</v>
      </c>
    </row>
    <row r="359" spans="1:29" x14ac:dyDescent="0.2">
      <c r="A359" s="33">
        <f>'Input Data'!A359</f>
        <v>7532</v>
      </c>
      <c r="B359" s="33" t="str">
        <f>'Input Data'!B359</f>
        <v>Substation Minor Projects</v>
      </c>
      <c r="C359" s="33" t="str">
        <f>'Input Data'!C359</f>
        <v>Connection of Gwawley Bay</v>
      </c>
      <c r="D359" s="35" t="str">
        <f>'Input Data'!D359</f>
        <v>PS Connections</v>
      </c>
      <c r="E359" s="63" t="str">
        <f>'Input Data'!E359</f>
        <v>Input_Proj_Commit</v>
      </c>
      <c r="F359" s="68">
        <f>'Input Data'!F359</f>
        <v>2016</v>
      </c>
      <c r="G359" s="52">
        <f>'Input Data'!G359</f>
        <v>2013</v>
      </c>
      <c r="H359" s="34">
        <f>'Costs ($2014) Excl Real Esc'!H359</f>
        <v>0</v>
      </c>
      <c r="I359" s="34">
        <f>'Costs ($2014) Excl Real Esc'!I359</f>
        <v>0</v>
      </c>
      <c r="J359" s="34">
        <f>'Costs ($2014) Excl Real Esc'!J359</f>
        <v>-205.5639324783468</v>
      </c>
      <c r="K359" s="34">
        <f>'Costs ($2014) Excl Real Esc'!K359</f>
        <v>20685.470376627891</v>
      </c>
      <c r="L359" s="49">
        <f>'Costs ($2014) Excl Real Esc'!L359*W359</f>
        <v>0</v>
      </c>
      <c r="M359" s="34">
        <f>'Costs ($2014) Excl Real Esc'!M359*X359</f>
        <v>0</v>
      </c>
      <c r="N359" s="34">
        <f>'Costs ($2014) Excl Real Esc'!N359*Y359</f>
        <v>0</v>
      </c>
      <c r="O359" s="34">
        <f>'Costs ($2014) Excl Real Esc'!O359*Z359</f>
        <v>0</v>
      </c>
      <c r="P359" s="49">
        <f>'Costs ($2014) Excl Real Esc'!P359*AA359</f>
        <v>0</v>
      </c>
      <c r="R359" s="102">
        <f t="shared" si="23"/>
        <v>0</v>
      </c>
      <c r="S359" s="34">
        <f t="shared" si="24"/>
        <v>20479.906444149543</v>
      </c>
      <c r="T359" s="34">
        <f t="shared" si="25"/>
        <v>0</v>
      </c>
      <c r="U359" s="49">
        <f t="shared" si="26"/>
        <v>0</v>
      </c>
      <c r="W359" s="177">
        <f>SUMPRODUCT('Cost Escalators'!$B$18:$M$18,'Input Data'!$AA359:$AL359)</f>
        <v>1</v>
      </c>
      <c r="X359" s="171">
        <f>SUMPRODUCT('Cost Escalators'!$B$19:$M$19,'Input Data'!$AA359:$AL359)</f>
        <v>1</v>
      </c>
      <c r="Y359" s="171">
        <f>SUMPRODUCT('Cost Escalators'!$B$20:$M$20,'Input Data'!$AA359:$AL359)</f>
        <v>1</v>
      </c>
      <c r="Z359" s="171">
        <f>SUMPRODUCT('Cost Escalators'!$B$21:$M$21,'Input Data'!$AA359:$AL359)</f>
        <v>1</v>
      </c>
      <c r="AA359" s="176">
        <f>SUMPRODUCT('Cost Escalators'!$B$22:$M$22,'Input Data'!$AA359:$AL359)</f>
        <v>1</v>
      </c>
      <c r="AC359" s="255">
        <f>IF(OR($A359='Cost Escalators'!$A$68,$A359='Cost Escalators'!$A$69,$A359='Cost Escalators'!$A$70,$A359='Cost Escalators'!$A$71),SUM($H359:$L359),0)</f>
        <v>0</v>
      </c>
    </row>
    <row r="360" spans="1:29" x14ac:dyDescent="0.2">
      <c r="A360" s="33">
        <f>'Input Data'!A360</f>
        <v>7094</v>
      </c>
      <c r="B360" s="33" t="str">
        <f>'Input Data'!B360</f>
        <v>Substation Minor Projects</v>
      </c>
      <c r="C360" s="33" t="str">
        <f>'Input Data'!C360</f>
        <v>Supply to Marsden Park</v>
      </c>
      <c r="D360" s="35" t="str">
        <f>'Input Data'!D360</f>
        <v>PS Connections</v>
      </c>
      <c r="E360" s="63" t="str">
        <f>'Input Data'!E360</f>
        <v>Input_Proj_Commit</v>
      </c>
      <c r="F360" s="68">
        <f>'Input Data'!F360</f>
        <v>2016</v>
      </c>
      <c r="G360" s="52">
        <f>'Input Data'!G360</f>
        <v>2013</v>
      </c>
      <c r="H360" s="34">
        <f>'Costs ($2014) Excl Real Esc'!H360</f>
        <v>8969.171893355393</v>
      </c>
      <c r="I360" s="34">
        <f>'Costs ($2014) Excl Real Esc'!I360</f>
        <v>3764.4340864431833</v>
      </c>
      <c r="J360" s="34">
        <f>'Costs ($2014) Excl Real Esc'!J360</f>
        <v>-3688.9899323500695</v>
      </c>
      <c r="K360" s="34">
        <f>'Costs ($2014) Excl Real Esc'!K360</f>
        <v>0</v>
      </c>
      <c r="L360" s="49">
        <f>'Costs ($2014) Excl Real Esc'!L360*W360</f>
        <v>0</v>
      </c>
      <c r="M360" s="34">
        <f>'Costs ($2014) Excl Real Esc'!M360*X360</f>
        <v>0</v>
      </c>
      <c r="N360" s="34">
        <f>'Costs ($2014) Excl Real Esc'!N360*Y360</f>
        <v>0</v>
      </c>
      <c r="O360" s="34">
        <f>'Costs ($2014) Excl Real Esc'!O360*Z360</f>
        <v>0</v>
      </c>
      <c r="P360" s="49">
        <f>'Costs ($2014) Excl Real Esc'!P360*AA360</f>
        <v>0</v>
      </c>
      <c r="R360" s="102">
        <f t="shared" si="23"/>
        <v>0</v>
      </c>
      <c r="S360" s="34">
        <f t="shared" si="24"/>
        <v>9044.6160474485077</v>
      </c>
      <c r="T360" s="34">
        <f t="shared" si="25"/>
        <v>0</v>
      </c>
      <c r="U360" s="49">
        <f t="shared" si="26"/>
        <v>0</v>
      </c>
      <c r="W360" s="177">
        <f>SUMPRODUCT('Cost Escalators'!$B$18:$M$18,'Input Data'!$AA360:$AL360)</f>
        <v>1</v>
      </c>
      <c r="X360" s="171">
        <f>SUMPRODUCT('Cost Escalators'!$B$19:$M$19,'Input Data'!$AA360:$AL360)</f>
        <v>1</v>
      </c>
      <c r="Y360" s="171">
        <f>SUMPRODUCT('Cost Escalators'!$B$20:$M$20,'Input Data'!$AA360:$AL360)</f>
        <v>1</v>
      </c>
      <c r="Z360" s="171">
        <f>SUMPRODUCT('Cost Escalators'!$B$21:$M$21,'Input Data'!$AA360:$AL360)</f>
        <v>1</v>
      </c>
      <c r="AA360" s="176">
        <f>SUMPRODUCT('Cost Escalators'!$B$22:$M$22,'Input Data'!$AA360:$AL360)</f>
        <v>1</v>
      </c>
      <c r="AC360" s="255">
        <f>IF(OR($A360='Cost Escalators'!$A$68,$A360='Cost Escalators'!$A$69,$A360='Cost Escalators'!$A$70,$A360='Cost Escalators'!$A$71),SUM($H360:$L360),0)</f>
        <v>0</v>
      </c>
    </row>
    <row r="361" spans="1:29" x14ac:dyDescent="0.2">
      <c r="A361" s="33">
        <f>'Input Data'!A361</f>
        <v>8093</v>
      </c>
      <c r="B361" s="33" t="str">
        <f>'Input Data'!B361</f>
        <v>Substation Minor Projects</v>
      </c>
      <c r="C361" s="33" t="str">
        <f>'Input Data'!C361</f>
        <v>Supply to Molong</v>
      </c>
      <c r="D361" s="35" t="str">
        <f>'Input Data'!D361</f>
        <v>PS Connections</v>
      </c>
      <c r="E361" s="63" t="str">
        <f>'Input Data'!E361</f>
        <v>Input_Proj_Commit</v>
      </c>
      <c r="F361" s="68">
        <f>'Input Data'!F361</f>
        <v>2016</v>
      </c>
      <c r="G361" s="52">
        <f>'Input Data'!G361</f>
        <v>2013</v>
      </c>
      <c r="H361" s="34">
        <f>'Costs ($2014) Excl Real Esc'!H361</f>
        <v>0</v>
      </c>
      <c r="I361" s="34">
        <f>'Costs ($2014) Excl Real Esc'!I361</f>
        <v>0</v>
      </c>
      <c r="J361" s="34">
        <f>'Costs ($2014) Excl Real Esc'!J361</f>
        <v>0</v>
      </c>
      <c r="K361" s="34">
        <f>'Costs ($2014) Excl Real Esc'!K361</f>
        <v>10883.598043137536</v>
      </c>
      <c r="L361" s="49">
        <f>'Costs ($2014) Excl Real Esc'!L361*W361</f>
        <v>0</v>
      </c>
      <c r="M361" s="34">
        <f>'Costs ($2014) Excl Real Esc'!M361*X361</f>
        <v>0</v>
      </c>
      <c r="N361" s="34">
        <f>'Costs ($2014) Excl Real Esc'!N361*Y361</f>
        <v>0</v>
      </c>
      <c r="O361" s="34">
        <f>'Costs ($2014) Excl Real Esc'!O361*Z361</f>
        <v>0</v>
      </c>
      <c r="P361" s="49">
        <f>'Costs ($2014) Excl Real Esc'!P361*AA361</f>
        <v>0</v>
      </c>
      <c r="R361" s="102">
        <f t="shared" si="23"/>
        <v>0</v>
      </c>
      <c r="S361" s="34">
        <f t="shared" si="24"/>
        <v>10883.598043137536</v>
      </c>
      <c r="T361" s="34">
        <f t="shared" si="25"/>
        <v>0</v>
      </c>
      <c r="U361" s="49">
        <f t="shared" si="26"/>
        <v>0</v>
      </c>
      <c r="W361" s="177">
        <f>SUMPRODUCT('Cost Escalators'!$B$18:$M$18,'Input Data'!$AA361:$AL361)</f>
        <v>1</v>
      </c>
      <c r="X361" s="171">
        <f>SUMPRODUCT('Cost Escalators'!$B$19:$M$19,'Input Data'!$AA361:$AL361)</f>
        <v>1</v>
      </c>
      <c r="Y361" s="171">
        <f>SUMPRODUCT('Cost Escalators'!$B$20:$M$20,'Input Data'!$AA361:$AL361)</f>
        <v>1</v>
      </c>
      <c r="Z361" s="171">
        <f>SUMPRODUCT('Cost Escalators'!$B$21:$M$21,'Input Data'!$AA361:$AL361)</f>
        <v>1</v>
      </c>
      <c r="AA361" s="176">
        <f>SUMPRODUCT('Cost Escalators'!$B$22:$M$22,'Input Data'!$AA361:$AL361)</f>
        <v>1</v>
      </c>
      <c r="AC361" s="255">
        <f>IF(OR($A361='Cost Escalators'!$A$68,$A361='Cost Escalators'!$A$69,$A361='Cost Escalators'!$A$70,$A361='Cost Escalators'!$A$71),SUM($H361:$L361),0)</f>
        <v>0</v>
      </c>
    </row>
    <row r="362" spans="1:29" x14ac:dyDescent="0.2">
      <c r="A362" s="33">
        <f>'Input Data'!A362</f>
        <v>6964</v>
      </c>
      <c r="B362" s="33" t="str">
        <f>'Input Data'!B362</f>
        <v>Substation Minor Projects</v>
      </c>
      <c r="C362" s="33" t="str">
        <f>'Input Data'!C362</f>
        <v>Supply to Nabiac</v>
      </c>
      <c r="D362" s="35" t="str">
        <f>'Input Data'!D362</f>
        <v>PS Connections</v>
      </c>
      <c r="E362" s="63" t="str">
        <f>'Input Data'!E362</f>
        <v>Input_Proj_Commit</v>
      </c>
      <c r="F362" s="68">
        <f>'Input Data'!F362</f>
        <v>2017</v>
      </c>
      <c r="G362" s="52">
        <f>'Input Data'!G362</f>
        <v>2013</v>
      </c>
      <c r="H362" s="34">
        <f>'Costs ($2014) Excl Real Esc'!H362</f>
        <v>6309.9447182979247</v>
      </c>
      <c r="I362" s="34">
        <f>'Costs ($2014) Excl Real Esc'!I362</f>
        <v>59600.689839768544</v>
      </c>
      <c r="J362" s="34">
        <f>'Costs ($2014) Excl Real Esc'!J362</f>
        <v>124943.46928260026</v>
      </c>
      <c r="K362" s="34">
        <f>'Costs ($2014) Excl Real Esc'!K362</f>
        <v>192625.32654080706</v>
      </c>
      <c r="L362" s="49">
        <f>'Costs ($2014) Excl Real Esc'!L362*W362</f>
        <v>0</v>
      </c>
      <c r="M362" s="34">
        <f>'Costs ($2014) Excl Real Esc'!M362*X362</f>
        <v>0</v>
      </c>
      <c r="N362" s="34">
        <f>'Costs ($2014) Excl Real Esc'!N362*Y362</f>
        <v>0</v>
      </c>
      <c r="O362" s="34">
        <f>'Costs ($2014) Excl Real Esc'!O362*Z362</f>
        <v>0</v>
      </c>
      <c r="P362" s="49">
        <f>'Costs ($2014) Excl Real Esc'!P362*AA362</f>
        <v>0</v>
      </c>
      <c r="R362" s="102">
        <f t="shared" si="23"/>
        <v>0</v>
      </c>
      <c r="S362" s="34">
        <f t="shared" si="24"/>
        <v>0</v>
      </c>
      <c r="T362" s="34">
        <f t="shared" si="25"/>
        <v>383479.43038147374</v>
      </c>
      <c r="U362" s="49">
        <f t="shared" si="26"/>
        <v>0</v>
      </c>
      <c r="W362" s="177">
        <f>SUMPRODUCT('Cost Escalators'!$B$18:$M$18,'Input Data'!$AA362:$AL362)</f>
        <v>1</v>
      </c>
      <c r="X362" s="171">
        <f>SUMPRODUCT('Cost Escalators'!$B$19:$M$19,'Input Data'!$AA362:$AL362)</f>
        <v>1</v>
      </c>
      <c r="Y362" s="171">
        <f>SUMPRODUCT('Cost Escalators'!$B$20:$M$20,'Input Data'!$AA362:$AL362)</f>
        <v>1</v>
      </c>
      <c r="Z362" s="171">
        <f>SUMPRODUCT('Cost Escalators'!$B$21:$M$21,'Input Data'!$AA362:$AL362)</f>
        <v>1</v>
      </c>
      <c r="AA362" s="176">
        <f>SUMPRODUCT('Cost Escalators'!$B$22:$M$22,'Input Data'!$AA362:$AL362)</f>
        <v>1</v>
      </c>
      <c r="AC362" s="255">
        <f>IF(OR($A362='Cost Escalators'!$A$68,$A362='Cost Escalators'!$A$69,$A362='Cost Escalators'!$A$70,$A362='Cost Escalators'!$A$71),SUM($H362:$L362),0)</f>
        <v>0</v>
      </c>
    </row>
    <row r="363" spans="1:29" x14ac:dyDescent="0.2">
      <c r="A363" s="33" t="str">
        <f>'Input Data'!A363</f>
        <v>P0002435</v>
      </c>
      <c r="B363" s="33" t="str">
        <f>'Input Data'!B363</f>
        <v>Substation Minor Projects</v>
      </c>
      <c r="C363" s="33" t="str">
        <f>'Input Data'!C363</f>
        <v>Supply to Gloucester</v>
      </c>
      <c r="D363" s="35" t="str">
        <f>'Input Data'!D363</f>
        <v>PS Connections</v>
      </c>
      <c r="E363" s="63" t="str">
        <f>'Input Data'!E363</f>
        <v>Input_Proj_Commit</v>
      </c>
      <c r="F363" s="68">
        <f>'Input Data'!F363</f>
        <v>2017</v>
      </c>
      <c r="G363" s="52">
        <f>'Input Data'!G363</f>
        <v>2013</v>
      </c>
      <c r="H363" s="34">
        <f>'Costs ($2014) Excl Real Esc'!H363</f>
        <v>0</v>
      </c>
      <c r="I363" s="34">
        <f>'Costs ($2014) Excl Real Esc'!I363</f>
        <v>0</v>
      </c>
      <c r="J363" s="34">
        <f>'Costs ($2014) Excl Real Esc'!J363</f>
        <v>0</v>
      </c>
      <c r="K363" s="34">
        <f>'Costs ($2014) Excl Real Esc'!K363</f>
        <v>0</v>
      </c>
      <c r="L363" s="49">
        <f>'Costs ($2014) Excl Real Esc'!L363*W363</f>
        <v>102929.6875</v>
      </c>
      <c r="M363" s="34">
        <f>'Costs ($2014) Excl Real Esc'!M363*X363</f>
        <v>473476.5625</v>
      </c>
      <c r="N363" s="34">
        <f>'Costs ($2014) Excl Real Esc'!N363*Y363</f>
        <v>0</v>
      </c>
      <c r="O363" s="34">
        <f>'Costs ($2014) Excl Real Esc'!O363*Z363</f>
        <v>0</v>
      </c>
      <c r="P363" s="49">
        <f>'Costs ($2014) Excl Real Esc'!P363*AA363</f>
        <v>0</v>
      </c>
      <c r="R363" s="102">
        <f t="shared" si="23"/>
        <v>0</v>
      </c>
      <c r="S363" s="34">
        <f t="shared" si="24"/>
        <v>0</v>
      </c>
      <c r="T363" s="34">
        <f t="shared" si="25"/>
        <v>576406.25</v>
      </c>
      <c r="U363" s="49">
        <f t="shared" si="26"/>
        <v>0</v>
      </c>
      <c r="W363" s="177">
        <f>SUMPRODUCT('Cost Escalators'!$B$18:$M$18,'Input Data'!$AA363:$AL363)</f>
        <v>1</v>
      </c>
      <c r="X363" s="171">
        <f>SUMPRODUCT('Cost Escalators'!$B$19:$M$19,'Input Data'!$AA363:$AL363)</f>
        <v>1</v>
      </c>
      <c r="Y363" s="171">
        <f>SUMPRODUCT('Cost Escalators'!$B$20:$M$20,'Input Data'!$AA363:$AL363)</f>
        <v>1</v>
      </c>
      <c r="Z363" s="171">
        <f>SUMPRODUCT('Cost Escalators'!$B$21:$M$21,'Input Data'!$AA363:$AL363)</f>
        <v>1</v>
      </c>
      <c r="AA363" s="176">
        <f>SUMPRODUCT('Cost Escalators'!$B$22:$M$22,'Input Data'!$AA363:$AL363)</f>
        <v>1</v>
      </c>
      <c r="AC363" s="255">
        <f>IF(OR($A363='Cost Escalators'!$A$68,$A363='Cost Escalators'!$A$69,$A363='Cost Escalators'!$A$70,$A363='Cost Escalators'!$A$71),SUM($H363:$L363),0)</f>
        <v>0</v>
      </c>
    </row>
    <row r="364" spans="1:29" x14ac:dyDescent="0.2">
      <c r="A364" s="33">
        <f>'Input Data'!A364</f>
        <v>6174</v>
      </c>
      <c r="B364" s="33" t="str">
        <f>'Input Data'!B364</f>
        <v>Substation Minor Projects</v>
      </c>
      <c r="C364" s="33" t="str">
        <f>'Input Data'!C364</f>
        <v>Supply to Googong</v>
      </c>
      <c r="D364" s="35" t="str">
        <f>'Input Data'!D364</f>
        <v>PS Connections</v>
      </c>
      <c r="E364" s="63" t="str">
        <f>'Input Data'!E364</f>
        <v>Input_Proj_Commit</v>
      </c>
      <c r="F364" s="68">
        <f>'Input Data'!F364</f>
        <v>2018</v>
      </c>
      <c r="G364" s="52">
        <f>'Input Data'!G364</f>
        <v>2013</v>
      </c>
      <c r="H364" s="34">
        <f>'Costs ($2014) Excl Real Esc'!H364</f>
        <v>29746.007538581507</v>
      </c>
      <c r="I364" s="34">
        <f>'Costs ($2014) Excl Real Esc'!I364</f>
        <v>-29345.935447731496</v>
      </c>
      <c r="J364" s="34">
        <f>'Costs ($2014) Excl Real Esc'!J364</f>
        <v>-2752.1765470714586</v>
      </c>
      <c r="K364" s="34">
        <f>'Costs ($2014) Excl Real Esc'!K364</f>
        <v>0</v>
      </c>
      <c r="L364" s="49">
        <f>'Costs ($2014) Excl Real Esc'!L364*W364</f>
        <v>0</v>
      </c>
      <c r="M364" s="34">
        <f>'Costs ($2014) Excl Real Esc'!M364*X364</f>
        <v>0</v>
      </c>
      <c r="N364" s="34">
        <f>'Costs ($2014) Excl Real Esc'!N364*Y364</f>
        <v>0</v>
      </c>
      <c r="O364" s="34">
        <f>'Costs ($2014) Excl Real Esc'!O364*Z364</f>
        <v>0</v>
      </c>
      <c r="P364" s="49">
        <f>'Costs ($2014) Excl Real Esc'!P364*AA364</f>
        <v>0</v>
      </c>
      <c r="R364" s="102">
        <f t="shared" si="23"/>
        <v>0</v>
      </c>
      <c r="S364" s="34">
        <f t="shared" si="24"/>
        <v>0</v>
      </c>
      <c r="T364" s="34">
        <f t="shared" si="25"/>
        <v>0</v>
      </c>
      <c r="U364" s="49">
        <f t="shared" si="26"/>
        <v>-2352.104456221447</v>
      </c>
      <c r="W364" s="177">
        <f>SUMPRODUCT('Cost Escalators'!$B$18:$M$18,'Input Data'!$AA364:$AL364)</f>
        <v>1</v>
      </c>
      <c r="X364" s="171">
        <f>SUMPRODUCT('Cost Escalators'!$B$19:$M$19,'Input Data'!$AA364:$AL364)</f>
        <v>1</v>
      </c>
      <c r="Y364" s="171">
        <f>SUMPRODUCT('Cost Escalators'!$B$20:$M$20,'Input Data'!$AA364:$AL364)</f>
        <v>1</v>
      </c>
      <c r="Z364" s="171">
        <f>SUMPRODUCT('Cost Escalators'!$B$21:$M$21,'Input Data'!$AA364:$AL364)</f>
        <v>1</v>
      </c>
      <c r="AA364" s="176">
        <f>SUMPRODUCT('Cost Escalators'!$B$22:$M$22,'Input Data'!$AA364:$AL364)</f>
        <v>1</v>
      </c>
      <c r="AC364" s="255">
        <f>IF(OR($A364='Cost Escalators'!$A$68,$A364='Cost Escalators'!$A$69,$A364='Cost Escalators'!$A$70,$A364='Cost Escalators'!$A$71),SUM($H364:$L364),0)</f>
        <v>0</v>
      </c>
    </row>
    <row r="365" spans="1:29" x14ac:dyDescent="0.2">
      <c r="A365" s="33">
        <f>'Input Data'!A365</f>
        <v>7320</v>
      </c>
      <c r="B365" s="33" t="str">
        <f>'Input Data'!B365</f>
        <v>Substation Minor Projects</v>
      </c>
      <c r="C365" s="33" t="str">
        <f>'Input Data'!C365</f>
        <v>Supply to Googong</v>
      </c>
      <c r="D365" s="35" t="str">
        <f>'Input Data'!D365</f>
        <v>PS Connections</v>
      </c>
      <c r="E365" s="63" t="str">
        <f>'Input Data'!E365</f>
        <v>Input_Proj_Commit</v>
      </c>
      <c r="F365" s="68">
        <f>'Input Data'!F365</f>
        <v>2018</v>
      </c>
      <c r="G365" s="52">
        <f>'Input Data'!G365</f>
        <v>2013</v>
      </c>
      <c r="H365" s="34">
        <f>'Costs ($2014) Excl Real Esc'!H365</f>
        <v>0</v>
      </c>
      <c r="I365" s="34">
        <f>'Costs ($2014) Excl Real Esc'!I365</f>
        <v>33930.842748774674</v>
      </c>
      <c r="J365" s="34">
        <f>'Costs ($2014) Excl Real Esc'!J365</f>
        <v>32400.964944793759</v>
      </c>
      <c r="K365" s="34">
        <f>'Costs ($2014) Excl Real Esc'!K365</f>
        <v>-63916.767919779697</v>
      </c>
      <c r="L365" s="49">
        <f>'Costs ($2014) Excl Real Esc'!L365*W365</f>
        <v>0</v>
      </c>
      <c r="M365" s="34">
        <f>'Costs ($2014) Excl Real Esc'!M365*X365</f>
        <v>0</v>
      </c>
      <c r="N365" s="34">
        <f>'Costs ($2014) Excl Real Esc'!N365*Y365</f>
        <v>0</v>
      </c>
      <c r="O365" s="34">
        <f>'Costs ($2014) Excl Real Esc'!O365*Z365</f>
        <v>0</v>
      </c>
      <c r="P365" s="49">
        <f>'Costs ($2014) Excl Real Esc'!P365*AA365</f>
        <v>0</v>
      </c>
      <c r="R365" s="102">
        <f t="shared" si="23"/>
        <v>0</v>
      </c>
      <c r="S365" s="34">
        <f t="shared" si="24"/>
        <v>0</v>
      </c>
      <c r="T365" s="34">
        <f t="shared" si="25"/>
        <v>0</v>
      </c>
      <c r="U365" s="49">
        <f t="shared" si="26"/>
        <v>2415.0397737887397</v>
      </c>
      <c r="W365" s="177">
        <f>SUMPRODUCT('Cost Escalators'!$B$18:$M$18,'Input Data'!$AA365:$AL365)</f>
        <v>1</v>
      </c>
      <c r="X365" s="171">
        <f>SUMPRODUCT('Cost Escalators'!$B$19:$M$19,'Input Data'!$AA365:$AL365)</f>
        <v>1</v>
      </c>
      <c r="Y365" s="171">
        <f>SUMPRODUCT('Cost Escalators'!$B$20:$M$20,'Input Data'!$AA365:$AL365)</f>
        <v>1</v>
      </c>
      <c r="Z365" s="171">
        <f>SUMPRODUCT('Cost Escalators'!$B$21:$M$21,'Input Data'!$AA365:$AL365)</f>
        <v>1</v>
      </c>
      <c r="AA365" s="176">
        <f>SUMPRODUCT('Cost Escalators'!$B$22:$M$22,'Input Data'!$AA365:$AL365)</f>
        <v>1</v>
      </c>
      <c r="AC365" s="255">
        <f>IF(OR($A365='Cost Escalators'!$A$68,$A365='Cost Escalators'!$A$69,$A365='Cost Escalators'!$A$70,$A365='Cost Escalators'!$A$71),SUM($H365:$L365),0)</f>
        <v>0</v>
      </c>
    </row>
    <row r="366" spans="1:29" x14ac:dyDescent="0.2">
      <c r="A366" s="33">
        <f>'Input Data'!A366</f>
        <v>7392</v>
      </c>
      <c r="B366" s="33" t="str">
        <f>'Input Data'!B366</f>
        <v>Transformer Additions</v>
      </c>
      <c r="C366" s="33" t="str">
        <f>'Input Data'!C366</f>
        <v>Macarthur 330/132kV No.2 Transformer Installation</v>
      </c>
      <c r="D366" s="35" t="str">
        <f>'Input Data'!D366</f>
        <v>PS Connections</v>
      </c>
      <c r="E366" s="63" t="str">
        <f>'Input Data'!E366</f>
        <v>Input_Proj_Commit</v>
      </c>
      <c r="F366" s="68">
        <f>'Input Data'!F366</f>
        <v>2014</v>
      </c>
      <c r="G366" s="52">
        <f>'Input Data'!G366</f>
        <v>2013</v>
      </c>
      <c r="H366" s="34">
        <f>'Costs ($2014) Excl Real Esc'!H366</f>
        <v>0</v>
      </c>
      <c r="I366" s="34">
        <f>'Costs ($2014) Excl Real Esc'!I366</f>
        <v>1850.2943325118806</v>
      </c>
      <c r="J366" s="34">
        <f>'Costs ($2014) Excl Real Esc'!J366</f>
        <v>-1813.2581270995058</v>
      </c>
      <c r="K366" s="34">
        <f>'Costs ($2014) Excl Real Esc'!K366</f>
        <v>0</v>
      </c>
      <c r="L366" s="49">
        <f>'Costs ($2014) Excl Real Esc'!L366*W366</f>
        <v>0</v>
      </c>
      <c r="M366" s="34">
        <f>'Costs ($2014) Excl Real Esc'!M366*X366</f>
        <v>0</v>
      </c>
      <c r="N366" s="34">
        <f>'Costs ($2014) Excl Real Esc'!N366*Y366</f>
        <v>0</v>
      </c>
      <c r="O366" s="34">
        <f>'Costs ($2014) Excl Real Esc'!O366*Z366</f>
        <v>0</v>
      </c>
      <c r="P366" s="49">
        <f>'Costs ($2014) Excl Real Esc'!P366*AA366</f>
        <v>0</v>
      </c>
      <c r="R366" s="102">
        <f t="shared" si="23"/>
        <v>0</v>
      </c>
      <c r="S366" s="34">
        <f t="shared" si="24"/>
        <v>0</v>
      </c>
      <c r="T366" s="34">
        <f t="shared" si="25"/>
        <v>0</v>
      </c>
      <c r="U366" s="49">
        <f t="shared" si="26"/>
        <v>0</v>
      </c>
      <c r="W366" s="177">
        <f>SUMPRODUCT('Cost Escalators'!$B$18:$M$18,'Input Data'!$AA366:$AL366)</f>
        <v>1</v>
      </c>
      <c r="X366" s="171">
        <f>SUMPRODUCT('Cost Escalators'!$B$19:$M$19,'Input Data'!$AA366:$AL366)</f>
        <v>1</v>
      </c>
      <c r="Y366" s="171">
        <f>SUMPRODUCT('Cost Escalators'!$B$20:$M$20,'Input Data'!$AA366:$AL366)</f>
        <v>1</v>
      </c>
      <c r="Z366" s="171">
        <f>SUMPRODUCT('Cost Escalators'!$B$21:$M$21,'Input Data'!$AA366:$AL366)</f>
        <v>1</v>
      </c>
      <c r="AA366" s="176">
        <f>SUMPRODUCT('Cost Escalators'!$B$22:$M$22,'Input Data'!$AA366:$AL366)</f>
        <v>1</v>
      </c>
      <c r="AC366" s="255">
        <f>IF(OR($A366='Cost Escalators'!$A$68,$A366='Cost Escalators'!$A$69,$A366='Cost Escalators'!$A$70,$A366='Cost Escalators'!$A$71),SUM($H366:$L366),0)</f>
        <v>0</v>
      </c>
    </row>
    <row r="367" spans="1:29" x14ac:dyDescent="0.2">
      <c r="A367" s="33">
        <f>'Input Data'!A367</f>
        <v>890</v>
      </c>
      <c r="B367" s="33" t="str">
        <f>'Input Data'!B367</f>
        <v>Easements</v>
      </c>
      <c r="C367" s="33" t="str">
        <f>'Input Data'!C367</f>
        <v>Koolkhan to Coffs Harbour 132kV Transmission Line Easements</v>
      </c>
      <c r="D367" s="35" t="str">
        <f>'Input Data'!D367</f>
        <v>PS Easements</v>
      </c>
      <c r="E367" s="63" t="str">
        <f>'Input Data'!E367</f>
        <v>Input_Proj_Commit</v>
      </c>
      <c r="F367" s="68">
        <f>'Input Data'!F367</f>
        <v>2009</v>
      </c>
      <c r="G367" s="52">
        <f>'Input Data'!G367</f>
        <v>2013</v>
      </c>
      <c r="H367" s="34">
        <f>'Costs ($2014) Excl Real Esc'!H367</f>
        <v>29907.862171950259</v>
      </c>
      <c r="I367" s="34">
        <f>'Costs ($2014) Excl Real Esc'!I367</f>
        <v>12545.221223971323</v>
      </c>
      <c r="J367" s="34">
        <f>'Costs ($2014) Excl Real Esc'!J367</f>
        <v>0</v>
      </c>
      <c r="K367" s="34">
        <f>'Costs ($2014) Excl Real Esc'!K367</f>
        <v>0</v>
      </c>
      <c r="L367" s="49">
        <f>'Costs ($2014) Excl Real Esc'!L367*W367</f>
        <v>0</v>
      </c>
      <c r="M367" s="34">
        <f>'Costs ($2014) Excl Real Esc'!M367*X367</f>
        <v>0</v>
      </c>
      <c r="N367" s="34">
        <f>'Costs ($2014) Excl Real Esc'!N367*Y367</f>
        <v>0</v>
      </c>
      <c r="O367" s="34">
        <f>'Costs ($2014) Excl Real Esc'!O367*Z367</f>
        <v>0</v>
      </c>
      <c r="P367" s="49">
        <f>'Costs ($2014) Excl Real Esc'!P367*AA367</f>
        <v>0</v>
      </c>
      <c r="R367" s="102">
        <f t="shared" si="23"/>
        <v>0</v>
      </c>
      <c r="S367" s="34">
        <f t="shared" si="24"/>
        <v>0</v>
      </c>
      <c r="T367" s="34">
        <f t="shared" si="25"/>
        <v>0</v>
      </c>
      <c r="U367" s="49">
        <f t="shared" si="26"/>
        <v>0</v>
      </c>
      <c r="W367" s="177">
        <f>SUMPRODUCT('Cost Escalators'!$B$18:$M$18,'Input Data'!$AA367:$AL367)</f>
        <v>1</v>
      </c>
      <c r="X367" s="171">
        <f>SUMPRODUCT('Cost Escalators'!$B$19:$M$19,'Input Data'!$AA367:$AL367)</f>
        <v>1</v>
      </c>
      <c r="Y367" s="171">
        <f>SUMPRODUCT('Cost Escalators'!$B$20:$M$20,'Input Data'!$AA367:$AL367)</f>
        <v>1</v>
      </c>
      <c r="Z367" s="171">
        <f>SUMPRODUCT('Cost Escalators'!$B$21:$M$21,'Input Data'!$AA367:$AL367)</f>
        <v>1</v>
      </c>
      <c r="AA367" s="176">
        <f>SUMPRODUCT('Cost Escalators'!$B$22:$M$22,'Input Data'!$AA367:$AL367)</f>
        <v>1</v>
      </c>
      <c r="AC367" s="255">
        <f>IF(OR($A367='Cost Escalators'!$A$68,$A367='Cost Escalators'!$A$69,$A367='Cost Escalators'!$A$70,$A367='Cost Escalators'!$A$71),SUM($H367:$L367),0)</f>
        <v>0</v>
      </c>
    </row>
    <row r="368" spans="1:29" x14ac:dyDescent="0.2">
      <c r="A368" s="33">
        <f>'Input Data'!A368</f>
        <v>2007</v>
      </c>
      <c r="B368" s="33" t="str">
        <f>'Input Data'!B368</f>
        <v>Easements</v>
      </c>
      <c r="C368" s="33" t="str">
        <f>'Input Data'!C368</f>
        <v>Coffs Harbour to Kempsey 132kV Transmission Line Easements</v>
      </c>
      <c r="D368" s="35" t="str">
        <f>'Input Data'!D368</f>
        <v>PS Easements</v>
      </c>
      <c r="E368" s="63" t="str">
        <f>'Input Data'!E368</f>
        <v>Input_Proj_Commit</v>
      </c>
      <c r="F368" s="68">
        <f>'Input Data'!F368</f>
        <v>2009</v>
      </c>
      <c r="G368" s="52">
        <f>'Input Data'!G368</f>
        <v>2013</v>
      </c>
      <c r="H368" s="34">
        <f>'Costs ($2014) Excl Real Esc'!H368</f>
        <v>25055.393586766491</v>
      </c>
      <c r="I368" s="34">
        <f>'Costs ($2014) Excl Real Esc'!I368</f>
        <v>0</v>
      </c>
      <c r="J368" s="34">
        <f>'Costs ($2014) Excl Real Esc'!J368</f>
        <v>0</v>
      </c>
      <c r="K368" s="34">
        <f>'Costs ($2014) Excl Real Esc'!K368</f>
        <v>0</v>
      </c>
      <c r="L368" s="49">
        <f>'Costs ($2014) Excl Real Esc'!L368*W368</f>
        <v>0</v>
      </c>
      <c r="M368" s="34">
        <f>'Costs ($2014) Excl Real Esc'!M368*X368</f>
        <v>0</v>
      </c>
      <c r="N368" s="34">
        <f>'Costs ($2014) Excl Real Esc'!N368*Y368</f>
        <v>0</v>
      </c>
      <c r="O368" s="34">
        <f>'Costs ($2014) Excl Real Esc'!O368*Z368</f>
        <v>0</v>
      </c>
      <c r="P368" s="49">
        <f>'Costs ($2014) Excl Real Esc'!P368*AA368</f>
        <v>0</v>
      </c>
      <c r="R368" s="102">
        <f t="shared" si="23"/>
        <v>0</v>
      </c>
      <c r="S368" s="34">
        <f t="shared" si="24"/>
        <v>0</v>
      </c>
      <c r="T368" s="34">
        <f t="shared" si="25"/>
        <v>0</v>
      </c>
      <c r="U368" s="49">
        <f t="shared" si="26"/>
        <v>0</v>
      </c>
      <c r="W368" s="177">
        <f>SUMPRODUCT('Cost Escalators'!$B$18:$M$18,'Input Data'!$AA368:$AL368)</f>
        <v>1</v>
      </c>
      <c r="X368" s="171">
        <f>SUMPRODUCT('Cost Escalators'!$B$19:$M$19,'Input Data'!$AA368:$AL368)</f>
        <v>1</v>
      </c>
      <c r="Y368" s="171">
        <f>SUMPRODUCT('Cost Escalators'!$B$20:$M$20,'Input Data'!$AA368:$AL368)</f>
        <v>1</v>
      </c>
      <c r="Z368" s="171">
        <f>SUMPRODUCT('Cost Escalators'!$B$21:$M$21,'Input Data'!$AA368:$AL368)</f>
        <v>1</v>
      </c>
      <c r="AA368" s="176">
        <f>SUMPRODUCT('Cost Escalators'!$B$22:$M$22,'Input Data'!$AA368:$AL368)</f>
        <v>1</v>
      </c>
      <c r="AC368" s="255">
        <f>IF(OR($A368='Cost Escalators'!$A$68,$A368='Cost Escalators'!$A$69,$A368='Cost Escalators'!$A$70,$A368='Cost Escalators'!$A$71),SUM($H368:$L368),0)</f>
        <v>0</v>
      </c>
    </row>
    <row r="369" spans="1:29" x14ac:dyDescent="0.2">
      <c r="A369" s="33">
        <f>'Input Data'!A369</f>
        <v>3133</v>
      </c>
      <c r="B369" s="33" t="str">
        <f>'Input Data'!B369</f>
        <v>Easements</v>
      </c>
      <c r="C369" s="33" t="str">
        <f>'Input Data'!C369</f>
        <v>Cable Easements</v>
      </c>
      <c r="D369" s="35" t="str">
        <f>'Input Data'!D369</f>
        <v>PS Easements</v>
      </c>
      <c r="E369" s="63" t="str">
        <f>'Input Data'!E369</f>
        <v>Input_Proj_Commit</v>
      </c>
      <c r="F369" s="68">
        <f>'Input Data'!F369</f>
        <v>2009</v>
      </c>
      <c r="G369" s="52">
        <f>'Input Data'!G369</f>
        <v>2013</v>
      </c>
      <c r="H369" s="34">
        <f>'Costs ($2014) Excl Real Esc'!H369</f>
        <v>14163.15201176337</v>
      </c>
      <c r="I369" s="34">
        <f>'Costs ($2014) Excl Real Esc'!I369</f>
        <v>1045.1019091476542</v>
      </c>
      <c r="J369" s="34">
        <f>'Costs ($2014) Excl Real Esc'!J369</f>
        <v>2104.2218581513202</v>
      </c>
      <c r="K369" s="34">
        <f>'Costs ($2014) Excl Real Esc'!K369</f>
        <v>0</v>
      </c>
      <c r="L369" s="49">
        <f>'Costs ($2014) Excl Real Esc'!L369*W369</f>
        <v>0</v>
      </c>
      <c r="M369" s="34">
        <f>'Costs ($2014) Excl Real Esc'!M369*X369</f>
        <v>0</v>
      </c>
      <c r="N369" s="34">
        <f>'Costs ($2014) Excl Real Esc'!N369*Y369</f>
        <v>0</v>
      </c>
      <c r="O369" s="34">
        <f>'Costs ($2014) Excl Real Esc'!O369*Z369</f>
        <v>0</v>
      </c>
      <c r="P369" s="49">
        <f>'Costs ($2014) Excl Real Esc'!P369*AA369</f>
        <v>0</v>
      </c>
      <c r="R369" s="102">
        <f t="shared" si="23"/>
        <v>0</v>
      </c>
      <c r="S369" s="34">
        <f t="shared" si="24"/>
        <v>0</v>
      </c>
      <c r="T369" s="34">
        <f t="shared" si="25"/>
        <v>0</v>
      </c>
      <c r="U369" s="49">
        <f t="shared" si="26"/>
        <v>0</v>
      </c>
      <c r="W369" s="177">
        <f>SUMPRODUCT('Cost Escalators'!$B$18:$M$18,'Input Data'!$AA369:$AL369)</f>
        <v>1</v>
      </c>
      <c r="X369" s="171">
        <f>SUMPRODUCT('Cost Escalators'!$B$19:$M$19,'Input Data'!$AA369:$AL369)</f>
        <v>1</v>
      </c>
      <c r="Y369" s="171">
        <f>SUMPRODUCT('Cost Escalators'!$B$20:$M$20,'Input Data'!$AA369:$AL369)</f>
        <v>1</v>
      </c>
      <c r="Z369" s="171">
        <f>SUMPRODUCT('Cost Escalators'!$B$21:$M$21,'Input Data'!$AA369:$AL369)</f>
        <v>1</v>
      </c>
      <c r="AA369" s="176">
        <f>SUMPRODUCT('Cost Escalators'!$B$22:$M$22,'Input Data'!$AA369:$AL369)</f>
        <v>1</v>
      </c>
      <c r="AC369" s="255">
        <f>IF(OR($A369='Cost Escalators'!$A$68,$A369='Cost Escalators'!$A$69,$A369='Cost Escalators'!$A$70,$A369='Cost Escalators'!$A$71),SUM($H369:$L369),0)</f>
        <v>0</v>
      </c>
    </row>
    <row r="370" spans="1:29" x14ac:dyDescent="0.2">
      <c r="A370" s="33">
        <f>'Input Data'!A370</f>
        <v>3954</v>
      </c>
      <c r="B370" s="33" t="str">
        <f>'Input Data'!B370</f>
        <v>Easements</v>
      </c>
      <c r="C370" s="33" t="str">
        <f>'Input Data'!C370</f>
        <v>Coffs Harbour 132kV Transmission Line Upgrade Easements</v>
      </c>
      <c r="D370" s="35" t="str">
        <f>'Input Data'!D370</f>
        <v>PS Easements</v>
      </c>
      <c r="E370" s="63" t="str">
        <f>'Input Data'!E370</f>
        <v>Input_Proj_Commit</v>
      </c>
      <c r="F370" s="68">
        <f>'Input Data'!F370</f>
        <v>2009</v>
      </c>
      <c r="G370" s="52">
        <f>'Input Data'!G370</f>
        <v>2013</v>
      </c>
      <c r="H370" s="34">
        <f>'Costs ($2014) Excl Real Esc'!H370</f>
        <v>171.32230140846744</v>
      </c>
      <c r="I370" s="34">
        <f>'Costs ($2014) Excl Real Esc'!I370</f>
        <v>0</v>
      </c>
      <c r="J370" s="34">
        <f>'Costs ($2014) Excl Real Esc'!J370</f>
        <v>0</v>
      </c>
      <c r="K370" s="34">
        <f>'Costs ($2014) Excl Real Esc'!K370</f>
        <v>0</v>
      </c>
      <c r="L370" s="49">
        <f>'Costs ($2014) Excl Real Esc'!L370*W370</f>
        <v>0</v>
      </c>
      <c r="M370" s="34">
        <f>'Costs ($2014) Excl Real Esc'!M370*X370</f>
        <v>0</v>
      </c>
      <c r="N370" s="34">
        <f>'Costs ($2014) Excl Real Esc'!N370*Y370</f>
        <v>0</v>
      </c>
      <c r="O370" s="34">
        <f>'Costs ($2014) Excl Real Esc'!O370*Z370</f>
        <v>0</v>
      </c>
      <c r="P370" s="49">
        <f>'Costs ($2014) Excl Real Esc'!P370*AA370</f>
        <v>0</v>
      </c>
      <c r="R370" s="102">
        <f t="shared" si="23"/>
        <v>0</v>
      </c>
      <c r="S370" s="34">
        <f t="shared" si="24"/>
        <v>0</v>
      </c>
      <c r="T370" s="34">
        <f t="shared" si="25"/>
        <v>0</v>
      </c>
      <c r="U370" s="49">
        <f t="shared" si="26"/>
        <v>0</v>
      </c>
      <c r="W370" s="177">
        <f>SUMPRODUCT('Cost Escalators'!$B$18:$M$18,'Input Data'!$AA370:$AL370)</f>
        <v>1</v>
      </c>
      <c r="X370" s="171">
        <f>SUMPRODUCT('Cost Escalators'!$B$19:$M$19,'Input Data'!$AA370:$AL370)</f>
        <v>1</v>
      </c>
      <c r="Y370" s="171">
        <f>SUMPRODUCT('Cost Escalators'!$B$20:$M$20,'Input Data'!$AA370:$AL370)</f>
        <v>1</v>
      </c>
      <c r="Z370" s="171">
        <f>SUMPRODUCT('Cost Escalators'!$B$21:$M$21,'Input Data'!$AA370:$AL370)</f>
        <v>1</v>
      </c>
      <c r="AA370" s="176">
        <f>SUMPRODUCT('Cost Escalators'!$B$22:$M$22,'Input Data'!$AA370:$AL370)</f>
        <v>1</v>
      </c>
      <c r="AC370" s="255">
        <f>IF(OR($A370='Cost Escalators'!$A$68,$A370='Cost Escalators'!$A$69,$A370='Cost Escalators'!$A$70,$A370='Cost Escalators'!$A$71),SUM($H370:$L370),0)</f>
        <v>0</v>
      </c>
    </row>
    <row r="371" spans="1:29" x14ac:dyDescent="0.2">
      <c r="A371" s="33">
        <f>'Input Data'!A371</f>
        <v>3955</v>
      </c>
      <c r="B371" s="33" t="str">
        <f>'Input Data'!B371</f>
        <v>Easements</v>
      </c>
      <c r="C371" s="33" t="str">
        <f>'Input Data'!C371</f>
        <v>Darlington Point to Buronga Strategic Easement Acquisition</v>
      </c>
      <c r="D371" s="35" t="str">
        <f>'Input Data'!D371</f>
        <v>PS Easements</v>
      </c>
      <c r="E371" s="63" t="str">
        <f>'Input Data'!E371</f>
        <v>Input_Proj_Commit</v>
      </c>
      <c r="F371" s="68">
        <f>'Input Data'!F371</f>
        <v>2009</v>
      </c>
      <c r="G371" s="52">
        <f>'Input Data'!G371</f>
        <v>2013</v>
      </c>
      <c r="H371" s="34">
        <f>'Costs ($2014) Excl Real Esc'!H371</f>
        <v>42312.620914516789</v>
      </c>
      <c r="I371" s="34">
        <f>'Costs ($2014) Excl Real Esc'!I371</f>
        <v>1328.2165826770931</v>
      </c>
      <c r="J371" s="34">
        <f>'Costs ($2014) Excl Real Esc'!J371</f>
        <v>0</v>
      </c>
      <c r="K371" s="34">
        <f>'Costs ($2014) Excl Real Esc'!K371</f>
        <v>0</v>
      </c>
      <c r="L371" s="49">
        <f>'Costs ($2014) Excl Real Esc'!L371*W371</f>
        <v>0</v>
      </c>
      <c r="M371" s="34">
        <f>'Costs ($2014) Excl Real Esc'!M371*X371</f>
        <v>0</v>
      </c>
      <c r="N371" s="34">
        <f>'Costs ($2014) Excl Real Esc'!N371*Y371</f>
        <v>0</v>
      </c>
      <c r="O371" s="34">
        <f>'Costs ($2014) Excl Real Esc'!O371*Z371</f>
        <v>0</v>
      </c>
      <c r="P371" s="49">
        <f>'Costs ($2014) Excl Real Esc'!P371*AA371</f>
        <v>0</v>
      </c>
      <c r="R371" s="102">
        <f t="shared" si="23"/>
        <v>0</v>
      </c>
      <c r="S371" s="34">
        <f t="shared" si="24"/>
        <v>0</v>
      </c>
      <c r="T371" s="34">
        <f t="shared" si="25"/>
        <v>0</v>
      </c>
      <c r="U371" s="49">
        <f t="shared" si="26"/>
        <v>0</v>
      </c>
      <c r="W371" s="177">
        <f>SUMPRODUCT('Cost Escalators'!$B$18:$M$18,'Input Data'!$AA371:$AL371)</f>
        <v>1</v>
      </c>
      <c r="X371" s="171">
        <f>SUMPRODUCT('Cost Escalators'!$B$19:$M$19,'Input Data'!$AA371:$AL371)</f>
        <v>1</v>
      </c>
      <c r="Y371" s="171">
        <f>SUMPRODUCT('Cost Escalators'!$B$20:$M$20,'Input Data'!$AA371:$AL371)</f>
        <v>1</v>
      </c>
      <c r="Z371" s="171">
        <f>SUMPRODUCT('Cost Escalators'!$B$21:$M$21,'Input Data'!$AA371:$AL371)</f>
        <v>1</v>
      </c>
      <c r="AA371" s="176">
        <f>SUMPRODUCT('Cost Escalators'!$B$22:$M$22,'Input Data'!$AA371:$AL371)</f>
        <v>1</v>
      </c>
      <c r="AC371" s="255">
        <f>IF(OR($A371='Cost Escalators'!$A$68,$A371='Cost Escalators'!$A$69,$A371='Cost Escalators'!$A$70,$A371='Cost Escalators'!$A$71),SUM($H371:$L371),0)</f>
        <v>0</v>
      </c>
    </row>
    <row r="372" spans="1:29" x14ac:dyDescent="0.2">
      <c r="A372" s="33">
        <f>'Input Data'!A372</f>
        <v>4240</v>
      </c>
      <c r="B372" s="33" t="str">
        <f>'Input Data'!B372</f>
        <v>Easements</v>
      </c>
      <c r="C372" s="33" t="str">
        <f>'Input Data'!C372</f>
        <v>Miscellaneous State Forests Easements</v>
      </c>
      <c r="D372" s="35" t="str">
        <f>'Input Data'!D372</f>
        <v>PS Easements</v>
      </c>
      <c r="E372" s="63" t="str">
        <f>'Input Data'!E372</f>
        <v>Input_Proj_Commit</v>
      </c>
      <c r="F372" s="68">
        <f>'Input Data'!F372</f>
        <v>2009</v>
      </c>
      <c r="G372" s="52">
        <f>'Input Data'!G372</f>
        <v>2013</v>
      </c>
      <c r="H372" s="34">
        <f>'Costs ($2014) Excl Real Esc'!H372</f>
        <v>-7.6264299514103087E-2</v>
      </c>
      <c r="I372" s="34">
        <f>'Costs ($2014) Excl Real Esc'!I372</f>
        <v>0</v>
      </c>
      <c r="J372" s="34">
        <f>'Costs ($2014) Excl Real Esc'!J372</f>
        <v>0</v>
      </c>
      <c r="K372" s="34">
        <f>'Costs ($2014) Excl Real Esc'!K372</f>
        <v>0</v>
      </c>
      <c r="L372" s="49">
        <f>'Costs ($2014) Excl Real Esc'!L372*W372</f>
        <v>0</v>
      </c>
      <c r="M372" s="34">
        <f>'Costs ($2014) Excl Real Esc'!M372*X372</f>
        <v>0</v>
      </c>
      <c r="N372" s="34">
        <f>'Costs ($2014) Excl Real Esc'!N372*Y372</f>
        <v>0</v>
      </c>
      <c r="O372" s="34">
        <f>'Costs ($2014) Excl Real Esc'!O372*Z372</f>
        <v>0</v>
      </c>
      <c r="P372" s="49">
        <f>'Costs ($2014) Excl Real Esc'!P372*AA372</f>
        <v>0</v>
      </c>
      <c r="R372" s="102">
        <f t="shared" si="23"/>
        <v>0</v>
      </c>
      <c r="S372" s="34">
        <f t="shared" si="24"/>
        <v>0</v>
      </c>
      <c r="T372" s="34">
        <f t="shared" si="25"/>
        <v>0</v>
      </c>
      <c r="U372" s="49">
        <f t="shared" si="26"/>
        <v>0</v>
      </c>
      <c r="W372" s="177">
        <f>SUMPRODUCT('Cost Escalators'!$B$18:$M$18,'Input Data'!$AA372:$AL372)</f>
        <v>1</v>
      </c>
      <c r="X372" s="171">
        <f>SUMPRODUCT('Cost Escalators'!$B$19:$M$19,'Input Data'!$AA372:$AL372)</f>
        <v>1</v>
      </c>
      <c r="Y372" s="171">
        <f>SUMPRODUCT('Cost Escalators'!$B$20:$M$20,'Input Data'!$AA372:$AL372)</f>
        <v>1</v>
      </c>
      <c r="Z372" s="171">
        <f>SUMPRODUCT('Cost Escalators'!$B$21:$M$21,'Input Data'!$AA372:$AL372)</f>
        <v>1</v>
      </c>
      <c r="AA372" s="176">
        <f>SUMPRODUCT('Cost Escalators'!$B$22:$M$22,'Input Data'!$AA372:$AL372)</f>
        <v>1</v>
      </c>
      <c r="AC372" s="255">
        <f>IF(OR($A372='Cost Escalators'!$A$68,$A372='Cost Escalators'!$A$69,$A372='Cost Escalators'!$A$70,$A372='Cost Escalators'!$A$71),SUM($H372:$L372),0)</f>
        <v>0</v>
      </c>
    </row>
    <row r="373" spans="1:29" x14ac:dyDescent="0.2">
      <c r="A373" s="33">
        <f>'Input Data'!A373</f>
        <v>4254</v>
      </c>
      <c r="B373" s="33" t="str">
        <f>'Input Data'!B373</f>
        <v>Easements</v>
      </c>
      <c r="C373" s="33" t="str">
        <f>'Input Data'!C373</f>
        <v>Ivanhoe Coal</v>
      </c>
      <c r="D373" s="35" t="str">
        <f>'Input Data'!D373</f>
        <v>PS Easements</v>
      </c>
      <c r="E373" s="63" t="str">
        <f>'Input Data'!E373</f>
        <v>Input_Proj_Commit</v>
      </c>
      <c r="F373" s="68">
        <f>'Input Data'!F373</f>
        <v>2009</v>
      </c>
      <c r="G373" s="52">
        <f>'Input Data'!G373</f>
        <v>2013</v>
      </c>
      <c r="H373" s="34">
        <f>'Costs ($2014) Excl Real Esc'!H373</f>
        <v>-92579.346790756201</v>
      </c>
      <c r="I373" s="34">
        <f>'Costs ($2014) Excl Real Esc'!I373</f>
        <v>0</v>
      </c>
      <c r="J373" s="34">
        <f>'Costs ($2014) Excl Real Esc'!J373</f>
        <v>0</v>
      </c>
      <c r="K373" s="34">
        <f>'Costs ($2014) Excl Real Esc'!K373</f>
        <v>0</v>
      </c>
      <c r="L373" s="49">
        <f>'Costs ($2014) Excl Real Esc'!L373*W373</f>
        <v>0</v>
      </c>
      <c r="M373" s="34">
        <f>'Costs ($2014) Excl Real Esc'!M373*X373</f>
        <v>0</v>
      </c>
      <c r="N373" s="34">
        <f>'Costs ($2014) Excl Real Esc'!N373*Y373</f>
        <v>0</v>
      </c>
      <c r="O373" s="34">
        <f>'Costs ($2014) Excl Real Esc'!O373*Z373</f>
        <v>0</v>
      </c>
      <c r="P373" s="49">
        <f>'Costs ($2014) Excl Real Esc'!P373*AA373</f>
        <v>0</v>
      </c>
      <c r="R373" s="102">
        <f t="shared" si="23"/>
        <v>0</v>
      </c>
      <c r="S373" s="34">
        <f t="shared" si="24"/>
        <v>0</v>
      </c>
      <c r="T373" s="34">
        <f t="shared" si="25"/>
        <v>0</v>
      </c>
      <c r="U373" s="49">
        <f t="shared" si="26"/>
        <v>0</v>
      </c>
      <c r="W373" s="177">
        <f>SUMPRODUCT('Cost Escalators'!$B$18:$M$18,'Input Data'!$AA373:$AL373)</f>
        <v>1</v>
      </c>
      <c r="X373" s="171">
        <f>SUMPRODUCT('Cost Escalators'!$B$19:$M$19,'Input Data'!$AA373:$AL373)</f>
        <v>1</v>
      </c>
      <c r="Y373" s="171">
        <f>SUMPRODUCT('Cost Escalators'!$B$20:$M$20,'Input Data'!$AA373:$AL373)</f>
        <v>1</v>
      </c>
      <c r="Z373" s="171">
        <f>SUMPRODUCT('Cost Escalators'!$B$21:$M$21,'Input Data'!$AA373:$AL373)</f>
        <v>1</v>
      </c>
      <c r="AA373" s="176">
        <f>SUMPRODUCT('Cost Escalators'!$B$22:$M$22,'Input Data'!$AA373:$AL373)</f>
        <v>1</v>
      </c>
      <c r="AC373" s="255">
        <f>IF(OR($A373='Cost Escalators'!$A$68,$A373='Cost Escalators'!$A$69,$A373='Cost Escalators'!$A$70,$A373='Cost Escalators'!$A$71),SUM($H373:$L373),0)</f>
        <v>0</v>
      </c>
    </row>
    <row r="374" spans="1:29" x14ac:dyDescent="0.2">
      <c r="A374" s="33">
        <f>'Input Data'!A374</f>
        <v>4300</v>
      </c>
      <c r="B374" s="33" t="str">
        <f>'Input Data'!B374</f>
        <v>Easements</v>
      </c>
      <c r="C374" s="33" t="str">
        <f>'Input Data'!C374</f>
        <v>Miscellaneous Statewide NPWS Easements</v>
      </c>
      <c r="D374" s="35" t="str">
        <f>'Input Data'!D374</f>
        <v>PS Easements</v>
      </c>
      <c r="E374" s="63" t="str">
        <f>'Input Data'!E374</f>
        <v>Input_Proj_Commit</v>
      </c>
      <c r="F374" s="68">
        <f>'Input Data'!F374</f>
        <v>2009</v>
      </c>
      <c r="G374" s="52">
        <f>'Input Data'!G374</f>
        <v>2013</v>
      </c>
      <c r="H374" s="34">
        <f>'Costs ($2014) Excl Real Esc'!H374</f>
        <v>31218.126417202297</v>
      </c>
      <c r="I374" s="34">
        <f>'Costs ($2014) Excl Real Esc'!I374</f>
        <v>0</v>
      </c>
      <c r="J374" s="34">
        <f>'Costs ($2014) Excl Real Esc'!J374</f>
        <v>0</v>
      </c>
      <c r="K374" s="34">
        <f>'Costs ($2014) Excl Real Esc'!K374</f>
        <v>0</v>
      </c>
      <c r="L374" s="49">
        <f>'Costs ($2014) Excl Real Esc'!L374*W374</f>
        <v>0</v>
      </c>
      <c r="M374" s="34">
        <f>'Costs ($2014) Excl Real Esc'!M374*X374</f>
        <v>0</v>
      </c>
      <c r="N374" s="34">
        <f>'Costs ($2014) Excl Real Esc'!N374*Y374</f>
        <v>0</v>
      </c>
      <c r="O374" s="34">
        <f>'Costs ($2014) Excl Real Esc'!O374*Z374</f>
        <v>0</v>
      </c>
      <c r="P374" s="49">
        <f>'Costs ($2014) Excl Real Esc'!P374*AA374</f>
        <v>0</v>
      </c>
      <c r="R374" s="102">
        <f t="shared" si="23"/>
        <v>0</v>
      </c>
      <c r="S374" s="34">
        <f t="shared" si="24"/>
        <v>0</v>
      </c>
      <c r="T374" s="34">
        <f t="shared" si="25"/>
        <v>0</v>
      </c>
      <c r="U374" s="49">
        <f t="shared" si="26"/>
        <v>0</v>
      </c>
      <c r="W374" s="177">
        <f>SUMPRODUCT('Cost Escalators'!$B$18:$M$18,'Input Data'!$AA374:$AL374)</f>
        <v>1</v>
      </c>
      <c r="X374" s="171">
        <f>SUMPRODUCT('Cost Escalators'!$B$19:$M$19,'Input Data'!$AA374:$AL374)</f>
        <v>1</v>
      </c>
      <c r="Y374" s="171">
        <f>SUMPRODUCT('Cost Escalators'!$B$20:$M$20,'Input Data'!$AA374:$AL374)</f>
        <v>1</v>
      </c>
      <c r="Z374" s="171">
        <f>SUMPRODUCT('Cost Escalators'!$B$21:$M$21,'Input Data'!$AA374:$AL374)</f>
        <v>1</v>
      </c>
      <c r="AA374" s="176">
        <f>SUMPRODUCT('Cost Escalators'!$B$22:$M$22,'Input Data'!$AA374:$AL374)</f>
        <v>1</v>
      </c>
      <c r="AC374" s="255">
        <f>IF(OR($A374='Cost Escalators'!$A$68,$A374='Cost Escalators'!$A$69,$A374='Cost Escalators'!$A$70,$A374='Cost Escalators'!$A$71),SUM($H374:$L374),0)</f>
        <v>0</v>
      </c>
    </row>
    <row r="375" spans="1:29" x14ac:dyDescent="0.2">
      <c r="A375" s="33">
        <f>'Input Data'!A375</f>
        <v>4400</v>
      </c>
      <c r="B375" s="33" t="str">
        <f>'Input Data'!B375</f>
        <v>Easements</v>
      </c>
      <c r="C375" s="33" t="str">
        <f>'Input Data'!C375</f>
        <v>Miscellaneous Sydney Catchment Authority Easements</v>
      </c>
      <c r="D375" s="35" t="str">
        <f>'Input Data'!D375</f>
        <v>PS Easements</v>
      </c>
      <c r="E375" s="63" t="str">
        <f>'Input Data'!E375</f>
        <v>Input_Proj_Commit</v>
      </c>
      <c r="F375" s="68">
        <f>'Input Data'!F375</f>
        <v>2009</v>
      </c>
      <c r="G375" s="52">
        <f>'Input Data'!G375</f>
        <v>2013</v>
      </c>
      <c r="H375" s="34">
        <f>'Costs ($2014) Excl Real Esc'!H375</f>
        <v>339.55045123664746</v>
      </c>
      <c r="I375" s="34">
        <f>'Costs ($2014) Excl Real Esc'!I375</f>
        <v>0</v>
      </c>
      <c r="J375" s="34">
        <f>'Costs ($2014) Excl Real Esc'!J375</f>
        <v>0</v>
      </c>
      <c r="K375" s="34">
        <f>'Costs ($2014) Excl Real Esc'!K375</f>
        <v>0</v>
      </c>
      <c r="L375" s="49">
        <f>'Costs ($2014) Excl Real Esc'!L375*W375</f>
        <v>0</v>
      </c>
      <c r="M375" s="34">
        <f>'Costs ($2014) Excl Real Esc'!M375*X375</f>
        <v>0</v>
      </c>
      <c r="N375" s="34">
        <f>'Costs ($2014) Excl Real Esc'!N375*Y375</f>
        <v>0</v>
      </c>
      <c r="O375" s="34">
        <f>'Costs ($2014) Excl Real Esc'!O375*Z375</f>
        <v>0</v>
      </c>
      <c r="P375" s="49">
        <f>'Costs ($2014) Excl Real Esc'!P375*AA375</f>
        <v>0</v>
      </c>
      <c r="R375" s="102">
        <f t="shared" si="23"/>
        <v>0</v>
      </c>
      <c r="S375" s="34">
        <f t="shared" si="24"/>
        <v>0</v>
      </c>
      <c r="T375" s="34">
        <f t="shared" si="25"/>
        <v>0</v>
      </c>
      <c r="U375" s="49">
        <f t="shared" si="26"/>
        <v>0</v>
      </c>
      <c r="W375" s="177">
        <f>SUMPRODUCT('Cost Escalators'!$B$18:$M$18,'Input Data'!$AA375:$AL375)</f>
        <v>1</v>
      </c>
      <c r="X375" s="171">
        <f>SUMPRODUCT('Cost Escalators'!$B$19:$M$19,'Input Data'!$AA375:$AL375)</f>
        <v>1</v>
      </c>
      <c r="Y375" s="171">
        <f>SUMPRODUCT('Cost Escalators'!$B$20:$M$20,'Input Data'!$AA375:$AL375)</f>
        <v>1</v>
      </c>
      <c r="Z375" s="171">
        <f>SUMPRODUCT('Cost Escalators'!$B$21:$M$21,'Input Data'!$AA375:$AL375)</f>
        <v>1</v>
      </c>
      <c r="AA375" s="176">
        <f>SUMPRODUCT('Cost Escalators'!$B$22:$M$22,'Input Data'!$AA375:$AL375)</f>
        <v>1</v>
      </c>
      <c r="AC375" s="255">
        <f>IF(OR($A375='Cost Escalators'!$A$68,$A375='Cost Escalators'!$A$69,$A375='Cost Escalators'!$A$70,$A375='Cost Escalators'!$A$71),SUM($H375:$L375),0)</f>
        <v>0</v>
      </c>
    </row>
    <row r="376" spans="1:29" x14ac:dyDescent="0.2">
      <c r="A376" s="33">
        <f>'Input Data'!A376</f>
        <v>905</v>
      </c>
      <c r="B376" s="33" t="str">
        <f>'Input Data'!B376</f>
        <v>Easements</v>
      </c>
      <c r="C376" s="33" t="str">
        <f>'Input Data'!C376</f>
        <v>Miscellaneous Easements</v>
      </c>
      <c r="D376" s="35" t="str">
        <f>'Input Data'!D376</f>
        <v>PS Easements</v>
      </c>
      <c r="E376" s="63" t="str">
        <f>'Input Data'!E376</f>
        <v>Input_Proj_Commit</v>
      </c>
      <c r="F376" s="68">
        <f>'Input Data'!F376</f>
        <v>2010</v>
      </c>
      <c r="G376" s="52">
        <f>'Input Data'!G376</f>
        <v>2013</v>
      </c>
      <c r="H376" s="34">
        <f>'Costs ($2014) Excl Real Esc'!H376</f>
        <v>4782114.3221911769</v>
      </c>
      <c r="I376" s="34">
        <f>'Costs ($2014) Excl Real Esc'!I376</f>
        <v>37895.862475496811</v>
      </c>
      <c r="J376" s="34">
        <f>'Costs ($2014) Excl Real Esc'!J376</f>
        <v>0</v>
      </c>
      <c r="K376" s="34">
        <f>'Costs ($2014) Excl Real Esc'!K376</f>
        <v>0</v>
      </c>
      <c r="L376" s="49">
        <f>'Costs ($2014) Excl Real Esc'!L376*W376</f>
        <v>0</v>
      </c>
      <c r="M376" s="34">
        <f>'Costs ($2014) Excl Real Esc'!M376*X376</f>
        <v>0</v>
      </c>
      <c r="N376" s="34">
        <f>'Costs ($2014) Excl Real Esc'!N376*Y376</f>
        <v>0</v>
      </c>
      <c r="O376" s="34">
        <f>'Costs ($2014) Excl Real Esc'!O376*Z376</f>
        <v>0</v>
      </c>
      <c r="P376" s="49">
        <f>'Costs ($2014) Excl Real Esc'!P376*AA376</f>
        <v>0</v>
      </c>
      <c r="R376" s="102">
        <f t="shared" si="23"/>
        <v>0</v>
      </c>
      <c r="S376" s="34">
        <f t="shared" si="24"/>
        <v>0</v>
      </c>
      <c r="T376" s="34">
        <f t="shared" si="25"/>
        <v>0</v>
      </c>
      <c r="U376" s="49">
        <f t="shared" si="26"/>
        <v>0</v>
      </c>
      <c r="W376" s="177">
        <f>SUMPRODUCT('Cost Escalators'!$B$18:$M$18,'Input Data'!$AA376:$AL376)</f>
        <v>1</v>
      </c>
      <c r="X376" s="171">
        <f>SUMPRODUCT('Cost Escalators'!$B$19:$M$19,'Input Data'!$AA376:$AL376)</f>
        <v>1</v>
      </c>
      <c r="Y376" s="171">
        <f>SUMPRODUCT('Cost Escalators'!$B$20:$M$20,'Input Data'!$AA376:$AL376)</f>
        <v>1</v>
      </c>
      <c r="Z376" s="171">
        <f>SUMPRODUCT('Cost Escalators'!$B$21:$M$21,'Input Data'!$AA376:$AL376)</f>
        <v>1</v>
      </c>
      <c r="AA376" s="176">
        <f>SUMPRODUCT('Cost Escalators'!$B$22:$M$22,'Input Data'!$AA376:$AL376)</f>
        <v>1</v>
      </c>
      <c r="AC376" s="255">
        <f>IF(OR($A376='Cost Escalators'!$A$68,$A376='Cost Escalators'!$A$69,$A376='Cost Escalators'!$A$70,$A376='Cost Escalators'!$A$71),SUM($H376:$L376),0)</f>
        <v>0</v>
      </c>
    </row>
    <row r="377" spans="1:29" x14ac:dyDescent="0.2">
      <c r="A377" s="33">
        <f>'Input Data'!A377</f>
        <v>6961</v>
      </c>
      <c r="B377" s="33" t="str">
        <f>'Input Data'!B377</f>
        <v>Easements</v>
      </c>
      <c r="C377" s="33" t="str">
        <f>'Input Data'!C377</f>
        <v>Bannaby to South Creek Lines 500kV Easement Acquisitions</v>
      </c>
      <c r="D377" s="35" t="str">
        <f>'Input Data'!D377</f>
        <v>PS Easements</v>
      </c>
      <c r="E377" s="63" t="str">
        <f>'Input Data'!E377</f>
        <v>Input_Proj_Commit</v>
      </c>
      <c r="F377" s="68">
        <f>'Input Data'!F377</f>
        <v>2013</v>
      </c>
      <c r="G377" s="52">
        <f>'Input Data'!G377</f>
        <v>2013</v>
      </c>
      <c r="H377" s="34">
        <f>'Costs ($2014) Excl Real Esc'!H377</f>
        <v>804.84983747212073</v>
      </c>
      <c r="I377" s="34">
        <f>'Costs ($2014) Excl Real Esc'!I377</f>
        <v>1371084.5721697491</v>
      </c>
      <c r="J377" s="34">
        <f>'Costs ($2014) Excl Real Esc'!J377</f>
        <v>-1324113.5288643981</v>
      </c>
      <c r="K377" s="34">
        <f>'Costs ($2014) Excl Real Esc'!K377</f>
        <v>526399.23998126783</v>
      </c>
      <c r="L377" s="49">
        <f>'Costs ($2014) Excl Real Esc'!L377*W377</f>
        <v>0</v>
      </c>
      <c r="M377" s="34">
        <f>'Costs ($2014) Excl Real Esc'!M377*X377</f>
        <v>0</v>
      </c>
      <c r="N377" s="34">
        <f>'Costs ($2014) Excl Real Esc'!N377*Y377</f>
        <v>0</v>
      </c>
      <c r="O377" s="34">
        <f>'Costs ($2014) Excl Real Esc'!O377*Z377</f>
        <v>0</v>
      </c>
      <c r="P377" s="49">
        <f>'Costs ($2014) Excl Real Esc'!P377*AA377</f>
        <v>0</v>
      </c>
      <c r="R377" s="102">
        <f t="shared" si="23"/>
        <v>0</v>
      </c>
      <c r="S377" s="34">
        <f t="shared" si="24"/>
        <v>0</v>
      </c>
      <c r="T377" s="34">
        <f t="shared" si="25"/>
        <v>0</v>
      </c>
      <c r="U377" s="49">
        <f t="shared" si="26"/>
        <v>0</v>
      </c>
      <c r="W377" s="177">
        <f>SUMPRODUCT('Cost Escalators'!$B$18:$M$18,'Input Data'!$AA377:$AL377)</f>
        <v>1</v>
      </c>
      <c r="X377" s="171">
        <f>SUMPRODUCT('Cost Escalators'!$B$19:$M$19,'Input Data'!$AA377:$AL377)</f>
        <v>1</v>
      </c>
      <c r="Y377" s="171">
        <f>SUMPRODUCT('Cost Escalators'!$B$20:$M$20,'Input Data'!$AA377:$AL377)</f>
        <v>1</v>
      </c>
      <c r="Z377" s="171">
        <f>SUMPRODUCT('Cost Escalators'!$B$21:$M$21,'Input Data'!$AA377:$AL377)</f>
        <v>1</v>
      </c>
      <c r="AA377" s="176">
        <f>SUMPRODUCT('Cost Escalators'!$B$22:$M$22,'Input Data'!$AA377:$AL377)</f>
        <v>1</v>
      </c>
      <c r="AC377" s="255">
        <f>IF(OR($A377='Cost Escalators'!$A$68,$A377='Cost Escalators'!$A$69,$A377='Cost Escalators'!$A$70,$A377='Cost Escalators'!$A$71),SUM($H377:$L377),0)</f>
        <v>0</v>
      </c>
    </row>
    <row r="378" spans="1:29" x14ac:dyDescent="0.2">
      <c r="A378" s="33">
        <f>'Input Data'!A378</f>
        <v>6673</v>
      </c>
      <c r="B378" s="33" t="str">
        <f>'Input Data'!B378</f>
        <v>Easements</v>
      </c>
      <c r="C378" s="33" t="str">
        <f>'Input Data'!C378</f>
        <v>Dumaresq to Lismore 330kV Strategic Easement Acquisition</v>
      </c>
      <c r="D378" s="35" t="str">
        <f>'Input Data'!D378</f>
        <v>PS Easements</v>
      </c>
      <c r="E378" s="63" t="str">
        <f>'Input Data'!E378</f>
        <v>Input_Proj_Commit</v>
      </c>
      <c r="F378" s="68">
        <f>'Input Data'!F378</f>
        <v>2014</v>
      </c>
      <c r="G378" s="52">
        <f>'Input Data'!G378</f>
        <v>2013</v>
      </c>
      <c r="H378" s="34">
        <f>'Costs ($2014) Excl Real Esc'!H378</f>
        <v>3685694.4755031178</v>
      </c>
      <c r="I378" s="34">
        <f>'Costs ($2014) Excl Real Esc'!I378</f>
        <v>3651041.2470831354</v>
      </c>
      <c r="J378" s="34">
        <f>'Costs ($2014) Excl Real Esc'!J378</f>
        <v>3770822.9893178521</v>
      </c>
      <c r="K378" s="34">
        <f>'Costs ($2014) Excl Real Esc'!K378</f>
        <v>3360996.5009431322</v>
      </c>
      <c r="L378" s="49">
        <f>'Costs ($2014) Excl Real Esc'!L378*W378</f>
        <v>584823.83984375</v>
      </c>
      <c r="M378" s="34">
        <f>'Costs ($2014) Excl Real Esc'!M378*X378</f>
        <v>0</v>
      </c>
      <c r="N378" s="34">
        <f>'Costs ($2014) Excl Real Esc'!N378*Y378</f>
        <v>0</v>
      </c>
      <c r="O378" s="34">
        <f>'Costs ($2014) Excl Real Esc'!O378*Z378</f>
        <v>0</v>
      </c>
      <c r="P378" s="49">
        <f>'Costs ($2014) Excl Real Esc'!P378*AA378</f>
        <v>0</v>
      </c>
      <c r="R378" s="102">
        <f t="shared" si="23"/>
        <v>0</v>
      </c>
      <c r="S378" s="34">
        <f t="shared" si="24"/>
        <v>0</v>
      </c>
      <c r="T378" s="34">
        <f t="shared" si="25"/>
        <v>0</v>
      </c>
      <c r="U378" s="49">
        <f t="shared" si="26"/>
        <v>0</v>
      </c>
      <c r="W378" s="177">
        <f>SUMPRODUCT('Cost Escalators'!$B$18:$M$18,'Input Data'!$AA378:$AL378)</f>
        <v>1</v>
      </c>
      <c r="X378" s="171">
        <f>SUMPRODUCT('Cost Escalators'!$B$19:$M$19,'Input Data'!$AA378:$AL378)</f>
        <v>1</v>
      </c>
      <c r="Y378" s="171">
        <f>SUMPRODUCT('Cost Escalators'!$B$20:$M$20,'Input Data'!$AA378:$AL378)</f>
        <v>1</v>
      </c>
      <c r="Z378" s="171">
        <f>SUMPRODUCT('Cost Escalators'!$B$21:$M$21,'Input Data'!$AA378:$AL378)</f>
        <v>1</v>
      </c>
      <c r="AA378" s="176">
        <f>SUMPRODUCT('Cost Escalators'!$B$22:$M$22,'Input Data'!$AA378:$AL378)</f>
        <v>1</v>
      </c>
      <c r="AC378" s="255">
        <f>IF(OR($A378='Cost Escalators'!$A$68,$A378='Cost Escalators'!$A$69,$A378='Cost Escalators'!$A$70,$A378='Cost Escalators'!$A$71),SUM($H378:$L378),0)</f>
        <v>0</v>
      </c>
    </row>
    <row r="379" spans="1:29" x14ac:dyDescent="0.2">
      <c r="A379" s="33">
        <f>'Input Data'!A379</f>
        <v>7460</v>
      </c>
      <c r="B379" s="33" t="str">
        <f>'Input Data'!B379</f>
        <v>Easements</v>
      </c>
      <c r="C379" s="33" t="str">
        <f>'Input Data'!C379</f>
        <v>Kemps Creek to Liverpool 330kV Easement Acquisition</v>
      </c>
      <c r="D379" s="35" t="str">
        <f>'Input Data'!D379</f>
        <v>PS Easements</v>
      </c>
      <c r="E379" s="63" t="str">
        <f>'Input Data'!E379</f>
        <v>Input_Proj_Commit</v>
      </c>
      <c r="F379" s="68">
        <f>'Input Data'!F379</f>
        <v>2014</v>
      </c>
      <c r="G379" s="52">
        <f>'Input Data'!G379</f>
        <v>2013</v>
      </c>
      <c r="H379" s="34">
        <f>'Costs ($2014) Excl Real Esc'!H379</f>
        <v>89825.584569001061</v>
      </c>
      <c r="I379" s="34">
        <f>'Costs ($2014) Excl Real Esc'!I379</f>
        <v>130994.69452390411</v>
      </c>
      <c r="J379" s="34">
        <f>'Costs ($2014) Excl Real Esc'!J379</f>
        <v>7282618.0415453147</v>
      </c>
      <c r="K379" s="34">
        <f>'Costs ($2014) Excl Real Esc'!K379</f>
        <v>1248931.4052451437</v>
      </c>
      <c r="L379" s="49">
        <f>'Costs ($2014) Excl Real Esc'!L379*W379</f>
        <v>0</v>
      </c>
      <c r="M379" s="34">
        <f>'Costs ($2014) Excl Real Esc'!M379*X379</f>
        <v>0</v>
      </c>
      <c r="N379" s="34">
        <f>'Costs ($2014) Excl Real Esc'!N379*Y379</f>
        <v>0</v>
      </c>
      <c r="O379" s="34">
        <f>'Costs ($2014) Excl Real Esc'!O379*Z379</f>
        <v>0</v>
      </c>
      <c r="P379" s="49">
        <f>'Costs ($2014) Excl Real Esc'!P379*AA379</f>
        <v>0</v>
      </c>
      <c r="R379" s="102">
        <f t="shared" si="23"/>
        <v>0</v>
      </c>
      <c r="S379" s="34">
        <f t="shared" si="24"/>
        <v>0</v>
      </c>
      <c r="T379" s="34">
        <f t="shared" si="25"/>
        <v>0</v>
      </c>
      <c r="U379" s="49">
        <f t="shared" si="26"/>
        <v>0</v>
      </c>
      <c r="W379" s="177">
        <f>SUMPRODUCT('Cost Escalators'!$B$18:$M$18,'Input Data'!$AA379:$AL379)</f>
        <v>1</v>
      </c>
      <c r="X379" s="171">
        <f>SUMPRODUCT('Cost Escalators'!$B$19:$M$19,'Input Data'!$AA379:$AL379)</f>
        <v>1</v>
      </c>
      <c r="Y379" s="171">
        <f>SUMPRODUCT('Cost Escalators'!$B$20:$M$20,'Input Data'!$AA379:$AL379)</f>
        <v>1</v>
      </c>
      <c r="Z379" s="171">
        <f>SUMPRODUCT('Cost Escalators'!$B$21:$M$21,'Input Data'!$AA379:$AL379)</f>
        <v>1</v>
      </c>
      <c r="AA379" s="176">
        <f>SUMPRODUCT('Cost Escalators'!$B$22:$M$22,'Input Data'!$AA379:$AL379)</f>
        <v>1</v>
      </c>
      <c r="AC379" s="255">
        <f>IF(OR($A379='Cost Escalators'!$A$68,$A379='Cost Escalators'!$A$69,$A379='Cost Escalators'!$A$70,$A379='Cost Escalators'!$A$71),SUM($H379:$L379),0)</f>
        <v>0</v>
      </c>
    </row>
    <row r="380" spans="1:29" x14ac:dyDescent="0.2">
      <c r="A380" s="33">
        <f>'Input Data'!A380</f>
        <v>7790</v>
      </c>
      <c r="B380" s="33" t="str">
        <f>'Input Data'!B380</f>
        <v>Easements</v>
      </c>
      <c r="C380" s="33" t="str">
        <f>'Input Data'!C380</f>
        <v>Strategic Easement for Sydney West to Holroyd Second 330kV Line</v>
      </c>
      <c r="D380" s="35" t="str">
        <f>'Input Data'!D380</f>
        <v>PS Easements</v>
      </c>
      <c r="E380" s="63" t="str">
        <f>'Input Data'!E380</f>
        <v>Input_Proj_Commit</v>
      </c>
      <c r="F380" s="68">
        <f>'Input Data'!F380</f>
        <v>2015</v>
      </c>
      <c r="G380" s="52">
        <f>'Input Data'!G380</f>
        <v>2013</v>
      </c>
      <c r="H380" s="34">
        <f>'Costs ($2014) Excl Real Esc'!H380</f>
        <v>0</v>
      </c>
      <c r="I380" s="34">
        <f>'Costs ($2014) Excl Real Esc'!I380</f>
        <v>0</v>
      </c>
      <c r="J380" s="34">
        <f>'Costs ($2014) Excl Real Esc'!J380</f>
        <v>26800.613931863991</v>
      </c>
      <c r="K380" s="34">
        <f>'Costs ($2014) Excl Real Esc'!K380</f>
        <v>0</v>
      </c>
      <c r="L380" s="49">
        <f>'Costs ($2014) Excl Real Esc'!L380*W380</f>
        <v>-25371.488016390358</v>
      </c>
      <c r="M380" s="34">
        <f>'Costs ($2014) Excl Real Esc'!M380*X380</f>
        <v>0</v>
      </c>
      <c r="N380" s="34">
        <f>'Costs ($2014) Excl Real Esc'!N380*Y380</f>
        <v>0</v>
      </c>
      <c r="O380" s="34">
        <f>'Costs ($2014) Excl Real Esc'!O380*Z380</f>
        <v>0</v>
      </c>
      <c r="P380" s="49">
        <f>'Costs ($2014) Excl Real Esc'!P380*AA380</f>
        <v>0</v>
      </c>
      <c r="R380" s="102">
        <f t="shared" si="23"/>
        <v>1429.1259154736326</v>
      </c>
      <c r="S380" s="34">
        <f t="shared" si="24"/>
        <v>0</v>
      </c>
      <c r="T380" s="34">
        <f t="shared" si="25"/>
        <v>0</v>
      </c>
      <c r="U380" s="49">
        <f t="shared" si="26"/>
        <v>0</v>
      </c>
      <c r="W380" s="177">
        <f>SUMPRODUCT('Cost Escalators'!$B$18:$M$18,'Input Data'!$AA380:$AL380)</f>
        <v>1</v>
      </c>
      <c r="X380" s="171">
        <f>SUMPRODUCT('Cost Escalators'!$B$19:$M$19,'Input Data'!$AA380:$AL380)</f>
        <v>1</v>
      </c>
      <c r="Y380" s="171">
        <f>SUMPRODUCT('Cost Escalators'!$B$20:$M$20,'Input Data'!$AA380:$AL380)</f>
        <v>1</v>
      </c>
      <c r="Z380" s="171">
        <f>SUMPRODUCT('Cost Escalators'!$B$21:$M$21,'Input Data'!$AA380:$AL380)</f>
        <v>1</v>
      </c>
      <c r="AA380" s="176">
        <f>SUMPRODUCT('Cost Escalators'!$B$22:$M$22,'Input Data'!$AA380:$AL380)</f>
        <v>1</v>
      </c>
      <c r="AC380" s="255">
        <f>IF(OR($A380='Cost Escalators'!$A$68,$A380='Cost Escalators'!$A$69,$A380='Cost Escalators'!$A$70,$A380='Cost Escalators'!$A$71),SUM($H380:$L380),0)</f>
        <v>0</v>
      </c>
    </row>
    <row r="381" spans="1:29" x14ac:dyDescent="0.2">
      <c r="A381" s="33">
        <f>'Input Data'!A381</f>
        <v>6923</v>
      </c>
      <c r="B381" s="33" t="str">
        <f>'Input Data'!B381</f>
        <v>Powering Sydney's Future</v>
      </c>
      <c r="C381" s="33" t="str">
        <f>'Input Data'!C381</f>
        <v>Rookwood 330kV Substation - Cable Bays For Beaconsfield West</v>
      </c>
      <c r="D381" s="35" t="str">
        <f>'Input Data'!D381</f>
        <v>PS Easements</v>
      </c>
      <c r="E381" s="63" t="str">
        <f>'Input Data'!E381</f>
        <v>Input_Proj_Commit</v>
      </c>
      <c r="F381" s="68">
        <f>'Input Data'!F381</f>
        <v>2017</v>
      </c>
      <c r="G381" s="52">
        <f>'Input Data'!G381</f>
        <v>2013</v>
      </c>
      <c r="H381" s="34">
        <f>'Costs ($2014) Excl Real Esc'!H381</f>
        <v>0</v>
      </c>
      <c r="I381" s="34">
        <f>'Costs ($2014) Excl Real Esc'!I381</f>
        <v>1601.9947671981631</v>
      </c>
      <c r="J381" s="34">
        <f>'Costs ($2014) Excl Real Esc'!J381</f>
        <v>-1570.0119894177888</v>
      </c>
      <c r="K381" s="34">
        <f>'Costs ($2014) Excl Real Esc'!K381</f>
        <v>0</v>
      </c>
      <c r="L381" s="49">
        <f>'Costs ($2014) Excl Real Esc'!L381*W381</f>
        <v>0</v>
      </c>
      <c r="M381" s="34">
        <f>'Costs ($2014) Excl Real Esc'!M381*X381</f>
        <v>0</v>
      </c>
      <c r="N381" s="34">
        <f>'Costs ($2014) Excl Real Esc'!N381*Y381</f>
        <v>0</v>
      </c>
      <c r="O381" s="34">
        <f>'Costs ($2014) Excl Real Esc'!O381*Z381</f>
        <v>0</v>
      </c>
      <c r="P381" s="49">
        <f>'Costs ($2014) Excl Real Esc'!P381*AA381</f>
        <v>0</v>
      </c>
      <c r="R381" s="102">
        <f t="shared" si="23"/>
        <v>0</v>
      </c>
      <c r="S381" s="34">
        <f t="shared" si="24"/>
        <v>0</v>
      </c>
      <c r="T381" s="34">
        <f t="shared" si="25"/>
        <v>31.982777780374363</v>
      </c>
      <c r="U381" s="49">
        <f t="shared" si="26"/>
        <v>0</v>
      </c>
      <c r="W381" s="177">
        <f>SUMPRODUCT('Cost Escalators'!$B$18:$M$18,'Input Data'!$AA381:$AL381)</f>
        <v>1</v>
      </c>
      <c r="X381" s="171">
        <f>SUMPRODUCT('Cost Escalators'!$B$19:$M$19,'Input Data'!$AA381:$AL381)</f>
        <v>1</v>
      </c>
      <c r="Y381" s="171">
        <f>SUMPRODUCT('Cost Escalators'!$B$20:$M$20,'Input Data'!$AA381:$AL381)</f>
        <v>1</v>
      </c>
      <c r="Z381" s="171">
        <f>SUMPRODUCT('Cost Escalators'!$B$21:$M$21,'Input Data'!$AA381:$AL381)</f>
        <v>1</v>
      </c>
      <c r="AA381" s="176">
        <f>SUMPRODUCT('Cost Escalators'!$B$22:$M$22,'Input Data'!$AA381:$AL381)</f>
        <v>1</v>
      </c>
      <c r="AC381" s="255">
        <f>IF(OR($A381='Cost Escalators'!$A$68,$A381='Cost Escalators'!$A$69,$A381='Cost Escalators'!$A$70,$A381='Cost Escalators'!$A$71),SUM($H381:$L381),0)</f>
        <v>0</v>
      </c>
    </row>
    <row r="382" spans="1:29" x14ac:dyDescent="0.2">
      <c r="A382" s="33">
        <f>'Input Data'!A382</f>
        <v>7562</v>
      </c>
      <c r="B382" s="33" t="str">
        <f>'Input Data'!B382</f>
        <v>Powering Sydney's Future</v>
      </c>
      <c r="C382" s="33" t="str">
        <f>'Input Data'!C382</f>
        <v>Haymarket Additional 330 kV Switchbays and Beaconsfield West Bay</v>
      </c>
      <c r="D382" s="35" t="str">
        <f>'Input Data'!D382</f>
        <v>PS Easements</v>
      </c>
      <c r="E382" s="63" t="str">
        <f>'Input Data'!E382</f>
        <v>Input_Proj_Commit</v>
      </c>
      <c r="F382" s="68">
        <f>'Input Data'!F382</f>
        <v>2017</v>
      </c>
      <c r="G382" s="52">
        <f>'Input Data'!G382</f>
        <v>2013</v>
      </c>
      <c r="H382" s="34">
        <f>'Costs ($2014) Excl Real Esc'!H382</f>
        <v>0</v>
      </c>
      <c r="I382" s="34">
        <f>'Costs ($2014) Excl Real Esc'!I382</f>
        <v>0</v>
      </c>
      <c r="J382" s="34">
        <f>'Costs ($2014) Excl Real Esc'!J382</f>
        <v>7058.025012277827</v>
      </c>
      <c r="K382" s="34">
        <f>'Costs ($2014) Excl Real Esc'!K382</f>
        <v>-6871.4063477767786</v>
      </c>
      <c r="L382" s="49">
        <f>'Costs ($2014) Excl Real Esc'!L382*W382</f>
        <v>0</v>
      </c>
      <c r="M382" s="34">
        <f>'Costs ($2014) Excl Real Esc'!M382*X382</f>
        <v>0</v>
      </c>
      <c r="N382" s="34">
        <f>'Costs ($2014) Excl Real Esc'!N382*Y382</f>
        <v>0</v>
      </c>
      <c r="O382" s="34">
        <f>'Costs ($2014) Excl Real Esc'!O382*Z382</f>
        <v>0</v>
      </c>
      <c r="P382" s="49">
        <f>'Costs ($2014) Excl Real Esc'!P382*AA382</f>
        <v>0</v>
      </c>
      <c r="R382" s="102">
        <f t="shared" si="23"/>
        <v>0</v>
      </c>
      <c r="S382" s="34">
        <f t="shared" si="24"/>
        <v>0</v>
      </c>
      <c r="T382" s="34">
        <f t="shared" si="25"/>
        <v>186.61866450104844</v>
      </c>
      <c r="U382" s="49">
        <f t="shared" si="26"/>
        <v>0</v>
      </c>
      <c r="W382" s="177">
        <f>SUMPRODUCT('Cost Escalators'!$B$18:$M$18,'Input Data'!$AA382:$AL382)</f>
        <v>1</v>
      </c>
      <c r="X382" s="171">
        <f>SUMPRODUCT('Cost Escalators'!$B$19:$M$19,'Input Data'!$AA382:$AL382)</f>
        <v>1</v>
      </c>
      <c r="Y382" s="171">
        <f>SUMPRODUCT('Cost Escalators'!$B$20:$M$20,'Input Data'!$AA382:$AL382)</f>
        <v>1</v>
      </c>
      <c r="Z382" s="171">
        <f>SUMPRODUCT('Cost Escalators'!$B$21:$M$21,'Input Data'!$AA382:$AL382)</f>
        <v>1</v>
      </c>
      <c r="AA382" s="176">
        <f>SUMPRODUCT('Cost Escalators'!$B$22:$M$22,'Input Data'!$AA382:$AL382)</f>
        <v>1</v>
      </c>
      <c r="AC382" s="255">
        <f>IF(OR($A382='Cost Escalators'!$A$68,$A382='Cost Escalators'!$A$69,$A382='Cost Escalators'!$A$70,$A382='Cost Escalators'!$A$71),SUM($H382:$L382),0)</f>
        <v>0</v>
      </c>
    </row>
    <row r="383" spans="1:29" x14ac:dyDescent="0.2">
      <c r="A383" s="33">
        <f>'Input Data'!A383</f>
        <v>4759</v>
      </c>
      <c r="B383" s="33" t="str">
        <f>'Input Data'!B383</f>
        <v>Property</v>
      </c>
      <c r="C383" s="33" t="str">
        <f>'Input Data'!C383</f>
        <v>Marulan Substation Outstanding Land Acquisition</v>
      </c>
      <c r="D383" s="35" t="str">
        <f>'Input Data'!D383</f>
        <v>PS Easements</v>
      </c>
      <c r="E383" s="63" t="str">
        <f>'Input Data'!E383</f>
        <v>Input_Proj_Commit</v>
      </c>
      <c r="F383" s="68">
        <f>'Input Data'!F383</f>
        <v>2009</v>
      </c>
      <c r="G383" s="52">
        <f>'Input Data'!G383</f>
        <v>2013</v>
      </c>
      <c r="H383" s="34">
        <f>'Costs ($2014) Excl Real Esc'!H383</f>
        <v>441204.65045008634</v>
      </c>
      <c r="I383" s="34">
        <f>'Costs ($2014) Excl Real Esc'!I383</f>
        <v>244.35442018603652</v>
      </c>
      <c r="J383" s="34">
        <f>'Costs ($2014) Excl Real Esc'!J383</f>
        <v>0</v>
      </c>
      <c r="K383" s="34">
        <f>'Costs ($2014) Excl Real Esc'!K383</f>
        <v>0</v>
      </c>
      <c r="L383" s="49">
        <f>'Costs ($2014) Excl Real Esc'!L383*W383</f>
        <v>0</v>
      </c>
      <c r="M383" s="34">
        <f>'Costs ($2014) Excl Real Esc'!M383*X383</f>
        <v>0</v>
      </c>
      <c r="N383" s="34">
        <f>'Costs ($2014) Excl Real Esc'!N383*Y383</f>
        <v>0</v>
      </c>
      <c r="O383" s="34">
        <f>'Costs ($2014) Excl Real Esc'!O383*Z383</f>
        <v>0</v>
      </c>
      <c r="P383" s="49">
        <f>'Costs ($2014) Excl Real Esc'!P383*AA383</f>
        <v>0</v>
      </c>
      <c r="R383" s="102">
        <f t="shared" si="23"/>
        <v>0</v>
      </c>
      <c r="S383" s="34">
        <f t="shared" si="24"/>
        <v>0</v>
      </c>
      <c r="T383" s="34">
        <f t="shared" si="25"/>
        <v>0</v>
      </c>
      <c r="U383" s="49">
        <f t="shared" si="26"/>
        <v>0</v>
      </c>
      <c r="W383" s="177">
        <f>SUMPRODUCT('Cost Escalators'!$B$18:$M$18,'Input Data'!$AA383:$AL383)</f>
        <v>1</v>
      </c>
      <c r="X383" s="171">
        <f>SUMPRODUCT('Cost Escalators'!$B$19:$M$19,'Input Data'!$AA383:$AL383)</f>
        <v>1</v>
      </c>
      <c r="Y383" s="171">
        <f>SUMPRODUCT('Cost Escalators'!$B$20:$M$20,'Input Data'!$AA383:$AL383)</f>
        <v>1</v>
      </c>
      <c r="Z383" s="171">
        <f>SUMPRODUCT('Cost Escalators'!$B$21:$M$21,'Input Data'!$AA383:$AL383)</f>
        <v>1</v>
      </c>
      <c r="AA383" s="176">
        <f>SUMPRODUCT('Cost Escalators'!$B$22:$M$22,'Input Data'!$AA383:$AL383)</f>
        <v>1</v>
      </c>
      <c r="AC383" s="255">
        <f>IF(OR($A383='Cost Escalators'!$A$68,$A383='Cost Escalators'!$A$69,$A383='Cost Escalators'!$A$70,$A383='Cost Escalators'!$A$71),SUM($H383:$L383),0)</f>
        <v>0</v>
      </c>
    </row>
    <row r="384" spans="1:29" x14ac:dyDescent="0.2">
      <c r="A384" s="33">
        <f>'Input Data'!A384</f>
        <v>5827</v>
      </c>
      <c r="B384" s="33" t="str">
        <f>'Input Data'!B384</f>
        <v>Property</v>
      </c>
      <c r="C384" s="33" t="str">
        <f>'Input Data'!C384</f>
        <v>Miscellaneous Substation Site Rights Acquisition</v>
      </c>
      <c r="D384" s="35" t="str">
        <f>'Input Data'!D384</f>
        <v>PS Easements</v>
      </c>
      <c r="E384" s="63" t="str">
        <f>'Input Data'!E384</f>
        <v>Input_Proj_Commit</v>
      </c>
      <c r="F384" s="68">
        <f>'Input Data'!F384</f>
        <v>2009</v>
      </c>
      <c r="G384" s="52">
        <f>'Input Data'!G384</f>
        <v>2013</v>
      </c>
      <c r="H384" s="34">
        <f>'Costs ($2014) Excl Real Esc'!H384</f>
        <v>482.40437912649304</v>
      </c>
      <c r="I384" s="34">
        <f>'Costs ($2014) Excl Real Esc'!I384</f>
        <v>0</v>
      </c>
      <c r="J384" s="34">
        <f>'Costs ($2014) Excl Real Esc'!J384</f>
        <v>0</v>
      </c>
      <c r="K384" s="34">
        <f>'Costs ($2014) Excl Real Esc'!K384</f>
        <v>0</v>
      </c>
      <c r="L384" s="49">
        <f>'Costs ($2014) Excl Real Esc'!L384*W384</f>
        <v>0</v>
      </c>
      <c r="M384" s="34">
        <f>'Costs ($2014) Excl Real Esc'!M384*X384</f>
        <v>0</v>
      </c>
      <c r="N384" s="34">
        <f>'Costs ($2014) Excl Real Esc'!N384*Y384</f>
        <v>0</v>
      </c>
      <c r="O384" s="34">
        <f>'Costs ($2014) Excl Real Esc'!O384*Z384</f>
        <v>0</v>
      </c>
      <c r="P384" s="49">
        <f>'Costs ($2014) Excl Real Esc'!P384*AA384</f>
        <v>0</v>
      </c>
      <c r="R384" s="102">
        <f t="shared" si="23"/>
        <v>0</v>
      </c>
      <c r="S384" s="34">
        <f t="shared" si="24"/>
        <v>0</v>
      </c>
      <c r="T384" s="34">
        <f t="shared" si="25"/>
        <v>0</v>
      </c>
      <c r="U384" s="49">
        <f t="shared" si="26"/>
        <v>0</v>
      </c>
      <c r="W384" s="177">
        <f>SUMPRODUCT('Cost Escalators'!$B$18:$M$18,'Input Data'!$AA384:$AL384)</f>
        <v>1</v>
      </c>
      <c r="X384" s="171">
        <f>SUMPRODUCT('Cost Escalators'!$B$19:$M$19,'Input Data'!$AA384:$AL384)</f>
        <v>1</v>
      </c>
      <c r="Y384" s="171">
        <f>SUMPRODUCT('Cost Escalators'!$B$20:$M$20,'Input Data'!$AA384:$AL384)</f>
        <v>1</v>
      </c>
      <c r="Z384" s="171">
        <f>SUMPRODUCT('Cost Escalators'!$B$21:$M$21,'Input Data'!$AA384:$AL384)</f>
        <v>1</v>
      </c>
      <c r="AA384" s="176">
        <f>SUMPRODUCT('Cost Escalators'!$B$22:$M$22,'Input Data'!$AA384:$AL384)</f>
        <v>1</v>
      </c>
      <c r="AC384" s="255">
        <f>IF(OR($A384='Cost Escalators'!$A$68,$A384='Cost Escalators'!$A$69,$A384='Cost Escalators'!$A$70,$A384='Cost Escalators'!$A$71),SUM($H384:$L384),0)</f>
        <v>0</v>
      </c>
    </row>
    <row r="385" spans="1:29" x14ac:dyDescent="0.2">
      <c r="A385" s="33">
        <f>'Input Data'!A385</f>
        <v>7396</v>
      </c>
      <c r="B385" s="33" t="str">
        <f>'Input Data'!B385</f>
        <v>Property</v>
      </c>
      <c r="C385" s="33" t="str">
        <f>'Input Data'!C385</f>
        <v>Richmond Vale 500kV Strategic Property Acquisition</v>
      </c>
      <c r="D385" s="35" t="str">
        <f>'Input Data'!D385</f>
        <v>PS Easements</v>
      </c>
      <c r="E385" s="63" t="str">
        <f>'Input Data'!E385</f>
        <v>Input_Proj_Commit</v>
      </c>
      <c r="F385" s="68">
        <f>'Input Data'!F385</f>
        <v>2013</v>
      </c>
      <c r="G385" s="52">
        <f>'Input Data'!G385</f>
        <v>2013</v>
      </c>
      <c r="H385" s="34">
        <f>'Costs ($2014) Excl Real Esc'!H385</f>
        <v>2481.0301917928014</v>
      </c>
      <c r="I385" s="34">
        <f>'Costs ($2014) Excl Real Esc'!I385</f>
        <v>1680.4723171773571</v>
      </c>
      <c r="J385" s="34">
        <f>'Costs ($2014) Excl Real Esc'!J385</f>
        <v>-1300.8176518034365</v>
      </c>
      <c r="K385" s="34">
        <f>'Costs ($2014) Excl Real Esc'!K385</f>
        <v>0</v>
      </c>
      <c r="L385" s="49">
        <f>'Costs ($2014) Excl Real Esc'!L385*W385</f>
        <v>0</v>
      </c>
      <c r="M385" s="34">
        <f>'Costs ($2014) Excl Real Esc'!M385*X385</f>
        <v>0</v>
      </c>
      <c r="N385" s="34">
        <f>'Costs ($2014) Excl Real Esc'!N385*Y385</f>
        <v>0</v>
      </c>
      <c r="O385" s="34">
        <f>'Costs ($2014) Excl Real Esc'!O385*Z385</f>
        <v>0</v>
      </c>
      <c r="P385" s="49">
        <f>'Costs ($2014) Excl Real Esc'!P385*AA385</f>
        <v>0</v>
      </c>
      <c r="R385" s="102">
        <f t="shared" si="23"/>
        <v>0</v>
      </c>
      <c r="S385" s="34">
        <f t="shared" si="24"/>
        <v>0</v>
      </c>
      <c r="T385" s="34">
        <f t="shared" si="25"/>
        <v>0</v>
      </c>
      <c r="U385" s="49">
        <f t="shared" si="26"/>
        <v>0</v>
      </c>
      <c r="W385" s="177">
        <f>SUMPRODUCT('Cost Escalators'!$B$18:$M$18,'Input Data'!$AA385:$AL385)</f>
        <v>1</v>
      </c>
      <c r="X385" s="171">
        <f>SUMPRODUCT('Cost Escalators'!$B$19:$M$19,'Input Data'!$AA385:$AL385)</f>
        <v>1</v>
      </c>
      <c r="Y385" s="171">
        <f>SUMPRODUCT('Cost Escalators'!$B$20:$M$20,'Input Data'!$AA385:$AL385)</f>
        <v>1</v>
      </c>
      <c r="Z385" s="171">
        <f>SUMPRODUCT('Cost Escalators'!$B$21:$M$21,'Input Data'!$AA385:$AL385)</f>
        <v>1</v>
      </c>
      <c r="AA385" s="176">
        <f>SUMPRODUCT('Cost Escalators'!$B$22:$M$22,'Input Data'!$AA385:$AL385)</f>
        <v>1</v>
      </c>
      <c r="AC385" s="255">
        <f>IF(OR($A385='Cost Escalators'!$A$68,$A385='Cost Escalators'!$A$69,$A385='Cost Escalators'!$A$70,$A385='Cost Escalators'!$A$71),SUM($H385:$L385),0)</f>
        <v>0</v>
      </c>
    </row>
    <row r="386" spans="1:29" x14ac:dyDescent="0.2">
      <c r="A386" s="33">
        <f>'Input Data'!A386</f>
        <v>7457</v>
      </c>
      <c r="B386" s="33" t="str">
        <f>'Input Data'!B386</f>
        <v>Property</v>
      </c>
      <c r="C386" s="33" t="str">
        <f>'Input Data'!C386</f>
        <v>South Creek 500/330kV Substation Strategic Site Acquisition</v>
      </c>
      <c r="D386" s="35" t="str">
        <f>'Input Data'!D386</f>
        <v>PS Easements</v>
      </c>
      <c r="E386" s="63" t="str">
        <f>'Input Data'!E386</f>
        <v>Input_Proj_Commit</v>
      </c>
      <c r="F386" s="68">
        <f>'Input Data'!F386</f>
        <v>2013</v>
      </c>
      <c r="G386" s="52">
        <f>'Input Data'!G386</f>
        <v>2013</v>
      </c>
      <c r="H386" s="34">
        <f>'Costs ($2014) Excl Real Esc'!H386</f>
        <v>941326.98043259478</v>
      </c>
      <c r="I386" s="34">
        <f>'Costs ($2014) Excl Real Esc'!I386</f>
        <v>12738702.721256718</v>
      </c>
      <c r="J386" s="34">
        <f>'Costs ($2014) Excl Real Esc'!J386</f>
        <v>35739.331128174672</v>
      </c>
      <c r="K386" s="34">
        <f>'Costs ($2014) Excl Real Esc'!K386</f>
        <v>76267.181642374388</v>
      </c>
      <c r="L386" s="49">
        <f>'Costs ($2014) Excl Real Esc'!L386*W386</f>
        <v>0</v>
      </c>
      <c r="M386" s="34">
        <f>'Costs ($2014) Excl Real Esc'!M386*X386</f>
        <v>0</v>
      </c>
      <c r="N386" s="34">
        <f>'Costs ($2014) Excl Real Esc'!N386*Y386</f>
        <v>0</v>
      </c>
      <c r="O386" s="34">
        <f>'Costs ($2014) Excl Real Esc'!O386*Z386</f>
        <v>0</v>
      </c>
      <c r="P386" s="49">
        <f>'Costs ($2014) Excl Real Esc'!P386*AA386</f>
        <v>0</v>
      </c>
      <c r="R386" s="102">
        <f t="shared" si="23"/>
        <v>0</v>
      </c>
      <c r="S386" s="34">
        <f t="shared" si="24"/>
        <v>0</v>
      </c>
      <c r="T386" s="34">
        <f t="shared" si="25"/>
        <v>0</v>
      </c>
      <c r="U386" s="49">
        <f t="shared" si="26"/>
        <v>0</v>
      </c>
      <c r="W386" s="177">
        <f>SUMPRODUCT('Cost Escalators'!$B$18:$M$18,'Input Data'!$AA386:$AL386)</f>
        <v>1</v>
      </c>
      <c r="X386" s="171">
        <f>SUMPRODUCT('Cost Escalators'!$B$19:$M$19,'Input Data'!$AA386:$AL386)</f>
        <v>1</v>
      </c>
      <c r="Y386" s="171">
        <f>SUMPRODUCT('Cost Escalators'!$B$20:$M$20,'Input Data'!$AA386:$AL386)</f>
        <v>1</v>
      </c>
      <c r="Z386" s="171">
        <f>SUMPRODUCT('Cost Escalators'!$B$21:$M$21,'Input Data'!$AA386:$AL386)</f>
        <v>1</v>
      </c>
      <c r="AA386" s="176">
        <f>SUMPRODUCT('Cost Escalators'!$B$22:$M$22,'Input Data'!$AA386:$AL386)</f>
        <v>1</v>
      </c>
      <c r="AC386" s="255">
        <f>IF(OR($A386='Cost Escalators'!$A$68,$A386='Cost Escalators'!$A$69,$A386='Cost Escalators'!$A$70,$A386='Cost Escalators'!$A$71),SUM($H386:$L386),0)</f>
        <v>0</v>
      </c>
    </row>
    <row r="387" spans="1:29" x14ac:dyDescent="0.2">
      <c r="A387" s="33">
        <f>'Input Data'!A387</f>
        <v>5994</v>
      </c>
      <c r="B387" s="33" t="str">
        <f>'Input Data'!B387</f>
        <v>Property</v>
      </c>
      <c r="C387" s="33" t="str">
        <f>'Input Data'!C387</f>
        <v>Lismore Substations 330kV Augmentation</v>
      </c>
      <c r="D387" s="35" t="str">
        <f>'Input Data'!D387</f>
        <v>PS Easements</v>
      </c>
      <c r="E387" s="63" t="str">
        <f>'Input Data'!E387</f>
        <v>Input_Proj_Commit</v>
      </c>
      <c r="F387" s="68">
        <f>'Input Data'!F387</f>
        <v>2014</v>
      </c>
      <c r="G387" s="52">
        <f>'Input Data'!G387</f>
        <v>2013</v>
      </c>
      <c r="H387" s="34">
        <f>'Costs ($2014) Excl Real Esc'!H387</f>
        <v>-2.1789799861172278E-2</v>
      </c>
      <c r="I387" s="34">
        <f>'Costs ($2014) Excl Real Esc'!I387</f>
        <v>0</v>
      </c>
      <c r="J387" s="34">
        <f>'Costs ($2014) Excl Real Esc'!J387</f>
        <v>0</v>
      </c>
      <c r="K387" s="34">
        <f>'Costs ($2014) Excl Real Esc'!K387</f>
        <v>0</v>
      </c>
      <c r="L387" s="49">
        <f>'Costs ($2014) Excl Real Esc'!L387*W387</f>
        <v>0</v>
      </c>
      <c r="M387" s="34">
        <f>'Costs ($2014) Excl Real Esc'!M387*X387</f>
        <v>0</v>
      </c>
      <c r="N387" s="34">
        <f>'Costs ($2014) Excl Real Esc'!N387*Y387</f>
        <v>0</v>
      </c>
      <c r="O387" s="34">
        <f>'Costs ($2014) Excl Real Esc'!O387*Z387</f>
        <v>0</v>
      </c>
      <c r="P387" s="49">
        <f>'Costs ($2014) Excl Real Esc'!P387*AA387</f>
        <v>0</v>
      </c>
      <c r="R387" s="102">
        <f t="shared" si="23"/>
        <v>0</v>
      </c>
      <c r="S387" s="34">
        <f t="shared" si="24"/>
        <v>0</v>
      </c>
      <c r="T387" s="34">
        <f t="shared" si="25"/>
        <v>0</v>
      </c>
      <c r="U387" s="49">
        <f t="shared" si="26"/>
        <v>0</v>
      </c>
      <c r="W387" s="177">
        <f>SUMPRODUCT('Cost Escalators'!$B$18:$M$18,'Input Data'!$AA387:$AL387)</f>
        <v>1</v>
      </c>
      <c r="X387" s="171">
        <f>SUMPRODUCT('Cost Escalators'!$B$19:$M$19,'Input Data'!$AA387:$AL387)</f>
        <v>1</v>
      </c>
      <c r="Y387" s="171">
        <f>SUMPRODUCT('Cost Escalators'!$B$20:$M$20,'Input Data'!$AA387:$AL387)</f>
        <v>1</v>
      </c>
      <c r="Z387" s="171">
        <f>SUMPRODUCT('Cost Escalators'!$B$21:$M$21,'Input Data'!$AA387:$AL387)</f>
        <v>1</v>
      </c>
      <c r="AA387" s="176">
        <f>SUMPRODUCT('Cost Escalators'!$B$22:$M$22,'Input Data'!$AA387:$AL387)</f>
        <v>1</v>
      </c>
      <c r="AC387" s="255">
        <f>IF(OR($A387='Cost Escalators'!$A$68,$A387='Cost Escalators'!$A$69,$A387='Cost Escalators'!$A$70,$A387='Cost Escalators'!$A$71),SUM($H387:$L387),0)</f>
        <v>0</v>
      </c>
    </row>
    <row r="388" spans="1:29" x14ac:dyDescent="0.2">
      <c r="A388" s="33">
        <f>'Input Data'!A388</f>
        <v>6751</v>
      </c>
      <c r="B388" s="33" t="str">
        <f>'Input Data'!B388</f>
        <v>Property</v>
      </c>
      <c r="C388" s="33" t="str">
        <f>'Input Data'!C388</f>
        <v>Tenterfield Substation</v>
      </c>
      <c r="D388" s="35" t="str">
        <f>'Input Data'!D388</f>
        <v>PS Easements</v>
      </c>
      <c r="E388" s="63" t="str">
        <f>'Input Data'!E388</f>
        <v>Input_Proj_Commit</v>
      </c>
      <c r="F388" s="68">
        <f>'Input Data'!F388</f>
        <v>2014</v>
      </c>
      <c r="G388" s="52">
        <f>'Input Data'!G388</f>
        <v>2013</v>
      </c>
      <c r="H388" s="34">
        <f>'Costs ($2014) Excl Real Esc'!H388</f>
        <v>48400.60383652887</v>
      </c>
      <c r="I388" s="34">
        <f>'Costs ($2014) Excl Real Esc'!I388</f>
        <v>10335.195585463778</v>
      </c>
      <c r="J388" s="34">
        <f>'Costs ($2014) Excl Real Esc'!J388</f>
        <v>-64911.308325930084</v>
      </c>
      <c r="K388" s="34">
        <f>'Costs ($2014) Excl Real Esc'!K388</f>
        <v>0</v>
      </c>
      <c r="L388" s="49">
        <f>'Costs ($2014) Excl Real Esc'!L388*W388</f>
        <v>0</v>
      </c>
      <c r="M388" s="34">
        <f>'Costs ($2014) Excl Real Esc'!M388*X388</f>
        <v>0</v>
      </c>
      <c r="N388" s="34">
        <f>'Costs ($2014) Excl Real Esc'!N388*Y388</f>
        <v>0</v>
      </c>
      <c r="O388" s="34">
        <f>'Costs ($2014) Excl Real Esc'!O388*Z388</f>
        <v>0</v>
      </c>
      <c r="P388" s="49">
        <f>'Costs ($2014) Excl Real Esc'!P388*AA388</f>
        <v>0</v>
      </c>
      <c r="R388" s="102">
        <f t="shared" si="23"/>
        <v>0</v>
      </c>
      <c r="S388" s="34">
        <f t="shared" si="24"/>
        <v>0</v>
      </c>
      <c r="T388" s="34">
        <f t="shared" si="25"/>
        <v>0</v>
      </c>
      <c r="U388" s="49">
        <f t="shared" si="26"/>
        <v>0</v>
      </c>
      <c r="W388" s="177">
        <f>SUMPRODUCT('Cost Escalators'!$B$18:$M$18,'Input Data'!$AA388:$AL388)</f>
        <v>1</v>
      </c>
      <c r="X388" s="171">
        <f>SUMPRODUCT('Cost Escalators'!$B$19:$M$19,'Input Data'!$AA388:$AL388)</f>
        <v>1</v>
      </c>
      <c r="Y388" s="171">
        <f>SUMPRODUCT('Cost Escalators'!$B$20:$M$20,'Input Data'!$AA388:$AL388)</f>
        <v>1</v>
      </c>
      <c r="Z388" s="171">
        <f>SUMPRODUCT('Cost Escalators'!$B$21:$M$21,'Input Data'!$AA388:$AL388)</f>
        <v>1</v>
      </c>
      <c r="AA388" s="176">
        <f>SUMPRODUCT('Cost Escalators'!$B$22:$M$22,'Input Data'!$AA388:$AL388)</f>
        <v>1</v>
      </c>
      <c r="AC388" s="255">
        <f>IF(OR($A388='Cost Escalators'!$A$68,$A388='Cost Escalators'!$A$69,$A388='Cost Escalators'!$A$70,$A388='Cost Escalators'!$A$71),SUM($H388:$L388),0)</f>
        <v>0</v>
      </c>
    </row>
    <row r="389" spans="1:29" x14ac:dyDescent="0.2">
      <c r="A389" s="33">
        <f>'Input Data'!A389</f>
        <v>6939</v>
      </c>
      <c r="B389" s="33" t="str">
        <f>'Input Data'!B389</f>
        <v>Property</v>
      </c>
      <c r="C389" s="33" t="str">
        <f>'Input Data'!C389</f>
        <v>Tenterfield Substation</v>
      </c>
      <c r="D389" s="35" t="str">
        <f>'Input Data'!D389</f>
        <v>PS Easements</v>
      </c>
      <c r="E389" s="63" t="str">
        <f>'Input Data'!E389</f>
        <v>Input_Proj_Commit</v>
      </c>
      <c r="F389" s="68">
        <f>'Input Data'!F389</f>
        <v>2014</v>
      </c>
      <c r="G389" s="52">
        <f>'Input Data'!G389</f>
        <v>2013</v>
      </c>
      <c r="H389" s="34">
        <f>'Costs ($2014) Excl Real Esc'!H389</f>
        <v>0</v>
      </c>
      <c r="I389" s="34">
        <f>'Costs ($2014) Excl Real Esc'!I389</f>
        <v>1710.7574204756186</v>
      </c>
      <c r="J389" s="34">
        <f>'Costs ($2014) Excl Real Esc'!J389</f>
        <v>0</v>
      </c>
      <c r="K389" s="34">
        <f>'Costs ($2014) Excl Real Esc'!K389</f>
        <v>-1632.1658474884241</v>
      </c>
      <c r="L389" s="49">
        <f>'Costs ($2014) Excl Real Esc'!L389*W389</f>
        <v>0</v>
      </c>
      <c r="M389" s="34">
        <f>'Costs ($2014) Excl Real Esc'!M389*X389</f>
        <v>0</v>
      </c>
      <c r="N389" s="34">
        <f>'Costs ($2014) Excl Real Esc'!N389*Y389</f>
        <v>0</v>
      </c>
      <c r="O389" s="34">
        <f>'Costs ($2014) Excl Real Esc'!O389*Z389</f>
        <v>0</v>
      </c>
      <c r="P389" s="49">
        <f>'Costs ($2014) Excl Real Esc'!P389*AA389</f>
        <v>0</v>
      </c>
      <c r="R389" s="102">
        <f t="shared" ref="R389:R452" si="27">IF($F389=0,M389,IF($F389=R$4,SUM($H389:$P389),0))</f>
        <v>0</v>
      </c>
      <c r="S389" s="34">
        <f t="shared" ref="S389:S452" si="28">IF($F389=0,N389,IF($F389=S$4,SUM($H389:$P389),0))</f>
        <v>0</v>
      </c>
      <c r="T389" s="34">
        <f t="shared" ref="T389:T452" si="29">IF($F389=0,O389,IF($F389=T$4,SUM($H389:$P389),0))</f>
        <v>0</v>
      </c>
      <c r="U389" s="49">
        <f t="shared" ref="U389:U452" si="30">IF($F389=0,P389,IF($F389=U$4,SUM($H389:$P389),0))</f>
        <v>0</v>
      </c>
      <c r="W389" s="177">
        <f>SUMPRODUCT('Cost Escalators'!$B$18:$M$18,'Input Data'!$AA389:$AL389)</f>
        <v>1</v>
      </c>
      <c r="X389" s="171">
        <f>SUMPRODUCT('Cost Escalators'!$B$19:$M$19,'Input Data'!$AA389:$AL389)</f>
        <v>1</v>
      </c>
      <c r="Y389" s="171">
        <f>SUMPRODUCT('Cost Escalators'!$B$20:$M$20,'Input Data'!$AA389:$AL389)</f>
        <v>1</v>
      </c>
      <c r="Z389" s="171">
        <f>SUMPRODUCT('Cost Escalators'!$B$21:$M$21,'Input Data'!$AA389:$AL389)</f>
        <v>1</v>
      </c>
      <c r="AA389" s="176">
        <f>SUMPRODUCT('Cost Escalators'!$B$22:$M$22,'Input Data'!$AA389:$AL389)</f>
        <v>1</v>
      </c>
      <c r="AC389" s="255">
        <f>IF(OR($A389='Cost Escalators'!$A$68,$A389='Cost Escalators'!$A$69,$A389='Cost Escalators'!$A$70,$A389='Cost Escalators'!$A$71),SUM($H389:$L389),0)</f>
        <v>0</v>
      </c>
    </row>
    <row r="390" spans="1:29" x14ac:dyDescent="0.2">
      <c r="A390" s="33">
        <f>'Input Data'!A390</f>
        <v>6911</v>
      </c>
      <c r="B390" s="33" t="str">
        <f>'Input Data'!B390</f>
        <v>Property</v>
      </c>
      <c r="C390" s="33" t="str">
        <f>'Input Data'!C390</f>
        <v>Strategic Property Acquisition at Beryl</v>
      </c>
      <c r="D390" s="35" t="str">
        <f>'Input Data'!D390</f>
        <v>PS Easements</v>
      </c>
      <c r="E390" s="63" t="str">
        <f>'Input Data'!E390</f>
        <v>Input_Proj_Commit</v>
      </c>
      <c r="F390" s="68">
        <f>'Input Data'!F390</f>
        <v>2015</v>
      </c>
      <c r="G390" s="52">
        <f>'Input Data'!G390</f>
        <v>2013</v>
      </c>
      <c r="H390" s="34">
        <f>'Costs ($2014) Excl Real Esc'!H390</f>
        <v>11776.645971768367</v>
      </c>
      <c r="I390" s="34">
        <f>'Costs ($2014) Excl Real Esc'!I390</f>
        <v>161751.2905170483</v>
      </c>
      <c r="J390" s="34">
        <f>'Costs ($2014) Excl Real Esc'!J390</f>
        <v>-169777.95711607658</v>
      </c>
      <c r="K390" s="34">
        <f>'Costs ($2014) Excl Real Esc'!K390</f>
        <v>206550.74677559175</v>
      </c>
      <c r="L390" s="49">
        <f>'Costs ($2014) Excl Real Esc'!L390*W390</f>
        <v>51464.84375</v>
      </c>
      <c r="M390" s="34">
        <f>'Costs ($2014) Excl Real Esc'!M390*X390</f>
        <v>720507.8125</v>
      </c>
      <c r="N390" s="34">
        <f>'Costs ($2014) Excl Real Esc'!N390*Y390</f>
        <v>0</v>
      </c>
      <c r="O390" s="34">
        <f>'Costs ($2014) Excl Real Esc'!O390*Z390</f>
        <v>0</v>
      </c>
      <c r="P390" s="49">
        <f>'Costs ($2014) Excl Real Esc'!P390*AA390</f>
        <v>0</v>
      </c>
      <c r="R390" s="102">
        <f t="shared" si="27"/>
        <v>982273.38239833177</v>
      </c>
      <c r="S390" s="34">
        <f t="shared" si="28"/>
        <v>0</v>
      </c>
      <c r="T390" s="34">
        <f t="shared" si="29"/>
        <v>0</v>
      </c>
      <c r="U390" s="49">
        <f t="shared" si="30"/>
        <v>0</v>
      </c>
      <c r="W390" s="177">
        <f>SUMPRODUCT('Cost Escalators'!$B$18:$M$18,'Input Data'!$AA390:$AL390)</f>
        <v>1</v>
      </c>
      <c r="X390" s="171">
        <f>SUMPRODUCT('Cost Escalators'!$B$19:$M$19,'Input Data'!$AA390:$AL390)</f>
        <v>1</v>
      </c>
      <c r="Y390" s="171">
        <f>SUMPRODUCT('Cost Escalators'!$B$20:$M$20,'Input Data'!$AA390:$AL390)</f>
        <v>1</v>
      </c>
      <c r="Z390" s="171">
        <f>SUMPRODUCT('Cost Escalators'!$B$21:$M$21,'Input Data'!$AA390:$AL390)</f>
        <v>1</v>
      </c>
      <c r="AA390" s="176">
        <f>SUMPRODUCT('Cost Escalators'!$B$22:$M$22,'Input Data'!$AA390:$AL390)</f>
        <v>1</v>
      </c>
      <c r="AC390" s="255">
        <f>IF(OR($A390='Cost Escalators'!$A$68,$A390='Cost Escalators'!$A$69,$A390='Cost Escalators'!$A$70,$A390='Cost Escalators'!$A$71),SUM($H390:$L390),0)</f>
        <v>0</v>
      </c>
    </row>
    <row r="391" spans="1:29" x14ac:dyDescent="0.2">
      <c r="A391" s="33">
        <f>'Input Data'!A391</f>
        <v>7548</v>
      </c>
      <c r="B391" s="33" t="str">
        <f>'Input Data'!B391</f>
        <v>Property</v>
      </c>
      <c r="C391" s="33" t="str">
        <f>'Input Data'!C391</f>
        <v>Property Acquisition at Sydney West</v>
      </c>
      <c r="D391" s="35" t="str">
        <f>'Input Data'!D391</f>
        <v>PS Easements</v>
      </c>
      <c r="E391" s="63" t="str">
        <f>'Input Data'!E391</f>
        <v>Input_Proj_Commit</v>
      </c>
      <c r="F391" s="68">
        <f>'Input Data'!F391</f>
        <v>2015</v>
      </c>
      <c r="G391" s="52">
        <f>'Input Data'!G391</f>
        <v>2013</v>
      </c>
      <c r="H391" s="34">
        <f>'Costs ($2014) Excl Real Esc'!H391</f>
        <v>0</v>
      </c>
      <c r="I391" s="34">
        <f>'Costs ($2014) Excl Real Esc'!I391</f>
        <v>0</v>
      </c>
      <c r="J391" s="34">
        <f>'Costs ($2014) Excl Real Esc'!J391</f>
        <v>144599.79346361497</v>
      </c>
      <c r="K391" s="34">
        <f>'Costs ($2014) Excl Real Esc'!K391</f>
        <v>12428434.713753397</v>
      </c>
      <c r="L391" s="49">
        <f>'Costs ($2014) Excl Real Esc'!L391*W391</f>
        <v>257324.21875</v>
      </c>
      <c r="M391" s="34">
        <f>'Costs ($2014) Excl Real Esc'!M391*X391</f>
        <v>0</v>
      </c>
      <c r="N391" s="34">
        <f>'Costs ($2014) Excl Real Esc'!N391*Y391</f>
        <v>0</v>
      </c>
      <c r="O391" s="34">
        <f>'Costs ($2014) Excl Real Esc'!O391*Z391</f>
        <v>0</v>
      </c>
      <c r="P391" s="49">
        <f>'Costs ($2014) Excl Real Esc'!P391*AA391</f>
        <v>0</v>
      </c>
      <c r="R391" s="102">
        <f t="shared" si="27"/>
        <v>12830358.725967012</v>
      </c>
      <c r="S391" s="34">
        <f t="shared" si="28"/>
        <v>0</v>
      </c>
      <c r="T391" s="34">
        <f t="shared" si="29"/>
        <v>0</v>
      </c>
      <c r="U391" s="49">
        <f t="shared" si="30"/>
        <v>0</v>
      </c>
      <c r="W391" s="177">
        <f>SUMPRODUCT('Cost Escalators'!$B$18:$M$18,'Input Data'!$AA391:$AL391)</f>
        <v>1</v>
      </c>
      <c r="X391" s="171">
        <f>SUMPRODUCT('Cost Escalators'!$B$19:$M$19,'Input Data'!$AA391:$AL391)</f>
        <v>1</v>
      </c>
      <c r="Y391" s="171">
        <f>SUMPRODUCT('Cost Escalators'!$B$20:$M$20,'Input Data'!$AA391:$AL391)</f>
        <v>1</v>
      </c>
      <c r="Z391" s="171">
        <f>SUMPRODUCT('Cost Escalators'!$B$21:$M$21,'Input Data'!$AA391:$AL391)</f>
        <v>1</v>
      </c>
      <c r="AA391" s="176">
        <f>SUMPRODUCT('Cost Escalators'!$B$22:$M$22,'Input Data'!$AA391:$AL391)</f>
        <v>1</v>
      </c>
      <c r="AC391" s="255">
        <f>IF(OR($A391='Cost Escalators'!$A$68,$A391='Cost Escalators'!$A$69,$A391='Cost Escalators'!$A$70,$A391='Cost Escalators'!$A$71),SUM($H391:$L391),0)</f>
        <v>0</v>
      </c>
    </row>
    <row r="392" spans="1:29" x14ac:dyDescent="0.2">
      <c r="A392" s="33">
        <f>'Input Data'!A392</f>
        <v>6115</v>
      </c>
      <c r="B392" s="33" t="str">
        <f>'Input Data'!B392</f>
        <v>Property</v>
      </c>
      <c r="C392" s="33" t="str">
        <f>'Input Data'!C392</f>
        <v>Strategic Property Acquisition at Surry Hills</v>
      </c>
      <c r="D392" s="35" t="str">
        <f>'Input Data'!D392</f>
        <v>PS Easements</v>
      </c>
      <c r="E392" s="63" t="str">
        <f>'Input Data'!E392</f>
        <v>Input_Proj_Commit</v>
      </c>
      <c r="F392" s="68">
        <f>'Input Data'!F392</f>
        <v>2016</v>
      </c>
      <c r="G392" s="52">
        <f>'Input Data'!G392</f>
        <v>2013</v>
      </c>
      <c r="H392" s="34">
        <f>'Costs ($2014) Excl Real Esc'!H392</f>
        <v>87486.787295802031</v>
      </c>
      <c r="I392" s="34">
        <f>'Costs ($2014) Excl Real Esc'!I392</f>
        <v>-108477.56071446092</v>
      </c>
      <c r="J392" s="34">
        <f>'Costs ($2014) Excl Real Esc'!J392</f>
        <v>0</v>
      </c>
      <c r="K392" s="34">
        <f>'Costs ($2014) Excl Real Esc'!K392</f>
        <v>-5439.7445726163633</v>
      </c>
      <c r="L392" s="49">
        <f>'Costs ($2014) Excl Real Esc'!L392*W392</f>
        <v>0</v>
      </c>
      <c r="M392" s="34">
        <f>'Costs ($2014) Excl Real Esc'!M392*X392</f>
        <v>0</v>
      </c>
      <c r="N392" s="34">
        <f>'Costs ($2014) Excl Real Esc'!N392*Y392</f>
        <v>0</v>
      </c>
      <c r="O392" s="34">
        <f>'Costs ($2014) Excl Real Esc'!O392*Z392</f>
        <v>0</v>
      </c>
      <c r="P392" s="49">
        <f>'Costs ($2014) Excl Real Esc'!P392*AA392</f>
        <v>0</v>
      </c>
      <c r="R392" s="102">
        <f t="shared" si="27"/>
        <v>0</v>
      </c>
      <c r="S392" s="34">
        <f t="shared" si="28"/>
        <v>-26430.517991275257</v>
      </c>
      <c r="T392" s="34">
        <f t="shared" si="29"/>
        <v>0</v>
      </c>
      <c r="U392" s="49">
        <f t="shared" si="30"/>
        <v>0</v>
      </c>
      <c r="W392" s="177">
        <f>SUMPRODUCT('Cost Escalators'!$B$18:$M$18,'Input Data'!$AA392:$AL392)</f>
        <v>1</v>
      </c>
      <c r="X392" s="171">
        <f>SUMPRODUCT('Cost Escalators'!$B$19:$M$19,'Input Data'!$AA392:$AL392)</f>
        <v>1</v>
      </c>
      <c r="Y392" s="171">
        <f>SUMPRODUCT('Cost Escalators'!$B$20:$M$20,'Input Data'!$AA392:$AL392)</f>
        <v>1</v>
      </c>
      <c r="Z392" s="171">
        <f>SUMPRODUCT('Cost Escalators'!$B$21:$M$21,'Input Data'!$AA392:$AL392)</f>
        <v>1</v>
      </c>
      <c r="AA392" s="176">
        <f>SUMPRODUCT('Cost Escalators'!$B$22:$M$22,'Input Data'!$AA392:$AL392)</f>
        <v>1</v>
      </c>
      <c r="AC392" s="255">
        <f>IF(OR($A392='Cost Escalators'!$A$68,$A392='Cost Escalators'!$A$69,$A392='Cost Escalators'!$A$70,$A392='Cost Escalators'!$A$71),SUM($H392:$L392),0)</f>
        <v>0</v>
      </c>
    </row>
    <row r="393" spans="1:29" x14ac:dyDescent="0.2">
      <c r="A393" s="33">
        <f>'Input Data'!A393</f>
        <v>6276</v>
      </c>
      <c r="B393" s="33" t="str">
        <f>'Input Data'!B393</f>
        <v>Property</v>
      </c>
      <c r="C393" s="33" t="str">
        <f>'Input Data'!C393</f>
        <v>Strategic Property Acquisition at Surry Hills</v>
      </c>
      <c r="D393" s="35" t="str">
        <f>'Input Data'!D393</f>
        <v>PS Easements</v>
      </c>
      <c r="E393" s="63" t="str">
        <f>'Input Data'!E393</f>
        <v>Input_Proj_Commit</v>
      </c>
      <c r="F393" s="68">
        <f>'Input Data'!F393</f>
        <v>2016</v>
      </c>
      <c r="G393" s="52">
        <f>'Input Data'!G393</f>
        <v>2013</v>
      </c>
      <c r="H393" s="34">
        <f>'Costs ($2014) Excl Real Esc'!H393</f>
        <v>-0.22879289854230861</v>
      </c>
      <c r="I393" s="34">
        <f>'Costs ($2014) Excl Real Esc'!I393</f>
        <v>0</v>
      </c>
      <c r="J393" s="34">
        <f>'Costs ($2014) Excl Real Esc'!J393</f>
        <v>0</v>
      </c>
      <c r="K393" s="34">
        <f>'Costs ($2014) Excl Real Esc'!K393</f>
        <v>0</v>
      </c>
      <c r="L393" s="49">
        <f>'Costs ($2014) Excl Real Esc'!L393*W393</f>
        <v>0</v>
      </c>
      <c r="M393" s="34">
        <f>'Costs ($2014) Excl Real Esc'!M393*X393</f>
        <v>0</v>
      </c>
      <c r="N393" s="34">
        <f>'Costs ($2014) Excl Real Esc'!N393*Y393</f>
        <v>0</v>
      </c>
      <c r="O393" s="34">
        <f>'Costs ($2014) Excl Real Esc'!O393*Z393</f>
        <v>0</v>
      </c>
      <c r="P393" s="49">
        <f>'Costs ($2014) Excl Real Esc'!P393*AA393</f>
        <v>0</v>
      </c>
      <c r="R393" s="102">
        <f t="shared" si="27"/>
        <v>0</v>
      </c>
      <c r="S393" s="34">
        <f t="shared" si="28"/>
        <v>-0.22879289854230861</v>
      </c>
      <c r="T393" s="34">
        <f t="shared" si="29"/>
        <v>0</v>
      </c>
      <c r="U393" s="49">
        <f t="shared" si="30"/>
        <v>0</v>
      </c>
      <c r="W393" s="177">
        <f>SUMPRODUCT('Cost Escalators'!$B$18:$M$18,'Input Data'!$AA393:$AL393)</f>
        <v>1</v>
      </c>
      <c r="X393" s="171">
        <f>SUMPRODUCT('Cost Escalators'!$B$19:$M$19,'Input Data'!$AA393:$AL393)</f>
        <v>1</v>
      </c>
      <c r="Y393" s="171">
        <f>SUMPRODUCT('Cost Escalators'!$B$20:$M$20,'Input Data'!$AA393:$AL393)</f>
        <v>1</v>
      </c>
      <c r="Z393" s="171">
        <f>SUMPRODUCT('Cost Escalators'!$B$21:$M$21,'Input Data'!$AA393:$AL393)</f>
        <v>1</v>
      </c>
      <c r="AA393" s="176">
        <f>SUMPRODUCT('Cost Escalators'!$B$22:$M$22,'Input Data'!$AA393:$AL393)</f>
        <v>1</v>
      </c>
      <c r="AC393" s="255">
        <f>IF(OR($A393='Cost Escalators'!$A$68,$A393='Cost Escalators'!$A$69,$A393='Cost Escalators'!$A$70,$A393='Cost Escalators'!$A$71),SUM($H393:$L393),0)</f>
        <v>0</v>
      </c>
    </row>
    <row r="394" spans="1:29" x14ac:dyDescent="0.2">
      <c r="A394" s="33">
        <f>'Input Data'!A394</f>
        <v>6966</v>
      </c>
      <c r="B394" s="33" t="str">
        <f>'Input Data'!B394</f>
        <v>Property</v>
      </c>
      <c r="C394" s="33" t="str">
        <f>'Input Data'!C394</f>
        <v>Strategic Property Acquisition at Maraylya</v>
      </c>
      <c r="D394" s="35" t="str">
        <f>'Input Data'!D394</f>
        <v>PS Easements</v>
      </c>
      <c r="E394" s="63" t="str">
        <f>'Input Data'!E394</f>
        <v>Input_Proj_Commit</v>
      </c>
      <c r="F394" s="68">
        <f>'Input Data'!F394</f>
        <v>2016</v>
      </c>
      <c r="G394" s="52">
        <f>'Input Data'!G394</f>
        <v>2013</v>
      </c>
      <c r="H394" s="34">
        <f>'Costs ($2014) Excl Real Esc'!H394</f>
        <v>28705.05432471363</v>
      </c>
      <c r="I394" s="34">
        <f>'Costs ($2014) Excl Real Esc'!I394</f>
        <v>184749.51935578123</v>
      </c>
      <c r="J394" s="34">
        <f>'Costs ($2014) Excl Real Esc'!J394</f>
        <v>80099.456688184204</v>
      </c>
      <c r="K394" s="34">
        <f>'Costs ($2014) Excl Real Esc'!K394</f>
        <v>98093.271931951793</v>
      </c>
      <c r="L394" s="49">
        <f>'Costs ($2014) Excl Real Esc'!L394*W394</f>
        <v>0</v>
      </c>
      <c r="M394" s="34">
        <f>'Costs ($2014) Excl Real Esc'!M394*X394</f>
        <v>0</v>
      </c>
      <c r="N394" s="34">
        <f>'Costs ($2014) Excl Real Esc'!N394*Y394</f>
        <v>0</v>
      </c>
      <c r="O394" s="34">
        <f>'Costs ($2014) Excl Real Esc'!O394*Z394</f>
        <v>0</v>
      </c>
      <c r="P394" s="49">
        <f>'Costs ($2014) Excl Real Esc'!P394*AA394</f>
        <v>0</v>
      </c>
      <c r="R394" s="102">
        <f t="shared" si="27"/>
        <v>0</v>
      </c>
      <c r="S394" s="34">
        <f t="shared" si="28"/>
        <v>391647.30230063089</v>
      </c>
      <c r="T394" s="34">
        <f t="shared" si="29"/>
        <v>0</v>
      </c>
      <c r="U394" s="49">
        <f t="shared" si="30"/>
        <v>0</v>
      </c>
      <c r="W394" s="177">
        <f>SUMPRODUCT('Cost Escalators'!$B$18:$M$18,'Input Data'!$AA394:$AL394)</f>
        <v>1</v>
      </c>
      <c r="X394" s="171">
        <f>SUMPRODUCT('Cost Escalators'!$B$19:$M$19,'Input Data'!$AA394:$AL394)</f>
        <v>1</v>
      </c>
      <c r="Y394" s="171">
        <f>SUMPRODUCT('Cost Escalators'!$B$20:$M$20,'Input Data'!$AA394:$AL394)</f>
        <v>1</v>
      </c>
      <c r="Z394" s="171">
        <f>SUMPRODUCT('Cost Escalators'!$B$21:$M$21,'Input Data'!$AA394:$AL394)</f>
        <v>1</v>
      </c>
      <c r="AA394" s="176">
        <f>SUMPRODUCT('Cost Escalators'!$B$22:$M$22,'Input Data'!$AA394:$AL394)</f>
        <v>1</v>
      </c>
      <c r="AC394" s="255">
        <f>IF(OR($A394='Cost Escalators'!$A$68,$A394='Cost Escalators'!$A$69,$A394='Cost Escalators'!$A$70,$A394='Cost Escalators'!$A$71),SUM($H394:$L394),0)</f>
        <v>0</v>
      </c>
    </row>
    <row r="395" spans="1:29" x14ac:dyDescent="0.2">
      <c r="A395" s="33">
        <f>'Input Data'!A395</f>
        <v>7672</v>
      </c>
      <c r="B395" s="33" t="str">
        <f>'Input Data'!B395</f>
        <v>Property</v>
      </c>
      <c r="C395" s="33" t="str">
        <f>'Input Data'!C395</f>
        <v>Property Extension at Richmond Vale</v>
      </c>
      <c r="D395" s="35" t="str">
        <f>'Input Data'!D395</f>
        <v>PS Easements</v>
      </c>
      <c r="E395" s="63" t="str">
        <f>'Input Data'!E395</f>
        <v>Input_Proj_Commit</v>
      </c>
      <c r="F395" s="68">
        <f>'Input Data'!F395</f>
        <v>2016</v>
      </c>
      <c r="G395" s="52">
        <f>'Input Data'!G395</f>
        <v>2013</v>
      </c>
      <c r="H395" s="34">
        <f>'Costs ($2014) Excl Real Esc'!H395</f>
        <v>0</v>
      </c>
      <c r="I395" s="34">
        <f>'Costs ($2014) Excl Real Esc'!I395</f>
        <v>0</v>
      </c>
      <c r="J395" s="34">
        <f>'Costs ($2014) Excl Real Esc'!J395</f>
        <v>12743.859191491732</v>
      </c>
      <c r="K395" s="34">
        <f>'Costs ($2014) Excl Real Esc'!K395</f>
        <v>-12406.893314288811</v>
      </c>
      <c r="L395" s="49">
        <f>'Costs ($2014) Excl Real Esc'!L395*W395</f>
        <v>0</v>
      </c>
      <c r="M395" s="34">
        <f>'Costs ($2014) Excl Real Esc'!M395*X395</f>
        <v>0</v>
      </c>
      <c r="N395" s="34">
        <f>'Costs ($2014) Excl Real Esc'!N395*Y395</f>
        <v>0</v>
      </c>
      <c r="O395" s="34">
        <f>'Costs ($2014) Excl Real Esc'!O395*Z395</f>
        <v>0</v>
      </c>
      <c r="P395" s="49">
        <f>'Costs ($2014) Excl Real Esc'!P395*AA395</f>
        <v>0</v>
      </c>
      <c r="R395" s="102">
        <f t="shared" si="27"/>
        <v>0</v>
      </c>
      <c r="S395" s="34">
        <f t="shared" si="28"/>
        <v>336.96587720292155</v>
      </c>
      <c r="T395" s="34">
        <f t="shared" si="29"/>
        <v>0</v>
      </c>
      <c r="U395" s="49">
        <f t="shared" si="30"/>
        <v>0</v>
      </c>
      <c r="W395" s="177">
        <f>SUMPRODUCT('Cost Escalators'!$B$18:$M$18,'Input Data'!$AA395:$AL395)</f>
        <v>1</v>
      </c>
      <c r="X395" s="171">
        <f>SUMPRODUCT('Cost Escalators'!$B$19:$M$19,'Input Data'!$AA395:$AL395)</f>
        <v>1</v>
      </c>
      <c r="Y395" s="171">
        <f>SUMPRODUCT('Cost Escalators'!$B$20:$M$20,'Input Data'!$AA395:$AL395)</f>
        <v>1</v>
      </c>
      <c r="Z395" s="171">
        <f>SUMPRODUCT('Cost Escalators'!$B$21:$M$21,'Input Data'!$AA395:$AL395)</f>
        <v>1</v>
      </c>
      <c r="AA395" s="176">
        <f>SUMPRODUCT('Cost Escalators'!$B$22:$M$22,'Input Data'!$AA395:$AL395)</f>
        <v>1</v>
      </c>
      <c r="AC395" s="255">
        <f>IF(OR($A395='Cost Escalators'!$A$68,$A395='Cost Escalators'!$A$69,$A395='Cost Escalators'!$A$70,$A395='Cost Escalators'!$A$71),SUM($H395:$L395),0)</f>
        <v>0</v>
      </c>
    </row>
    <row r="396" spans="1:29" x14ac:dyDescent="0.2">
      <c r="A396" s="33" t="str">
        <f>'Input Data'!A396</f>
        <v>P0002472</v>
      </c>
      <c r="B396" s="33" t="str">
        <f>'Input Data'!B396</f>
        <v>Property</v>
      </c>
      <c r="C396" s="33" t="str">
        <f>'Input Data'!C396</f>
        <v>Strategic Property Acquisition at Surry Hills</v>
      </c>
      <c r="D396" s="35" t="str">
        <f>'Input Data'!D396</f>
        <v>PS Easements</v>
      </c>
      <c r="E396" s="63" t="str">
        <f>'Input Data'!E396</f>
        <v>Input_Proj_Commit</v>
      </c>
      <c r="F396" s="68">
        <f>'Input Data'!F396</f>
        <v>2016</v>
      </c>
      <c r="G396" s="52">
        <f>'Input Data'!G396</f>
        <v>2013</v>
      </c>
      <c r="H396" s="34">
        <f>'Costs ($2014) Excl Real Esc'!H396</f>
        <v>0</v>
      </c>
      <c r="I396" s="34">
        <f>'Costs ($2014) Excl Real Esc'!I396</f>
        <v>0</v>
      </c>
      <c r="J396" s="34">
        <f>'Costs ($2014) Excl Real Esc'!J396</f>
        <v>0</v>
      </c>
      <c r="K396" s="34">
        <f>'Costs ($2014) Excl Real Esc'!K396</f>
        <v>0</v>
      </c>
      <c r="L396" s="49">
        <f>'Costs ($2014) Excl Real Esc'!L396*W396</f>
        <v>0</v>
      </c>
      <c r="M396" s="34">
        <f>'Costs ($2014) Excl Real Esc'!M396*X396</f>
        <v>0</v>
      </c>
      <c r="N396" s="34">
        <f>'Costs ($2014) Excl Real Esc'!N396*Y396</f>
        <v>0</v>
      </c>
      <c r="O396" s="34">
        <f>'Costs ($2014) Excl Real Esc'!O396*Z396</f>
        <v>0</v>
      </c>
      <c r="P396" s="49">
        <f>'Costs ($2014) Excl Real Esc'!P396*AA396</f>
        <v>0</v>
      </c>
      <c r="R396" s="102">
        <f t="shared" si="27"/>
        <v>0</v>
      </c>
      <c r="S396" s="34">
        <f t="shared" si="28"/>
        <v>0</v>
      </c>
      <c r="T396" s="34">
        <f t="shared" si="29"/>
        <v>0</v>
      </c>
      <c r="U396" s="49">
        <f t="shared" si="30"/>
        <v>0</v>
      </c>
      <c r="W396" s="177">
        <f>SUMPRODUCT('Cost Escalators'!$B$18:$M$18,'Input Data'!$AA396:$AL396)</f>
        <v>1</v>
      </c>
      <c r="X396" s="171">
        <f>SUMPRODUCT('Cost Escalators'!$B$19:$M$19,'Input Data'!$AA396:$AL396)</f>
        <v>1</v>
      </c>
      <c r="Y396" s="171">
        <f>SUMPRODUCT('Cost Escalators'!$B$20:$M$20,'Input Data'!$AA396:$AL396)</f>
        <v>1</v>
      </c>
      <c r="Z396" s="171">
        <f>SUMPRODUCT('Cost Escalators'!$B$21:$M$21,'Input Data'!$AA396:$AL396)</f>
        <v>1</v>
      </c>
      <c r="AA396" s="176">
        <f>SUMPRODUCT('Cost Escalators'!$B$22:$M$22,'Input Data'!$AA396:$AL396)</f>
        <v>1</v>
      </c>
      <c r="AC396" s="255">
        <f>IF(OR($A396='Cost Escalators'!$A$68,$A396='Cost Escalators'!$A$69,$A396='Cost Escalators'!$A$70,$A396='Cost Escalators'!$A$71),SUM($H396:$L396),0)</f>
        <v>0</v>
      </c>
    </row>
    <row r="397" spans="1:29" x14ac:dyDescent="0.2">
      <c r="A397" s="33">
        <f>'Input Data'!A397</f>
        <v>8252</v>
      </c>
      <c r="B397" s="33" t="str">
        <f>'Input Data'!B397</f>
        <v>Property</v>
      </c>
      <c r="C397" s="33" t="str">
        <f>'Input Data'!C397</f>
        <v>Strategic Property Adjoining Armidale 330kV Switchyard</v>
      </c>
      <c r="D397" s="35" t="str">
        <f>'Input Data'!D397</f>
        <v>PS Easements</v>
      </c>
      <c r="E397" s="63" t="str">
        <f>'Input Data'!E397</f>
        <v>Input_Proj_Commit</v>
      </c>
      <c r="F397" s="68">
        <f>'Input Data'!F397</f>
        <v>2017</v>
      </c>
      <c r="G397" s="52">
        <f>'Input Data'!G397</f>
        <v>2013</v>
      </c>
      <c r="H397" s="34">
        <f>'Costs ($2014) Excl Real Esc'!H397</f>
        <v>0</v>
      </c>
      <c r="I397" s="34">
        <f>'Costs ($2014) Excl Real Esc'!I397</f>
        <v>0</v>
      </c>
      <c r="J397" s="34">
        <f>'Costs ($2014) Excl Real Esc'!J397</f>
        <v>0</v>
      </c>
      <c r="K397" s="34">
        <f>'Costs ($2014) Excl Real Esc'!K397</f>
        <v>0</v>
      </c>
      <c r="L397" s="49">
        <f>'Costs ($2014) Excl Real Esc'!L397*W397</f>
        <v>1055029.296875</v>
      </c>
      <c r="M397" s="34">
        <f>'Costs ($2014) Excl Real Esc'!M397*X397</f>
        <v>0</v>
      </c>
      <c r="N397" s="34">
        <f>'Costs ($2014) Excl Real Esc'!N397*Y397</f>
        <v>0</v>
      </c>
      <c r="O397" s="34">
        <f>'Costs ($2014) Excl Real Esc'!O397*Z397</f>
        <v>0</v>
      </c>
      <c r="P397" s="49">
        <f>'Costs ($2014) Excl Real Esc'!P397*AA397</f>
        <v>0</v>
      </c>
      <c r="R397" s="102">
        <f t="shared" si="27"/>
        <v>0</v>
      </c>
      <c r="S397" s="34">
        <f t="shared" si="28"/>
        <v>0</v>
      </c>
      <c r="T397" s="34">
        <f t="shared" si="29"/>
        <v>1055029.296875</v>
      </c>
      <c r="U397" s="49">
        <f t="shared" si="30"/>
        <v>0</v>
      </c>
      <c r="W397" s="177">
        <f>SUMPRODUCT('Cost Escalators'!$B$18:$M$18,'Input Data'!$AA397:$AL397)</f>
        <v>1</v>
      </c>
      <c r="X397" s="171">
        <f>SUMPRODUCT('Cost Escalators'!$B$19:$M$19,'Input Data'!$AA397:$AL397)</f>
        <v>1</v>
      </c>
      <c r="Y397" s="171">
        <f>SUMPRODUCT('Cost Escalators'!$B$20:$M$20,'Input Data'!$AA397:$AL397)</f>
        <v>1</v>
      </c>
      <c r="Z397" s="171">
        <f>SUMPRODUCT('Cost Escalators'!$B$21:$M$21,'Input Data'!$AA397:$AL397)</f>
        <v>1</v>
      </c>
      <c r="AA397" s="176">
        <f>SUMPRODUCT('Cost Escalators'!$B$22:$M$22,'Input Data'!$AA397:$AL397)</f>
        <v>1</v>
      </c>
      <c r="AC397" s="255">
        <f>IF(OR($A397='Cost Escalators'!$A$68,$A397='Cost Escalators'!$A$69,$A397='Cost Escalators'!$A$70,$A397='Cost Escalators'!$A$71),SUM($H397:$L397),0)</f>
        <v>0</v>
      </c>
    </row>
    <row r="398" spans="1:29" x14ac:dyDescent="0.2">
      <c r="A398" s="33" t="str">
        <f>'Input Data'!A398</f>
        <v>P0002217</v>
      </c>
      <c r="B398" s="33" t="str">
        <f>'Input Data'!B398</f>
        <v>Property</v>
      </c>
      <c r="C398" s="33" t="str">
        <f>'Input Data'!C398</f>
        <v>Strategic Property Acquisition in Sydney</v>
      </c>
      <c r="D398" s="35" t="str">
        <f>'Input Data'!D398</f>
        <v>PS Easements</v>
      </c>
      <c r="E398" s="63" t="str">
        <f>'Input Data'!E398</f>
        <v>Input_Proj_Commit</v>
      </c>
      <c r="F398" s="68">
        <f>'Input Data'!F398</f>
        <v>2017</v>
      </c>
      <c r="G398" s="52">
        <f>'Input Data'!G398</f>
        <v>2013</v>
      </c>
      <c r="H398" s="34">
        <f>'Costs ($2014) Excl Real Esc'!H398</f>
        <v>0</v>
      </c>
      <c r="I398" s="34">
        <f>'Costs ($2014) Excl Real Esc'!I398</f>
        <v>14836.265894090182</v>
      </c>
      <c r="J398" s="34">
        <f>'Costs ($2014) Excl Real Esc'!J398</f>
        <v>225226.48839573195</v>
      </c>
      <c r="K398" s="34">
        <f>'Costs ($2014) Excl Real Esc'!K398</f>
        <v>-208134.72184518393</v>
      </c>
      <c r="L398" s="49">
        <f>'Costs ($2014) Excl Real Esc'!L398*W398</f>
        <v>0</v>
      </c>
      <c r="M398" s="34">
        <f>'Costs ($2014) Excl Real Esc'!M398*X398</f>
        <v>0</v>
      </c>
      <c r="N398" s="34">
        <f>'Costs ($2014) Excl Real Esc'!N398*Y398</f>
        <v>0</v>
      </c>
      <c r="O398" s="34">
        <f>'Costs ($2014) Excl Real Esc'!O398*Z398</f>
        <v>0</v>
      </c>
      <c r="P398" s="49">
        <f>'Costs ($2014) Excl Real Esc'!P398*AA398</f>
        <v>0</v>
      </c>
      <c r="R398" s="102">
        <f t="shared" si="27"/>
        <v>0</v>
      </c>
      <c r="S398" s="34">
        <f t="shared" si="28"/>
        <v>0</v>
      </c>
      <c r="T398" s="34">
        <f t="shared" si="29"/>
        <v>31928.0324446382</v>
      </c>
      <c r="U398" s="49">
        <f t="shared" si="30"/>
        <v>0</v>
      </c>
      <c r="W398" s="177">
        <f>SUMPRODUCT('Cost Escalators'!$B$18:$M$18,'Input Data'!$AA398:$AL398)</f>
        <v>1</v>
      </c>
      <c r="X398" s="171">
        <f>SUMPRODUCT('Cost Escalators'!$B$19:$M$19,'Input Data'!$AA398:$AL398)</f>
        <v>1</v>
      </c>
      <c r="Y398" s="171">
        <f>SUMPRODUCT('Cost Escalators'!$B$20:$M$20,'Input Data'!$AA398:$AL398)</f>
        <v>1</v>
      </c>
      <c r="Z398" s="171">
        <f>SUMPRODUCT('Cost Escalators'!$B$21:$M$21,'Input Data'!$AA398:$AL398)</f>
        <v>1</v>
      </c>
      <c r="AA398" s="176">
        <f>SUMPRODUCT('Cost Escalators'!$B$22:$M$22,'Input Data'!$AA398:$AL398)</f>
        <v>1</v>
      </c>
      <c r="AC398" s="255">
        <f>IF(OR($A398='Cost Escalators'!$A$68,$A398='Cost Escalators'!$A$69,$A398='Cost Escalators'!$A$70,$A398='Cost Escalators'!$A$71),SUM($H398:$L398),0)</f>
        <v>0</v>
      </c>
    </row>
    <row r="399" spans="1:29" x14ac:dyDescent="0.2">
      <c r="A399" s="33">
        <f>'Input Data'!A399</f>
        <v>7300</v>
      </c>
      <c r="B399" s="33" t="str">
        <f>'Input Data'!B399</f>
        <v>Substation Minor Projects</v>
      </c>
      <c r="C399" s="33" t="str">
        <f>'Input Data'!C399</f>
        <v>Connection to Lismore Substation</v>
      </c>
      <c r="D399" s="35" t="str">
        <f>'Input Data'!D399</f>
        <v>PS Easements</v>
      </c>
      <c r="E399" s="63" t="str">
        <f>'Input Data'!E399</f>
        <v>Input_Proj_Commit</v>
      </c>
      <c r="F399" s="68">
        <f>'Input Data'!F399</f>
        <v>2014</v>
      </c>
      <c r="G399" s="52">
        <f>'Input Data'!G399</f>
        <v>2013</v>
      </c>
      <c r="H399" s="34">
        <f>'Costs ($2014) Excl Real Esc'!H399</f>
        <v>0</v>
      </c>
      <c r="I399" s="34">
        <f>'Costs ($2014) Excl Real Esc'!I399</f>
        <v>1.3717620524826086</v>
      </c>
      <c r="J399" s="34">
        <f>'Costs ($2014) Excl Real Esc'!J399</f>
        <v>-997.89065427666912</v>
      </c>
      <c r="K399" s="34">
        <f>'Costs ($2014) Excl Real Esc'!K399</f>
        <v>-333.97730895946211</v>
      </c>
      <c r="L399" s="49">
        <f>'Costs ($2014) Excl Real Esc'!L399*W399</f>
        <v>0</v>
      </c>
      <c r="M399" s="34">
        <f>'Costs ($2014) Excl Real Esc'!M399*X399</f>
        <v>0</v>
      </c>
      <c r="N399" s="34">
        <f>'Costs ($2014) Excl Real Esc'!N399*Y399</f>
        <v>0</v>
      </c>
      <c r="O399" s="34">
        <f>'Costs ($2014) Excl Real Esc'!O399*Z399</f>
        <v>0</v>
      </c>
      <c r="P399" s="49">
        <f>'Costs ($2014) Excl Real Esc'!P399*AA399</f>
        <v>0</v>
      </c>
      <c r="R399" s="102">
        <f t="shared" si="27"/>
        <v>0</v>
      </c>
      <c r="S399" s="34">
        <f t="shared" si="28"/>
        <v>0</v>
      </c>
      <c r="T399" s="34">
        <f t="shared" si="29"/>
        <v>0</v>
      </c>
      <c r="U399" s="49">
        <f t="shared" si="30"/>
        <v>0</v>
      </c>
      <c r="W399" s="177">
        <f>SUMPRODUCT('Cost Escalators'!$B$18:$M$18,'Input Data'!$AA399:$AL399)</f>
        <v>1</v>
      </c>
      <c r="X399" s="171">
        <f>SUMPRODUCT('Cost Escalators'!$B$19:$M$19,'Input Data'!$AA399:$AL399)</f>
        <v>1</v>
      </c>
      <c r="Y399" s="171">
        <f>SUMPRODUCT('Cost Escalators'!$B$20:$M$20,'Input Data'!$AA399:$AL399)</f>
        <v>1</v>
      </c>
      <c r="Z399" s="171">
        <f>SUMPRODUCT('Cost Escalators'!$B$21:$M$21,'Input Data'!$AA399:$AL399)</f>
        <v>1</v>
      </c>
      <c r="AA399" s="176">
        <f>SUMPRODUCT('Cost Escalators'!$B$22:$M$22,'Input Data'!$AA399:$AL399)</f>
        <v>1</v>
      </c>
      <c r="AC399" s="255">
        <f>IF(OR($A399='Cost Escalators'!$A$68,$A399='Cost Escalators'!$A$69,$A399='Cost Escalators'!$A$70,$A399='Cost Escalators'!$A$71),SUM($H399:$L399),0)</f>
        <v>0</v>
      </c>
    </row>
    <row r="400" spans="1:29" x14ac:dyDescent="0.2">
      <c r="A400" s="33">
        <f>'Input Data'!A400</f>
        <v>7020</v>
      </c>
      <c r="B400" s="33" t="str">
        <f>'Input Data'!B400</f>
        <v>Cable Minor Projects</v>
      </c>
      <c r="C400" s="33" t="str">
        <f>'Input Data'!C400</f>
        <v>Sydney Park Groundwater Treatment Plant</v>
      </c>
      <c r="D400" s="35" t="str">
        <f>'Input Data'!D400</f>
        <v>PS Replacement</v>
      </c>
      <c r="E400" s="63" t="str">
        <f>'Input Data'!E400</f>
        <v>Input_Proj_Commit</v>
      </c>
      <c r="F400" s="68">
        <f>'Input Data'!F400</f>
        <v>2011</v>
      </c>
      <c r="G400" s="52">
        <f>'Input Data'!G400</f>
        <v>2013</v>
      </c>
      <c r="H400" s="34">
        <f>'Costs ($2014) Excl Real Esc'!H400</f>
        <v>0</v>
      </c>
      <c r="I400" s="34">
        <f>'Costs ($2014) Excl Real Esc'!I400</f>
        <v>1952923.7738498093</v>
      </c>
      <c r="J400" s="34">
        <f>'Costs ($2014) Excl Real Esc'!J400</f>
        <v>99028.981167953578</v>
      </c>
      <c r="K400" s="34">
        <f>'Costs ($2014) Excl Real Esc'!K400</f>
        <v>52506.013493594888</v>
      </c>
      <c r="L400" s="49">
        <f>'Costs ($2014) Excl Real Esc'!L400*W400</f>
        <v>0</v>
      </c>
      <c r="M400" s="34">
        <f>'Costs ($2014) Excl Real Esc'!M400*X400</f>
        <v>0</v>
      </c>
      <c r="N400" s="34">
        <f>'Costs ($2014) Excl Real Esc'!N400*Y400</f>
        <v>0</v>
      </c>
      <c r="O400" s="34">
        <f>'Costs ($2014) Excl Real Esc'!O400*Z400</f>
        <v>0</v>
      </c>
      <c r="P400" s="49">
        <f>'Costs ($2014) Excl Real Esc'!P400*AA400</f>
        <v>0</v>
      </c>
      <c r="R400" s="102">
        <f t="shared" si="27"/>
        <v>0</v>
      </c>
      <c r="S400" s="34">
        <f t="shared" si="28"/>
        <v>0</v>
      </c>
      <c r="T400" s="34">
        <f t="shared" si="29"/>
        <v>0</v>
      </c>
      <c r="U400" s="49">
        <f t="shared" si="30"/>
        <v>0</v>
      </c>
      <c r="W400" s="177">
        <f>SUMPRODUCT('Cost Escalators'!$B$18:$M$18,'Input Data'!$AA400:$AL400)</f>
        <v>1</v>
      </c>
      <c r="X400" s="171">
        <f>SUMPRODUCT('Cost Escalators'!$B$19:$M$19,'Input Data'!$AA400:$AL400)</f>
        <v>1</v>
      </c>
      <c r="Y400" s="171">
        <f>SUMPRODUCT('Cost Escalators'!$B$20:$M$20,'Input Data'!$AA400:$AL400)</f>
        <v>1</v>
      </c>
      <c r="Z400" s="171">
        <f>SUMPRODUCT('Cost Escalators'!$B$21:$M$21,'Input Data'!$AA400:$AL400)</f>
        <v>1</v>
      </c>
      <c r="AA400" s="176">
        <f>SUMPRODUCT('Cost Escalators'!$B$22:$M$22,'Input Data'!$AA400:$AL400)</f>
        <v>1</v>
      </c>
      <c r="AC400" s="255">
        <f>IF(OR($A400='Cost Escalators'!$A$68,$A400='Cost Escalators'!$A$69,$A400='Cost Escalators'!$A$70,$A400='Cost Escalators'!$A$71),SUM($H400:$L400),0)</f>
        <v>0</v>
      </c>
    </row>
    <row r="401" spans="1:29" x14ac:dyDescent="0.2">
      <c r="A401" s="33">
        <f>'Input Data'!A401</f>
        <v>5120</v>
      </c>
      <c r="B401" s="33" t="str">
        <f>'Input Data'!B401</f>
        <v>Cable Minor Projects</v>
      </c>
      <c r="C401" s="33" t="str">
        <f>'Input Data'!C401</f>
        <v>Tunnel Defects and Omissions Works</v>
      </c>
      <c r="D401" s="35" t="str">
        <f>'Input Data'!D401</f>
        <v>PS Replacement</v>
      </c>
      <c r="E401" s="63" t="str">
        <f>'Input Data'!E401</f>
        <v>Input_Proj_Commit</v>
      </c>
      <c r="F401" s="68">
        <f>'Input Data'!F401</f>
        <v>2012</v>
      </c>
      <c r="G401" s="52">
        <f>'Input Data'!G401</f>
        <v>2013</v>
      </c>
      <c r="H401" s="34">
        <f>'Costs ($2014) Excl Real Esc'!H401</f>
        <v>1114299.6848621508</v>
      </c>
      <c r="I401" s="34">
        <f>'Costs ($2014) Excl Real Esc'!I401</f>
        <v>1320088.9031499443</v>
      </c>
      <c r="J401" s="34">
        <f>'Costs ($2014) Excl Real Esc'!J401</f>
        <v>1677808.2941899721</v>
      </c>
      <c r="K401" s="34">
        <f>'Costs ($2014) Excl Real Esc'!K401</f>
        <v>1747317.4982168842</v>
      </c>
      <c r="L401" s="49">
        <f>'Costs ($2014) Excl Real Esc'!L401*W401</f>
        <v>0</v>
      </c>
      <c r="M401" s="34">
        <f>'Costs ($2014) Excl Real Esc'!M401*X401</f>
        <v>0</v>
      </c>
      <c r="N401" s="34">
        <f>'Costs ($2014) Excl Real Esc'!N401*Y401</f>
        <v>0</v>
      </c>
      <c r="O401" s="34">
        <f>'Costs ($2014) Excl Real Esc'!O401*Z401</f>
        <v>0</v>
      </c>
      <c r="P401" s="49">
        <f>'Costs ($2014) Excl Real Esc'!P401*AA401</f>
        <v>0</v>
      </c>
      <c r="R401" s="102">
        <f t="shared" si="27"/>
        <v>0</v>
      </c>
      <c r="S401" s="34">
        <f t="shared" si="28"/>
        <v>0</v>
      </c>
      <c r="T401" s="34">
        <f t="shared" si="29"/>
        <v>0</v>
      </c>
      <c r="U401" s="49">
        <f t="shared" si="30"/>
        <v>0</v>
      </c>
      <c r="W401" s="177">
        <f>SUMPRODUCT('Cost Escalators'!$B$18:$M$18,'Input Data'!$AA401:$AL401)</f>
        <v>1</v>
      </c>
      <c r="X401" s="171">
        <f>SUMPRODUCT('Cost Escalators'!$B$19:$M$19,'Input Data'!$AA401:$AL401)</f>
        <v>1</v>
      </c>
      <c r="Y401" s="171">
        <f>SUMPRODUCT('Cost Escalators'!$B$20:$M$20,'Input Data'!$AA401:$AL401)</f>
        <v>1</v>
      </c>
      <c r="Z401" s="171">
        <f>SUMPRODUCT('Cost Escalators'!$B$21:$M$21,'Input Data'!$AA401:$AL401)</f>
        <v>1</v>
      </c>
      <c r="AA401" s="176">
        <f>SUMPRODUCT('Cost Escalators'!$B$22:$M$22,'Input Data'!$AA401:$AL401)</f>
        <v>1</v>
      </c>
      <c r="AC401" s="255">
        <f>IF(OR($A401='Cost Escalators'!$A$68,$A401='Cost Escalators'!$A$69,$A401='Cost Escalators'!$A$70,$A401='Cost Escalators'!$A$71),SUM($H401:$L401),0)</f>
        <v>0</v>
      </c>
    </row>
    <row r="402" spans="1:29" x14ac:dyDescent="0.2">
      <c r="A402" s="33">
        <f>'Input Data'!A402</f>
        <v>7480</v>
      </c>
      <c r="B402" s="33" t="str">
        <f>'Input Data'!B402</f>
        <v>Cable Minor Projects</v>
      </c>
      <c r="C402" s="33" t="str">
        <f>'Input Data'!C402</f>
        <v>Cable 42 Accessories</v>
      </c>
      <c r="D402" s="35" t="str">
        <f>'Input Data'!D402</f>
        <v>PS Replacement</v>
      </c>
      <c r="E402" s="63" t="str">
        <f>'Input Data'!E402</f>
        <v>Input_Proj_Commit</v>
      </c>
      <c r="F402" s="68">
        <f>'Input Data'!F402</f>
        <v>2014</v>
      </c>
      <c r="G402" s="52">
        <f>'Input Data'!G402</f>
        <v>2013</v>
      </c>
      <c r="H402" s="34">
        <f>'Costs ($2014) Excl Real Esc'!H402</f>
        <v>0</v>
      </c>
      <c r="I402" s="34">
        <f>'Costs ($2014) Excl Real Esc'!I402</f>
        <v>11455.17018152251</v>
      </c>
      <c r="J402" s="34">
        <f>'Costs ($2014) Excl Real Esc'!J402</f>
        <v>550255.73536560056</v>
      </c>
      <c r="K402" s="34">
        <f>'Costs ($2014) Excl Real Esc'!K402</f>
        <v>543340.83476843266</v>
      </c>
      <c r="L402" s="49">
        <f>'Costs ($2014) Excl Real Esc'!L402*W402</f>
        <v>2728366.7990234373</v>
      </c>
      <c r="M402" s="34">
        <f>'Costs ($2014) Excl Real Esc'!M402*X402</f>
        <v>0</v>
      </c>
      <c r="N402" s="34">
        <f>'Costs ($2014) Excl Real Esc'!N402*Y402</f>
        <v>0</v>
      </c>
      <c r="O402" s="34">
        <f>'Costs ($2014) Excl Real Esc'!O402*Z402</f>
        <v>0</v>
      </c>
      <c r="P402" s="49">
        <f>'Costs ($2014) Excl Real Esc'!P402*AA402</f>
        <v>0</v>
      </c>
      <c r="R402" s="102">
        <f t="shared" si="27"/>
        <v>0</v>
      </c>
      <c r="S402" s="34">
        <f t="shared" si="28"/>
        <v>0</v>
      </c>
      <c r="T402" s="34">
        <f t="shared" si="29"/>
        <v>0</v>
      </c>
      <c r="U402" s="49">
        <f t="shared" si="30"/>
        <v>0</v>
      </c>
      <c r="W402" s="177">
        <f>SUMPRODUCT('Cost Escalators'!$B$18:$M$18,'Input Data'!$AA402:$AL402)</f>
        <v>1</v>
      </c>
      <c r="X402" s="171">
        <f>SUMPRODUCT('Cost Escalators'!$B$19:$M$19,'Input Data'!$AA402:$AL402)</f>
        <v>1</v>
      </c>
      <c r="Y402" s="171">
        <f>SUMPRODUCT('Cost Escalators'!$B$20:$M$20,'Input Data'!$AA402:$AL402)</f>
        <v>1</v>
      </c>
      <c r="Z402" s="171">
        <f>SUMPRODUCT('Cost Escalators'!$B$21:$M$21,'Input Data'!$AA402:$AL402)</f>
        <v>1</v>
      </c>
      <c r="AA402" s="176">
        <f>SUMPRODUCT('Cost Escalators'!$B$22:$M$22,'Input Data'!$AA402:$AL402)</f>
        <v>1</v>
      </c>
      <c r="AC402" s="255">
        <f>IF(OR($A402='Cost Escalators'!$A$68,$A402='Cost Escalators'!$A$69,$A402='Cost Escalators'!$A$70,$A402='Cost Escalators'!$A$71),SUM($H402:$L402),0)</f>
        <v>0</v>
      </c>
    </row>
    <row r="403" spans="1:29" x14ac:dyDescent="0.2">
      <c r="A403" s="33">
        <f>'Input Data'!A403</f>
        <v>7916</v>
      </c>
      <c r="B403" s="33" t="str">
        <f>'Input Data'!B403</f>
        <v>Cable Minor Projects</v>
      </c>
      <c r="C403" s="33" t="str">
        <f>'Input Data'!C403</f>
        <v>42 Cable Monitoring System Replacement</v>
      </c>
      <c r="D403" s="35" t="str">
        <f>'Input Data'!D403</f>
        <v>PS Replacement</v>
      </c>
      <c r="E403" s="63" t="str">
        <f>'Input Data'!E403</f>
        <v>Input_Proj_Commit</v>
      </c>
      <c r="F403" s="68">
        <f>'Input Data'!F403</f>
        <v>2016</v>
      </c>
      <c r="G403" s="52">
        <f>'Input Data'!G403</f>
        <v>2013</v>
      </c>
      <c r="H403" s="34">
        <f>'Costs ($2014) Excl Real Esc'!H403</f>
        <v>0</v>
      </c>
      <c r="I403" s="34">
        <f>'Costs ($2014) Excl Real Esc'!I403</f>
        <v>0</v>
      </c>
      <c r="J403" s="34">
        <f>'Costs ($2014) Excl Real Esc'!J403</f>
        <v>0</v>
      </c>
      <c r="K403" s="34">
        <f>'Costs ($2014) Excl Real Esc'!K403</f>
        <v>0</v>
      </c>
      <c r="L403" s="49">
        <f>'Costs ($2014) Excl Real Esc'!L403*W403</f>
        <v>0</v>
      </c>
      <c r="M403" s="34">
        <f>'Costs ($2014) Excl Real Esc'!M403*X403</f>
        <v>216152.34375</v>
      </c>
      <c r="N403" s="34">
        <f>'Costs ($2014) Excl Real Esc'!N403*Y403</f>
        <v>54038.0859375</v>
      </c>
      <c r="O403" s="34">
        <f>'Costs ($2014) Excl Real Esc'!O403*Z403</f>
        <v>0</v>
      </c>
      <c r="P403" s="49">
        <f>'Costs ($2014) Excl Real Esc'!P403*AA403</f>
        <v>0</v>
      </c>
      <c r="R403" s="102">
        <f t="shared" si="27"/>
        <v>0</v>
      </c>
      <c r="S403" s="34">
        <f t="shared" si="28"/>
        <v>270190.4296875</v>
      </c>
      <c r="T403" s="34">
        <f t="shared" si="29"/>
        <v>0</v>
      </c>
      <c r="U403" s="49">
        <f t="shared" si="30"/>
        <v>0</v>
      </c>
      <c r="W403" s="177">
        <f>SUMPRODUCT('Cost Escalators'!$B$18:$M$18,'Input Data'!$AA403:$AL403)</f>
        <v>1</v>
      </c>
      <c r="X403" s="171">
        <f>SUMPRODUCT('Cost Escalators'!$B$19:$M$19,'Input Data'!$AA403:$AL403)</f>
        <v>1</v>
      </c>
      <c r="Y403" s="171">
        <f>SUMPRODUCT('Cost Escalators'!$B$20:$M$20,'Input Data'!$AA403:$AL403)</f>
        <v>1</v>
      </c>
      <c r="Z403" s="171">
        <f>SUMPRODUCT('Cost Escalators'!$B$21:$M$21,'Input Data'!$AA403:$AL403)</f>
        <v>1</v>
      </c>
      <c r="AA403" s="176">
        <f>SUMPRODUCT('Cost Escalators'!$B$22:$M$22,'Input Data'!$AA403:$AL403)</f>
        <v>1</v>
      </c>
      <c r="AC403" s="255">
        <f>IF(OR($A403='Cost Escalators'!$A$68,$A403='Cost Escalators'!$A$69,$A403='Cost Escalators'!$A$70,$A403='Cost Escalators'!$A$71),SUM($H403:$L403),0)</f>
        <v>0</v>
      </c>
    </row>
    <row r="404" spans="1:29" x14ac:dyDescent="0.2">
      <c r="A404" s="33">
        <f>'Input Data'!A404</f>
        <v>8223</v>
      </c>
      <c r="B404" s="33" t="str">
        <f>'Input Data'!B404</f>
        <v>Cable Minor Projects</v>
      </c>
      <c r="C404" s="33" t="str">
        <f>'Input Data'!C404</f>
        <v>42 Cable Tunnel Accessories Replacement</v>
      </c>
      <c r="D404" s="35" t="str">
        <f>'Input Data'!D404</f>
        <v>PS Replacement</v>
      </c>
      <c r="E404" s="63" t="str">
        <f>'Input Data'!E404</f>
        <v>Input_Proj_Commit</v>
      </c>
      <c r="F404" s="68">
        <f>'Input Data'!F404</f>
        <v>2018</v>
      </c>
      <c r="G404" s="52">
        <f>'Input Data'!G404</f>
        <v>2013</v>
      </c>
      <c r="H404" s="34">
        <f>'Costs ($2014) Excl Real Esc'!H404</f>
        <v>0</v>
      </c>
      <c r="I404" s="34">
        <f>'Costs ($2014) Excl Real Esc'!I404</f>
        <v>0</v>
      </c>
      <c r="J404" s="34">
        <f>'Costs ($2014) Excl Real Esc'!J404</f>
        <v>0</v>
      </c>
      <c r="K404" s="34">
        <f>'Costs ($2014) Excl Real Esc'!K404</f>
        <v>0</v>
      </c>
      <c r="L404" s="49">
        <f>'Costs ($2014) Excl Real Esc'!L404*W404</f>
        <v>0</v>
      </c>
      <c r="M404" s="34">
        <f>'Costs ($2014) Excl Real Esc'!M404*X404</f>
        <v>0</v>
      </c>
      <c r="N404" s="34">
        <f>'Costs ($2014) Excl Real Esc'!N404*Y404</f>
        <v>0</v>
      </c>
      <c r="O404" s="34">
        <f>'Costs ($2014) Excl Real Esc'!O404*Z404</f>
        <v>360253.90625</v>
      </c>
      <c r="P404" s="49">
        <f>'Costs ($2014) Excl Real Esc'!P404*AA404</f>
        <v>360253.90625</v>
      </c>
      <c r="R404" s="102">
        <f t="shared" si="27"/>
        <v>0</v>
      </c>
      <c r="S404" s="34">
        <f t="shared" si="28"/>
        <v>0</v>
      </c>
      <c r="T404" s="34">
        <f t="shared" si="29"/>
        <v>0</v>
      </c>
      <c r="U404" s="49">
        <f t="shared" si="30"/>
        <v>720507.8125</v>
      </c>
      <c r="W404" s="177">
        <f>SUMPRODUCT('Cost Escalators'!$B$18:$M$18,'Input Data'!$AA404:$AL404)</f>
        <v>1</v>
      </c>
      <c r="X404" s="171">
        <f>SUMPRODUCT('Cost Escalators'!$B$19:$M$19,'Input Data'!$AA404:$AL404)</f>
        <v>1</v>
      </c>
      <c r="Y404" s="171">
        <f>SUMPRODUCT('Cost Escalators'!$B$20:$M$20,'Input Data'!$AA404:$AL404)</f>
        <v>1</v>
      </c>
      <c r="Z404" s="171">
        <f>SUMPRODUCT('Cost Escalators'!$B$21:$M$21,'Input Data'!$AA404:$AL404)</f>
        <v>1</v>
      </c>
      <c r="AA404" s="176">
        <f>SUMPRODUCT('Cost Escalators'!$B$22:$M$22,'Input Data'!$AA404:$AL404)</f>
        <v>1</v>
      </c>
      <c r="AC404" s="255">
        <f>IF(OR($A404='Cost Escalators'!$A$68,$A404='Cost Escalators'!$A$69,$A404='Cost Escalators'!$A$70,$A404='Cost Escalators'!$A$71),SUM($H404:$L404),0)</f>
        <v>0</v>
      </c>
    </row>
    <row r="405" spans="1:29" x14ac:dyDescent="0.2">
      <c r="A405" s="33">
        <f>'Input Data'!A405</f>
        <v>7641</v>
      </c>
      <c r="B405" s="33" t="str">
        <f>'Input Data'!B405</f>
        <v>Capacitor Bank</v>
      </c>
      <c r="C405" s="33" t="str">
        <f>'Input Data'!C405</f>
        <v>Kempsey No.1 Capacitor Replacement</v>
      </c>
      <c r="D405" s="35" t="str">
        <f>'Input Data'!D405</f>
        <v>PS Replacement</v>
      </c>
      <c r="E405" s="63" t="str">
        <f>'Input Data'!E405</f>
        <v>Input_Proj_Commit</v>
      </c>
      <c r="F405" s="68">
        <f>'Input Data'!F405</f>
        <v>2009</v>
      </c>
      <c r="G405" s="52">
        <f>'Input Data'!G405</f>
        <v>2013</v>
      </c>
      <c r="H405" s="34">
        <f>'Costs ($2014) Excl Real Esc'!H405</f>
        <v>0</v>
      </c>
      <c r="I405" s="34">
        <f>'Costs ($2014) Excl Real Esc'!I405</f>
        <v>0</v>
      </c>
      <c r="J405" s="34">
        <f>'Costs ($2014) Excl Real Esc'!J405</f>
        <v>7335.9625385441695</v>
      </c>
      <c r="K405" s="34">
        <f>'Costs ($2014) Excl Real Esc'!K405</f>
        <v>0</v>
      </c>
      <c r="L405" s="49">
        <f>'Costs ($2014) Excl Real Esc'!L405*W405</f>
        <v>0</v>
      </c>
      <c r="M405" s="34">
        <f>'Costs ($2014) Excl Real Esc'!M405*X405</f>
        <v>0</v>
      </c>
      <c r="N405" s="34">
        <f>'Costs ($2014) Excl Real Esc'!N405*Y405</f>
        <v>0</v>
      </c>
      <c r="O405" s="34">
        <f>'Costs ($2014) Excl Real Esc'!O405*Z405</f>
        <v>0</v>
      </c>
      <c r="P405" s="49">
        <f>'Costs ($2014) Excl Real Esc'!P405*AA405</f>
        <v>0</v>
      </c>
      <c r="R405" s="102">
        <f t="shared" si="27"/>
        <v>0</v>
      </c>
      <c r="S405" s="34">
        <f t="shared" si="28"/>
        <v>0</v>
      </c>
      <c r="T405" s="34">
        <f t="shared" si="29"/>
        <v>0</v>
      </c>
      <c r="U405" s="49">
        <f t="shared" si="30"/>
        <v>0</v>
      </c>
      <c r="W405" s="177">
        <f>SUMPRODUCT('Cost Escalators'!$B$18:$M$18,'Input Data'!$AA405:$AL405)</f>
        <v>1</v>
      </c>
      <c r="X405" s="171">
        <f>SUMPRODUCT('Cost Escalators'!$B$19:$M$19,'Input Data'!$AA405:$AL405)</f>
        <v>1</v>
      </c>
      <c r="Y405" s="171">
        <f>SUMPRODUCT('Cost Escalators'!$B$20:$M$20,'Input Data'!$AA405:$AL405)</f>
        <v>1</v>
      </c>
      <c r="Z405" s="171">
        <f>SUMPRODUCT('Cost Escalators'!$B$21:$M$21,'Input Data'!$AA405:$AL405)</f>
        <v>1</v>
      </c>
      <c r="AA405" s="176">
        <f>SUMPRODUCT('Cost Escalators'!$B$22:$M$22,'Input Data'!$AA405:$AL405)</f>
        <v>1</v>
      </c>
      <c r="AC405" s="255">
        <f>IF(OR($A405='Cost Escalators'!$A$68,$A405='Cost Escalators'!$A$69,$A405='Cost Escalators'!$A$70,$A405='Cost Escalators'!$A$71),SUM($H405:$L405),0)</f>
        <v>0</v>
      </c>
    </row>
    <row r="406" spans="1:29" x14ac:dyDescent="0.2">
      <c r="A406" s="33">
        <f>'Input Data'!A406</f>
        <v>5470</v>
      </c>
      <c r="B406" s="33" t="str">
        <f>'Input Data'!B406</f>
        <v>Capacitor Bank</v>
      </c>
      <c r="C406" s="33" t="str">
        <f>'Input Data'!C406</f>
        <v>Dapto Substation 132kV Capacitor Banks Replacement</v>
      </c>
      <c r="D406" s="35" t="str">
        <f>'Input Data'!D406</f>
        <v>PS Replacement</v>
      </c>
      <c r="E406" s="63" t="str">
        <f>'Input Data'!E406</f>
        <v>Input_Proj_Commit</v>
      </c>
      <c r="F406" s="68">
        <f>'Input Data'!F406</f>
        <v>2011</v>
      </c>
      <c r="G406" s="52">
        <f>'Input Data'!G406</f>
        <v>2013</v>
      </c>
      <c r="H406" s="34">
        <f>'Costs ($2014) Excl Real Esc'!H406</f>
        <v>1919.7576320687901</v>
      </c>
      <c r="I406" s="34">
        <f>'Costs ($2014) Excl Real Esc'!I406</f>
        <v>7163.2138322920428</v>
      </c>
      <c r="J406" s="34">
        <f>'Costs ($2014) Excl Real Esc'!J406</f>
        <v>0</v>
      </c>
      <c r="K406" s="34">
        <f>'Costs ($2014) Excl Real Esc'!K406</f>
        <v>0</v>
      </c>
      <c r="L406" s="49">
        <f>'Costs ($2014) Excl Real Esc'!L406*W406</f>
        <v>0</v>
      </c>
      <c r="M406" s="34">
        <f>'Costs ($2014) Excl Real Esc'!M406*X406</f>
        <v>0</v>
      </c>
      <c r="N406" s="34">
        <f>'Costs ($2014) Excl Real Esc'!N406*Y406</f>
        <v>0</v>
      </c>
      <c r="O406" s="34">
        <f>'Costs ($2014) Excl Real Esc'!O406*Z406</f>
        <v>0</v>
      </c>
      <c r="P406" s="49">
        <f>'Costs ($2014) Excl Real Esc'!P406*AA406</f>
        <v>0</v>
      </c>
      <c r="R406" s="102">
        <f t="shared" si="27"/>
        <v>0</v>
      </c>
      <c r="S406" s="34">
        <f t="shared" si="28"/>
        <v>0</v>
      </c>
      <c r="T406" s="34">
        <f t="shared" si="29"/>
        <v>0</v>
      </c>
      <c r="U406" s="49">
        <f t="shared" si="30"/>
        <v>0</v>
      </c>
      <c r="W406" s="177">
        <f>SUMPRODUCT('Cost Escalators'!$B$18:$M$18,'Input Data'!$AA406:$AL406)</f>
        <v>1</v>
      </c>
      <c r="X406" s="171">
        <f>SUMPRODUCT('Cost Escalators'!$B$19:$M$19,'Input Data'!$AA406:$AL406)</f>
        <v>1</v>
      </c>
      <c r="Y406" s="171">
        <f>SUMPRODUCT('Cost Escalators'!$B$20:$M$20,'Input Data'!$AA406:$AL406)</f>
        <v>1</v>
      </c>
      <c r="Z406" s="171">
        <f>SUMPRODUCT('Cost Escalators'!$B$21:$M$21,'Input Data'!$AA406:$AL406)</f>
        <v>1</v>
      </c>
      <c r="AA406" s="176">
        <f>SUMPRODUCT('Cost Escalators'!$B$22:$M$22,'Input Data'!$AA406:$AL406)</f>
        <v>1</v>
      </c>
      <c r="AC406" s="255">
        <f>IF(OR($A406='Cost Escalators'!$A$68,$A406='Cost Escalators'!$A$69,$A406='Cost Escalators'!$A$70,$A406='Cost Escalators'!$A$71),SUM($H406:$L406),0)</f>
        <v>0</v>
      </c>
    </row>
    <row r="407" spans="1:29" x14ac:dyDescent="0.2">
      <c r="A407" s="33">
        <f>'Input Data'!A407</f>
        <v>6197</v>
      </c>
      <c r="B407" s="33" t="str">
        <f>'Input Data'!B407</f>
        <v>Capacitor Bank</v>
      </c>
      <c r="C407" s="33" t="str">
        <f>'Input Data'!C407</f>
        <v>Wellington No.2 132kV Capacitor</v>
      </c>
      <c r="D407" s="35" t="str">
        <f>'Input Data'!D407</f>
        <v>PS Replacement</v>
      </c>
      <c r="E407" s="63" t="str">
        <f>'Input Data'!E407</f>
        <v>Input_Proj_Commit</v>
      </c>
      <c r="F407" s="68">
        <f>'Input Data'!F407</f>
        <v>2011</v>
      </c>
      <c r="G407" s="52">
        <f>'Input Data'!G407</f>
        <v>2013</v>
      </c>
      <c r="H407" s="34">
        <f>'Costs ($2014) Excl Real Esc'!H407</f>
        <v>37961.775311937039</v>
      </c>
      <c r="I407" s="34">
        <f>'Costs ($2014) Excl Real Esc'!I407</f>
        <v>2908.0930160057692</v>
      </c>
      <c r="J407" s="34">
        <f>'Costs ($2014) Excl Real Esc'!J407</f>
        <v>-41202.010787967949</v>
      </c>
      <c r="K407" s="34">
        <f>'Costs ($2014) Excl Real Esc'!K407</f>
        <v>0</v>
      </c>
      <c r="L407" s="49">
        <f>'Costs ($2014) Excl Real Esc'!L407*W407</f>
        <v>0</v>
      </c>
      <c r="M407" s="34">
        <f>'Costs ($2014) Excl Real Esc'!M407*X407</f>
        <v>0</v>
      </c>
      <c r="N407" s="34">
        <f>'Costs ($2014) Excl Real Esc'!N407*Y407</f>
        <v>0</v>
      </c>
      <c r="O407" s="34">
        <f>'Costs ($2014) Excl Real Esc'!O407*Z407</f>
        <v>0</v>
      </c>
      <c r="P407" s="49">
        <f>'Costs ($2014) Excl Real Esc'!P407*AA407</f>
        <v>0</v>
      </c>
      <c r="R407" s="102">
        <f t="shared" si="27"/>
        <v>0</v>
      </c>
      <c r="S407" s="34">
        <f t="shared" si="28"/>
        <v>0</v>
      </c>
      <c r="T407" s="34">
        <f t="shared" si="29"/>
        <v>0</v>
      </c>
      <c r="U407" s="49">
        <f t="shared" si="30"/>
        <v>0</v>
      </c>
      <c r="W407" s="177">
        <f>SUMPRODUCT('Cost Escalators'!$B$18:$M$18,'Input Data'!$AA407:$AL407)</f>
        <v>1</v>
      </c>
      <c r="X407" s="171">
        <f>SUMPRODUCT('Cost Escalators'!$B$19:$M$19,'Input Data'!$AA407:$AL407)</f>
        <v>1</v>
      </c>
      <c r="Y407" s="171">
        <f>SUMPRODUCT('Cost Escalators'!$B$20:$M$20,'Input Data'!$AA407:$AL407)</f>
        <v>1</v>
      </c>
      <c r="Z407" s="171">
        <f>SUMPRODUCT('Cost Escalators'!$B$21:$M$21,'Input Data'!$AA407:$AL407)</f>
        <v>1</v>
      </c>
      <c r="AA407" s="176">
        <f>SUMPRODUCT('Cost Escalators'!$B$22:$M$22,'Input Data'!$AA407:$AL407)</f>
        <v>1</v>
      </c>
      <c r="AC407" s="255">
        <f>IF(OR($A407='Cost Escalators'!$A$68,$A407='Cost Escalators'!$A$69,$A407='Cost Escalators'!$A$70,$A407='Cost Escalators'!$A$71),SUM($H407:$L407),0)</f>
        <v>0</v>
      </c>
    </row>
    <row r="408" spans="1:29" x14ac:dyDescent="0.2">
      <c r="A408" s="33">
        <f>'Input Data'!A408</f>
        <v>6147</v>
      </c>
      <c r="B408" s="33" t="str">
        <f>'Input Data'!B408</f>
        <v>Capacitor Bank</v>
      </c>
      <c r="C408" s="33" t="str">
        <f>'Input Data'!C408</f>
        <v>Griffith No.1 &amp; No.2 33kV Capacitor Banks</v>
      </c>
      <c r="D408" s="35" t="str">
        <f>'Input Data'!D408</f>
        <v>PS Replacement</v>
      </c>
      <c r="E408" s="63" t="str">
        <f>'Input Data'!E408</f>
        <v>Input_Proj_Commit</v>
      </c>
      <c r="F408" s="68">
        <f>'Input Data'!F408</f>
        <v>2013</v>
      </c>
      <c r="G408" s="52">
        <f>'Input Data'!G408</f>
        <v>2013</v>
      </c>
      <c r="H408" s="34">
        <f>'Costs ($2014) Excl Real Esc'!H408</f>
        <v>-26382.250764612774</v>
      </c>
      <c r="I408" s="34">
        <f>'Costs ($2014) Excl Real Esc'!I408</f>
        <v>-846.43035545359282</v>
      </c>
      <c r="J408" s="34">
        <f>'Costs ($2014) Excl Real Esc'!J408</f>
        <v>0</v>
      </c>
      <c r="K408" s="34">
        <f>'Costs ($2014) Excl Real Esc'!K408</f>
        <v>0</v>
      </c>
      <c r="L408" s="49">
        <f>'Costs ($2014) Excl Real Esc'!L408*W408</f>
        <v>0</v>
      </c>
      <c r="M408" s="34">
        <f>'Costs ($2014) Excl Real Esc'!M408*X408</f>
        <v>0</v>
      </c>
      <c r="N408" s="34">
        <f>'Costs ($2014) Excl Real Esc'!N408*Y408</f>
        <v>0</v>
      </c>
      <c r="O408" s="34">
        <f>'Costs ($2014) Excl Real Esc'!O408*Z408</f>
        <v>0</v>
      </c>
      <c r="P408" s="49">
        <f>'Costs ($2014) Excl Real Esc'!P408*AA408</f>
        <v>0</v>
      </c>
      <c r="R408" s="102">
        <f t="shared" si="27"/>
        <v>0</v>
      </c>
      <c r="S408" s="34">
        <f t="shared" si="28"/>
        <v>0</v>
      </c>
      <c r="T408" s="34">
        <f t="shared" si="29"/>
        <v>0</v>
      </c>
      <c r="U408" s="49">
        <f t="shared" si="30"/>
        <v>0</v>
      </c>
      <c r="W408" s="177">
        <f>SUMPRODUCT('Cost Escalators'!$B$18:$M$18,'Input Data'!$AA408:$AL408)</f>
        <v>1</v>
      </c>
      <c r="X408" s="171">
        <f>SUMPRODUCT('Cost Escalators'!$B$19:$M$19,'Input Data'!$AA408:$AL408)</f>
        <v>1</v>
      </c>
      <c r="Y408" s="171">
        <f>SUMPRODUCT('Cost Escalators'!$B$20:$M$20,'Input Data'!$AA408:$AL408)</f>
        <v>1</v>
      </c>
      <c r="Z408" s="171">
        <f>SUMPRODUCT('Cost Escalators'!$B$21:$M$21,'Input Data'!$AA408:$AL408)</f>
        <v>1</v>
      </c>
      <c r="AA408" s="176">
        <f>SUMPRODUCT('Cost Escalators'!$B$22:$M$22,'Input Data'!$AA408:$AL408)</f>
        <v>1</v>
      </c>
      <c r="AC408" s="255">
        <f>IF(OR($A408='Cost Escalators'!$A$68,$A408='Cost Escalators'!$A$69,$A408='Cost Escalators'!$A$70,$A408='Cost Escalators'!$A$71),SUM($H408:$L408),0)</f>
        <v>0</v>
      </c>
    </row>
    <row r="409" spans="1:29" x14ac:dyDescent="0.2">
      <c r="A409" s="33">
        <f>'Input Data'!A409</f>
        <v>6201</v>
      </c>
      <c r="B409" s="33" t="str">
        <f>'Input Data'!B409</f>
        <v>Capacitor Bank</v>
      </c>
      <c r="C409" s="33" t="str">
        <f>'Input Data'!C409</f>
        <v>Sydney West No.1 Capacitor Bank</v>
      </c>
      <c r="D409" s="35" t="str">
        <f>'Input Data'!D409</f>
        <v>PS Replacement</v>
      </c>
      <c r="E409" s="63" t="str">
        <f>'Input Data'!E409</f>
        <v>Input_Proj_Commit</v>
      </c>
      <c r="F409" s="68">
        <f>'Input Data'!F409</f>
        <v>2013</v>
      </c>
      <c r="G409" s="52">
        <f>'Input Data'!G409</f>
        <v>2013</v>
      </c>
      <c r="H409" s="34">
        <f>'Costs ($2014) Excl Real Esc'!H409</f>
        <v>4115.2433915808651</v>
      </c>
      <c r="I409" s="34">
        <f>'Costs ($2014) Excl Real Esc'!I409</f>
        <v>-6477.2158340927599</v>
      </c>
      <c r="J409" s="34">
        <f>'Costs ($2014) Excl Real Esc'!J409</f>
        <v>0</v>
      </c>
      <c r="K409" s="34">
        <f>'Costs ($2014) Excl Real Esc'!K409</f>
        <v>0</v>
      </c>
      <c r="L409" s="49">
        <f>'Costs ($2014) Excl Real Esc'!L409*W409</f>
        <v>0</v>
      </c>
      <c r="M409" s="34">
        <f>'Costs ($2014) Excl Real Esc'!M409*X409</f>
        <v>0</v>
      </c>
      <c r="N409" s="34">
        <f>'Costs ($2014) Excl Real Esc'!N409*Y409</f>
        <v>0</v>
      </c>
      <c r="O409" s="34">
        <f>'Costs ($2014) Excl Real Esc'!O409*Z409</f>
        <v>0</v>
      </c>
      <c r="P409" s="49">
        <f>'Costs ($2014) Excl Real Esc'!P409*AA409</f>
        <v>0</v>
      </c>
      <c r="R409" s="102">
        <f t="shared" si="27"/>
        <v>0</v>
      </c>
      <c r="S409" s="34">
        <f t="shared" si="28"/>
        <v>0</v>
      </c>
      <c r="T409" s="34">
        <f t="shared" si="29"/>
        <v>0</v>
      </c>
      <c r="U409" s="49">
        <f t="shared" si="30"/>
        <v>0</v>
      </c>
      <c r="W409" s="177">
        <f>SUMPRODUCT('Cost Escalators'!$B$18:$M$18,'Input Data'!$AA409:$AL409)</f>
        <v>1</v>
      </c>
      <c r="X409" s="171">
        <f>SUMPRODUCT('Cost Escalators'!$B$19:$M$19,'Input Data'!$AA409:$AL409)</f>
        <v>1</v>
      </c>
      <c r="Y409" s="171">
        <f>SUMPRODUCT('Cost Escalators'!$B$20:$M$20,'Input Data'!$AA409:$AL409)</f>
        <v>1</v>
      </c>
      <c r="Z409" s="171">
        <f>SUMPRODUCT('Cost Escalators'!$B$21:$M$21,'Input Data'!$AA409:$AL409)</f>
        <v>1</v>
      </c>
      <c r="AA409" s="176">
        <f>SUMPRODUCT('Cost Escalators'!$B$22:$M$22,'Input Data'!$AA409:$AL409)</f>
        <v>1</v>
      </c>
      <c r="AC409" s="255">
        <f>IF(OR($A409='Cost Escalators'!$A$68,$A409='Cost Escalators'!$A$69,$A409='Cost Escalators'!$A$70,$A409='Cost Escalators'!$A$71),SUM($H409:$L409),0)</f>
        <v>0</v>
      </c>
    </row>
    <row r="410" spans="1:29" x14ac:dyDescent="0.2">
      <c r="A410" s="33">
        <f>'Input Data'!A410</f>
        <v>6858</v>
      </c>
      <c r="B410" s="33" t="str">
        <f>'Input Data'!B410</f>
        <v>Capacitor Bank</v>
      </c>
      <c r="C410" s="33" t="str">
        <f>'Input Data'!C410</f>
        <v>Griffith No.1 &amp; No.2 33kV Capacitor Banks</v>
      </c>
      <c r="D410" s="35" t="str">
        <f>'Input Data'!D410</f>
        <v>PS Replacement</v>
      </c>
      <c r="E410" s="63" t="str">
        <f>'Input Data'!E410</f>
        <v>Input_Proj_Commit</v>
      </c>
      <c r="F410" s="68">
        <f>'Input Data'!F410</f>
        <v>2013</v>
      </c>
      <c r="G410" s="52">
        <f>'Input Data'!G410</f>
        <v>2013</v>
      </c>
      <c r="H410" s="34">
        <f>'Costs ($2014) Excl Real Esc'!H410</f>
        <v>699267.92877960682</v>
      </c>
      <c r="I410" s="34">
        <f>'Costs ($2014) Excl Real Esc'!I410</f>
        <v>347918.47810190573</v>
      </c>
      <c r="J410" s="34">
        <f>'Costs ($2014) Excl Real Esc'!J410</f>
        <v>1098962.6862451062</v>
      </c>
      <c r="K410" s="34">
        <f>'Costs ($2014) Excl Real Esc'!K410</f>
        <v>738608.34498886624</v>
      </c>
      <c r="L410" s="49">
        <f>'Costs ($2014) Excl Real Esc'!L410*W410</f>
        <v>0</v>
      </c>
      <c r="M410" s="34">
        <f>'Costs ($2014) Excl Real Esc'!M410*X410</f>
        <v>0</v>
      </c>
      <c r="N410" s="34">
        <f>'Costs ($2014) Excl Real Esc'!N410*Y410</f>
        <v>0</v>
      </c>
      <c r="O410" s="34">
        <f>'Costs ($2014) Excl Real Esc'!O410*Z410</f>
        <v>0</v>
      </c>
      <c r="P410" s="49">
        <f>'Costs ($2014) Excl Real Esc'!P410*AA410</f>
        <v>0</v>
      </c>
      <c r="R410" s="102">
        <f t="shared" si="27"/>
        <v>0</v>
      </c>
      <c r="S410" s="34">
        <f t="shared" si="28"/>
        <v>0</v>
      </c>
      <c r="T410" s="34">
        <f t="shared" si="29"/>
        <v>0</v>
      </c>
      <c r="U410" s="49">
        <f t="shared" si="30"/>
        <v>0</v>
      </c>
      <c r="W410" s="177">
        <f>SUMPRODUCT('Cost Escalators'!$B$18:$M$18,'Input Data'!$AA410:$AL410)</f>
        <v>1</v>
      </c>
      <c r="X410" s="171">
        <f>SUMPRODUCT('Cost Escalators'!$B$19:$M$19,'Input Data'!$AA410:$AL410)</f>
        <v>1</v>
      </c>
      <c r="Y410" s="171">
        <f>SUMPRODUCT('Cost Escalators'!$B$20:$M$20,'Input Data'!$AA410:$AL410)</f>
        <v>1</v>
      </c>
      <c r="Z410" s="171">
        <f>SUMPRODUCT('Cost Escalators'!$B$21:$M$21,'Input Data'!$AA410:$AL410)</f>
        <v>1</v>
      </c>
      <c r="AA410" s="176">
        <f>SUMPRODUCT('Cost Escalators'!$B$22:$M$22,'Input Data'!$AA410:$AL410)</f>
        <v>1</v>
      </c>
      <c r="AC410" s="255">
        <f>IF(OR($A410='Cost Escalators'!$A$68,$A410='Cost Escalators'!$A$69,$A410='Cost Escalators'!$A$70,$A410='Cost Escalators'!$A$71),SUM($H410:$L410),0)</f>
        <v>0</v>
      </c>
    </row>
    <row r="411" spans="1:29" x14ac:dyDescent="0.2">
      <c r="A411" s="33">
        <f>'Input Data'!A411</f>
        <v>7273</v>
      </c>
      <c r="B411" s="33" t="str">
        <f>'Input Data'!B411</f>
        <v>Capacitor Bank</v>
      </c>
      <c r="C411" s="33" t="str">
        <f>'Input Data'!C411</f>
        <v>Sydney West No.1 Capacitor Bank</v>
      </c>
      <c r="D411" s="35" t="str">
        <f>'Input Data'!D411</f>
        <v>PS Replacement</v>
      </c>
      <c r="E411" s="63" t="str">
        <f>'Input Data'!E411</f>
        <v>Input_Proj_Commit</v>
      </c>
      <c r="F411" s="68">
        <f>'Input Data'!F411</f>
        <v>2013</v>
      </c>
      <c r="G411" s="52">
        <f>'Input Data'!G411</f>
        <v>2013</v>
      </c>
      <c r="H411" s="34">
        <f>'Costs ($2014) Excl Real Esc'!H411</f>
        <v>0</v>
      </c>
      <c r="I411" s="34">
        <f>'Costs ($2014) Excl Real Esc'!I411</f>
        <v>34898.456052678608</v>
      </c>
      <c r="J411" s="34">
        <f>'Costs ($2014) Excl Real Esc'!J411</f>
        <v>44567.054638749461</v>
      </c>
      <c r="K411" s="34">
        <f>'Costs ($2014) Excl Real Esc'!K411</f>
        <v>2284347.5629294454</v>
      </c>
      <c r="L411" s="49">
        <f>'Costs ($2014) Excl Real Esc'!L411*W411</f>
        <v>0</v>
      </c>
      <c r="M411" s="34">
        <f>'Costs ($2014) Excl Real Esc'!M411*X411</f>
        <v>0</v>
      </c>
      <c r="N411" s="34">
        <f>'Costs ($2014) Excl Real Esc'!N411*Y411</f>
        <v>0</v>
      </c>
      <c r="O411" s="34">
        <f>'Costs ($2014) Excl Real Esc'!O411*Z411</f>
        <v>0</v>
      </c>
      <c r="P411" s="49">
        <f>'Costs ($2014) Excl Real Esc'!P411*AA411</f>
        <v>0</v>
      </c>
      <c r="R411" s="102">
        <f t="shared" si="27"/>
        <v>0</v>
      </c>
      <c r="S411" s="34">
        <f t="shared" si="28"/>
        <v>0</v>
      </c>
      <c r="T411" s="34">
        <f t="shared" si="29"/>
        <v>0</v>
      </c>
      <c r="U411" s="49">
        <f t="shared" si="30"/>
        <v>0</v>
      </c>
      <c r="W411" s="177">
        <f>SUMPRODUCT('Cost Escalators'!$B$18:$M$18,'Input Data'!$AA411:$AL411)</f>
        <v>1</v>
      </c>
      <c r="X411" s="171">
        <f>SUMPRODUCT('Cost Escalators'!$B$19:$M$19,'Input Data'!$AA411:$AL411)</f>
        <v>1</v>
      </c>
      <c r="Y411" s="171">
        <f>SUMPRODUCT('Cost Escalators'!$B$20:$M$20,'Input Data'!$AA411:$AL411)</f>
        <v>1</v>
      </c>
      <c r="Z411" s="171">
        <f>SUMPRODUCT('Cost Escalators'!$B$21:$M$21,'Input Data'!$AA411:$AL411)</f>
        <v>1</v>
      </c>
      <c r="AA411" s="176">
        <f>SUMPRODUCT('Cost Escalators'!$B$22:$M$22,'Input Data'!$AA411:$AL411)</f>
        <v>1</v>
      </c>
      <c r="AC411" s="255">
        <f>IF(OR($A411='Cost Escalators'!$A$68,$A411='Cost Escalators'!$A$69,$A411='Cost Escalators'!$A$70,$A411='Cost Escalators'!$A$71),SUM($H411:$L411),0)</f>
        <v>0</v>
      </c>
    </row>
    <row r="412" spans="1:29" x14ac:dyDescent="0.2">
      <c r="A412" s="33">
        <f>'Input Data'!A412</f>
        <v>6193</v>
      </c>
      <c r="B412" s="33" t="str">
        <f>'Input Data'!B412</f>
        <v>Capacitor Bank</v>
      </c>
      <c r="C412" s="33" t="str">
        <f>'Input Data'!C412</f>
        <v>Coffs Harbour No.1 Capacitor</v>
      </c>
      <c r="D412" s="35" t="str">
        <f>'Input Data'!D412</f>
        <v>PS Replacement</v>
      </c>
      <c r="E412" s="63" t="str">
        <f>'Input Data'!E412</f>
        <v>Input_Proj_Commit</v>
      </c>
      <c r="F412" s="68">
        <f>'Input Data'!F412</f>
        <v>2014</v>
      </c>
      <c r="G412" s="52">
        <f>'Input Data'!G412</f>
        <v>2013</v>
      </c>
      <c r="H412" s="34">
        <f>'Costs ($2014) Excl Real Esc'!H412</f>
        <v>13665.287769635395</v>
      </c>
      <c r="I412" s="34">
        <f>'Costs ($2014) Excl Real Esc'!I412</f>
        <v>-38308.231162576063</v>
      </c>
      <c r="J412" s="34">
        <f>'Costs ($2014) Excl Real Esc'!J412</f>
        <v>0</v>
      </c>
      <c r="K412" s="34">
        <f>'Costs ($2014) Excl Real Esc'!K412</f>
        <v>0</v>
      </c>
      <c r="L412" s="49">
        <f>'Costs ($2014) Excl Real Esc'!L412*W412</f>
        <v>0</v>
      </c>
      <c r="M412" s="34">
        <f>'Costs ($2014) Excl Real Esc'!M412*X412</f>
        <v>0</v>
      </c>
      <c r="N412" s="34">
        <f>'Costs ($2014) Excl Real Esc'!N412*Y412</f>
        <v>0</v>
      </c>
      <c r="O412" s="34">
        <f>'Costs ($2014) Excl Real Esc'!O412*Z412</f>
        <v>0</v>
      </c>
      <c r="P412" s="49">
        <f>'Costs ($2014) Excl Real Esc'!P412*AA412</f>
        <v>0</v>
      </c>
      <c r="R412" s="102">
        <f t="shared" si="27"/>
        <v>0</v>
      </c>
      <c r="S412" s="34">
        <f t="shared" si="28"/>
        <v>0</v>
      </c>
      <c r="T412" s="34">
        <f t="shared" si="29"/>
        <v>0</v>
      </c>
      <c r="U412" s="49">
        <f t="shared" si="30"/>
        <v>0</v>
      </c>
      <c r="W412" s="177">
        <f>SUMPRODUCT('Cost Escalators'!$B$18:$M$18,'Input Data'!$AA412:$AL412)</f>
        <v>1</v>
      </c>
      <c r="X412" s="171">
        <f>SUMPRODUCT('Cost Escalators'!$B$19:$M$19,'Input Data'!$AA412:$AL412)</f>
        <v>1</v>
      </c>
      <c r="Y412" s="171">
        <f>SUMPRODUCT('Cost Escalators'!$B$20:$M$20,'Input Data'!$AA412:$AL412)</f>
        <v>1</v>
      </c>
      <c r="Z412" s="171">
        <f>SUMPRODUCT('Cost Escalators'!$B$21:$M$21,'Input Data'!$AA412:$AL412)</f>
        <v>1</v>
      </c>
      <c r="AA412" s="176">
        <f>SUMPRODUCT('Cost Escalators'!$B$22:$M$22,'Input Data'!$AA412:$AL412)</f>
        <v>1</v>
      </c>
      <c r="AC412" s="255">
        <f>IF(OR($A412='Cost Escalators'!$A$68,$A412='Cost Escalators'!$A$69,$A412='Cost Escalators'!$A$70,$A412='Cost Escalators'!$A$71),SUM($H412:$L412),0)</f>
        <v>0</v>
      </c>
    </row>
    <row r="413" spans="1:29" x14ac:dyDescent="0.2">
      <c r="A413" s="33">
        <f>'Input Data'!A413</f>
        <v>7026</v>
      </c>
      <c r="B413" s="33" t="str">
        <f>'Input Data'!B413</f>
        <v>Capacitor Bank</v>
      </c>
      <c r="C413" s="33" t="str">
        <f>'Input Data'!C413</f>
        <v>Coffs Harbour No.3 Capacitor</v>
      </c>
      <c r="D413" s="35" t="str">
        <f>'Input Data'!D413</f>
        <v>PS Replacement</v>
      </c>
      <c r="E413" s="63" t="str">
        <f>'Input Data'!E413</f>
        <v>Input_Proj_Commit</v>
      </c>
      <c r="F413" s="68">
        <f>'Input Data'!F413</f>
        <v>2014</v>
      </c>
      <c r="G413" s="52">
        <f>'Input Data'!G413</f>
        <v>2013</v>
      </c>
      <c r="H413" s="34">
        <f>'Costs ($2014) Excl Real Esc'!H413</f>
        <v>0</v>
      </c>
      <c r="I413" s="34">
        <f>'Costs ($2014) Excl Real Esc'!I413</f>
        <v>250673.96845460832</v>
      </c>
      <c r="J413" s="34">
        <f>'Costs ($2014) Excl Real Esc'!J413</f>
        <v>426036.04370473535</v>
      </c>
      <c r="K413" s="34">
        <f>'Costs ($2014) Excl Real Esc'!K413</f>
        <v>1548908.4261127005</v>
      </c>
      <c r="L413" s="49">
        <f>'Costs ($2014) Excl Real Esc'!L413*W413</f>
        <v>444983.56640625</v>
      </c>
      <c r="M413" s="34">
        <f>'Costs ($2014) Excl Real Esc'!M413*X413</f>
        <v>0</v>
      </c>
      <c r="N413" s="34">
        <f>'Costs ($2014) Excl Real Esc'!N413*Y413</f>
        <v>0</v>
      </c>
      <c r="O413" s="34">
        <f>'Costs ($2014) Excl Real Esc'!O413*Z413</f>
        <v>0</v>
      </c>
      <c r="P413" s="49">
        <f>'Costs ($2014) Excl Real Esc'!P413*AA413</f>
        <v>0</v>
      </c>
      <c r="R413" s="102">
        <f t="shared" si="27"/>
        <v>0</v>
      </c>
      <c r="S413" s="34">
        <f t="shared" si="28"/>
        <v>0</v>
      </c>
      <c r="T413" s="34">
        <f t="shared" si="29"/>
        <v>0</v>
      </c>
      <c r="U413" s="49">
        <f t="shared" si="30"/>
        <v>0</v>
      </c>
      <c r="W413" s="177">
        <f>SUMPRODUCT('Cost Escalators'!$B$18:$M$18,'Input Data'!$AA413:$AL413)</f>
        <v>1</v>
      </c>
      <c r="X413" s="171">
        <f>SUMPRODUCT('Cost Escalators'!$B$19:$M$19,'Input Data'!$AA413:$AL413)</f>
        <v>1</v>
      </c>
      <c r="Y413" s="171">
        <f>SUMPRODUCT('Cost Escalators'!$B$20:$M$20,'Input Data'!$AA413:$AL413)</f>
        <v>1</v>
      </c>
      <c r="Z413" s="171">
        <f>SUMPRODUCT('Cost Escalators'!$B$21:$M$21,'Input Data'!$AA413:$AL413)</f>
        <v>1</v>
      </c>
      <c r="AA413" s="176">
        <f>SUMPRODUCT('Cost Escalators'!$B$22:$M$22,'Input Data'!$AA413:$AL413)</f>
        <v>1</v>
      </c>
      <c r="AC413" s="255">
        <f>IF(OR($A413='Cost Escalators'!$A$68,$A413='Cost Escalators'!$A$69,$A413='Cost Escalators'!$A$70,$A413='Cost Escalators'!$A$71),SUM($H413:$L413),0)</f>
        <v>0</v>
      </c>
    </row>
    <row r="414" spans="1:29" x14ac:dyDescent="0.2">
      <c r="A414" s="33">
        <f>'Input Data'!A414</f>
        <v>7474</v>
      </c>
      <c r="B414" s="33" t="str">
        <f>'Input Data'!B414</f>
        <v>Capacitor Bank</v>
      </c>
      <c r="C414" s="33" t="str">
        <f>'Input Data'!C414</f>
        <v>Canberra No.1 132kV 80MVAr Capacitor</v>
      </c>
      <c r="D414" s="35" t="str">
        <f>'Input Data'!D414</f>
        <v>PS Replacement</v>
      </c>
      <c r="E414" s="63" t="str">
        <f>'Input Data'!E414</f>
        <v>Input_Proj_Commit</v>
      </c>
      <c r="F414" s="68">
        <f>'Input Data'!F414</f>
        <v>2015</v>
      </c>
      <c r="G414" s="52">
        <f>'Input Data'!G414</f>
        <v>2013</v>
      </c>
      <c r="H414" s="34">
        <f>'Costs ($2014) Excl Real Esc'!H414</f>
        <v>0</v>
      </c>
      <c r="I414" s="34">
        <f>'Costs ($2014) Excl Real Esc'!I414</f>
        <v>11125.723978825068</v>
      </c>
      <c r="J414" s="34">
        <f>'Costs ($2014) Excl Real Esc'!J414</f>
        <v>5988.9383331257586</v>
      </c>
      <c r="K414" s="34">
        <f>'Costs ($2014) Excl Real Esc'!K414</f>
        <v>105034.16430874087</v>
      </c>
      <c r="L414" s="49">
        <f>'Costs ($2014) Excl Real Esc'!L414*W414</f>
        <v>1834000.2763867187</v>
      </c>
      <c r="M414" s="34">
        <f>'Costs ($2014) Excl Real Esc'!M414*X414</f>
        <v>1868466.6116210937</v>
      </c>
      <c r="N414" s="34">
        <f>'Costs ($2014) Excl Real Esc'!N414*Y414</f>
        <v>0</v>
      </c>
      <c r="O414" s="34">
        <f>'Costs ($2014) Excl Real Esc'!O414*Z414</f>
        <v>0</v>
      </c>
      <c r="P414" s="49">
        <f>'Costs ($2014) Excl Real Esc'!P414*AA414</f>
        <v>0</v>
      </c>
      <c r="R414" s="102">
        <f t="shared" si="27"/>
        <v>3824615.7146285041</v>
      </c>
      <c r="S414" s="34">
        <f t="shared" si="28"/>
        <v>0</v>
      </c>
      <c r="T414" s="34">
        <f t="shared" si="29"/>
        <v>0</v>
      </c>
      <c r="U414" s="49">
        <f t="shared" si="30"/>
        <v>0</v>
      </c>
      <c r="W414" s="177">
        <f>SUMPRODUCT('Cost Escalators'!$B$18:$M$18,'Input Data'!$AA414:$AL414)</f>
        <v>1</v>
      </c>
      <c r="X414" s="171">
        <f>SUMPRODUCT('Cost Escalators'!$B$19:$M$19,'Input Data'!$AA414:$AL414)</f>
        <v>1</v>
      </c>
      <c r="Y414" s="171">
        <f>SUMPRODUCT('Cost Escalators'!$B$20:$M$20,'Input Data'!$AA414:$AL414)</f>
        <v>1</v>
      </c>
      <c r="Z414" s="171">
        <f>SUMPRODUCT('Cost Escalators'!$B$21:$M$21,'Input Data'!$AA414:$AL414)</f>
        <v>1</v>
      </c>
      <c r="AA414" s="176">
        <f>SUMPRODUCT('Cost Escalators'!$B$22:$M$22,'Input Data'!$AA414:$AL414)</f>
        <v>1</v>
      </c>
      <c r="AC414" s="255">
        <f>IF(OR($A414='Cost Escalators'!$A$68,$A414='Cost Escalators'!$A$69,$A414='Cost Escalators'!$A$70,$A414='Cost Escalators'!$A$71),SUM($H414:$L414),0)</f>
        <v>0</v>
      </c>
    </row>
    <row r="415" spans="1:29" x14ac:dyDescent="0.2">
      <c r="A415" s="33">
        <f>'Input Data'!A415</f>
        <v>7272</v>
      </c>
      <c r="B415" s="33" t="str">
        <f>'Input Data'!B415</f>
        <v>Capacitor Bank</v>
      </c>
      <c r="C415" s="33" t="str">
        <f>'Input Data'!C415</f>
        <v>Sydney North No.1 &amp; No.2 Capacitors</v>
      </c>
      <c r="D415" s="35" t="str">
        <f>'Input Data'!D415</f>
        <v>PS Replacement</v>
      </c>
      <c r="E415" s="63" t="str">
        <f>'Input Data'!E415</f>
        <v>Input_Proj_Commit</v>
      </c>
      <c r="F415" s="68">
        <f>'Input Data'!F415</f>
        <v>2016</v>
      </c>
      <c r="G415" s="52">
        <f>'Input Data'!G415</f>
        <v>2013</v>
      </c>
      <c r="H415" s="34">
        <f>'Costs ($2014) Excl Real Esc'!H415</f>
        <v>0</v>
      </c>
      <c r="I415" s="34">
        <f>'Costs ($2014) Excl Real Esc'!I415</f>
        <v>-196.95950958204247</v>
      </c>
      <c r="J415" s="34">
        <f>'Costs ($2014) Excl Real Esc'!J415</f>
        <v>-2607.0125209423181</v>
      </c>
      <c r="K415" s="34">
        <f>'Costs ($2014) Excl Real Esc'!K415</f>
        <v>0</v>
      </c>
      <c r="L415" s="49">
        <f>'Costs ($2014) Excl Real Esc'!L415*W415</f>
        <v>0</v>
      </c>
      <c r="M415" s="34">
        <f>'Costs ($2014) Excl Real Esc'!M415*X415</f>
        <v>0</v>
      </c>
      <c r="N415" s="34">
        <f>'Costs ($2014) Excl Real Esc'!N415*Y415</f>
        <v>0</v>
      </c>
      <c r="O415" s="34">
        <f>'Costs ($2014) Excl Real Esc'!O415*Z415</f>
        <v>0</v>
      </c>
      <c r="P415" s="49">
        <f>'Costs ($2014) Excl Real Esc'!P415*AA415</f>
        <v>0</v>
      </c>
      <c r="R415" s="102">
        <f t="shared" si="27"/>
        <v>0</v>
      </c>
      <c r="S415" s="34">
        <f t="shared" si="28"/>
        <v>-2803.9720305243604</v>
      </c>
      <c r="T415" s="34">
        <f t="shared" si="29"/>
        <v>0</v>
      </c>
      <c r="U415" s="49">
        <f t="shared" si="30"/>
        <v>0</v>
      </c>
      <c r="W415" s="177">
        <f>SUMPRODUCT('Cost Escalators'!$B$18:$M$18,'Input Data'!$AA415:$AL415)</f>
        <v>1</v>
      </c>
      <c r="X415" s="171">
        <f>SUMPRODUCT('Cost Escalators'!$B$19:$M$19,'Input Data'!$AA415:$AL415)</f>
        <v>1</v>
      </c>
      <c r="Y415" s="171">
        <f>SUMPRODUCT('Cost Escalators'!$B$20:$M$20,'Input Data'!$AA415:$AL415)</f>
        <v>1</v>
      </c>
      <c r="Z415" s="171">
        <f>SUMPRODUCT('Cost Escalators'!$B$21:$M$21,'Input Data'!$AA415:$AL415)</f>
        <v>1</v>
      </c>
      <c r="AA415" s="176">
        <f>SUMPRODUCT('Cost Escalators'!$B$22:$M$22,'Input Data'!$AA415:$AL415)</f>
        <v>1</v>
      </c>
      <c r="AC415" s="255">
        <f>IF(OR($A415='Cost Escalators'!$A$68,$A415='Cost Escalators'!$A$69,$A415='Cost Escalators'!$A$70,$A415='Cost Escalators'!$A$71),SUM($H415:$L415),0)</f>
        <v>0</v>
      </c>
    </row>
    <row r="416" spans="1:29" x14ac:dyDescent="0.2">
      <c r="A416" s="33">
        <f>'Input Data'!A416</f>
        <v>6712</v>
      </c>
      <c r="B416" s="33" t="str">
        <f>'Input Data'!B416</f>
        <v>Capacitor Bank</v>
      </c>
      <c r="C416" s="33" t="str">
        <f>'Input Data'!C416</f>
        <v>New 66kV Capacitor at Panorama</v>
      </c>
      <c r="D416" s="35" t="str">
        <f>'Input Data'!D416</f>
        <v>PS Replacement</v>
      </c>
      <c r="E416" s="63" t="str">
        <f>'Input Data'!E416</f>
        <v>Input_Proj_Commit</v>
      </c>
      <c r="F416" s="68">
        <f>'Input Data'!F416</f>
        <v>2017</v>
      </c>
      <c r="G416" s="52">
        <f>'Input Data'!G416</f>
        <v>2013</v>
      </c>
      <c r="H416" s="34">
        <f>'Costs ($2014) Excl Real Esc'!H416</f>
        <v>-1.7649737887549559</v>
      </c>
      <c r="I416" s="34">
        <f>'Costs ($2014) Excl Real Esc'!I416</f>
        <v>-2747.4479824642463</v>
      </c>
      <c r="J416" s="34">
        <f>'Costs ($2014) Excl Real Esc'!J416</f>
        <v>0</v>
      </c>
      <c r="K416" s="34">
        <f>'Costs ($2014) Excl Real Esc'!K416</f>
        <v>0</v>
      </c>
      <c r="L416" s="49">
        <f>'Costs ($2014) Excl Real Esc'!L416*W416</f>
        <v>0</v>
      </c>
      <c r="M416" s="34">
        <f>'Costs ($2014) Excl Real Esc'!M416*X416</f>
        <v>0</v>
      </c>
      <c r="N416" s="34">
        <f>'Costs ($2014) Excl Real Esc'!N416*Y416</f>
        <v>0</v>
      </c>
      <c r="O416" s="34">
        <f>'Costs ($2014) Excl Real Esc'!O416*Z416</f>
        <v>0</v>
      </c>
      <c r="P416" s="49">
        <f>'Costs ($2014) Excl Real Esc'!P416*AA416</f>
        <v>0</v>
      </c>
      <c r="R416" s="102">
        <f t="shared" si="27"/>
        <v>0</v>
      </c>
      <c r="S416" s="34">
        <f t="shared" si="28"/>
        <v>0</v>
      </c>
      <c r="T416" s="34">
        <f t="shared" si="29"/>
        <v>-2749.2129562530013</v>
      </c>
      <c r="U416" s="49">
        <f t="shared" si="30"/>
        <v>0</v>
      </c>
      <c r="W416" s="177">
        <f>SUMPRODUCT('Cost Escalators'!$B$18:$M$18,'Input Data'!$AA416:$AL416)</f>
        <v>1</v>
      </c>
      <c r="X416" s="171">
        <f>SUMPRODUCT('Cost Escalators'!$B$19:$M$19,'Input Data'!$AA416:$AL416)</f>
        <v>1</v>
      </c>
      <c r="Y416" s="171">
        <f>SUMPRODUCT('Cost Escalators'!$B$20:$M$20,'Input Data'!$AA416:$AL416)</f>
        <v>1</v>
      </c>
      <c r="Z416" s="171">
        <f>SUMPRODUCT('Cost Escalators'!$B$21:$M$21,'Input Data'!$AA416:$AL416)</f>
        <v>1</v>
      </c>
      <c r="AA416" s="176">
        <f>SUMPRODUCT('Cost Escalators'!$B$22:$M$22,'Input Data'!$AA416:$AL416)</f>
        <v>1</v>
      </c>
      <c r="AC416" s="255">
        <f>IF(OR($A416='Cost Escalators'!$A$68,$A416='Cost Escalators'!$A$69,$A416='Cost Escalators'!$A$70,$A416='Cost Escalators'!$A$71),SUM($H416:$L416),0)</f>
        <v>0</v>
      </c>
    </row>
    <row r="417" spans="1:29" x14ac:dyDescent="0.2">
      <c r="A417" s="33">
        <f>'Input Data'!A417</f>
        <v>6196</v>
      </c>
      <c r="B417" s="33" t="str">
        <f>'Input Data'!B417</f>
        <v>Capacitor Bank</v>
      </c>
      <c r="C417" s="33" t="str">
        <f>'Input Data'!C417</f>
        <v>Taree No.3 132kV Capacitor</v>
      </c>
      <c r="D417" s="35" t="str">
        <f>'Input Data'!D417</f>
        <v>PS Replacement</v>
      </c>
      <c r="E417" s="63" t="str">
        <f>'Input Data'!E417</f>
        <v>Input_Proj_Commit</v>
      </c>
      <c r="F417" s="68">
        <f>'Input Data'!F417</f>
        <v>2018</v>
      </c>
      <c r="G417" s="52">
        <f>'Input Data'!G417</f>
        <v>2013</v>
      </c>
      <c r="H417" s="34">
        <f>'Costs ($2014) Excl Real Esc'!H417</f>
        <v>50.650389777294947</v>
      </c>
      <c r="I417" s="34">
        <f>'Costs ($2014) Excl Real Esc'!I417</f>
        <v>-2445.7985705047531</v>
      </c>
      <c r="J417" s="34">
        <f>'Costs ($2014) Excl Real Esc'!J417</f>
        <v>0</v>
      </c>
      <c r="K417" s="34">
        <f>'Costs ($2014) Excl Real Esc'!K417</f>
        <v>0</v>
      </c>
      <c r="L417" s="49">
        <f>'Costs ($2014) Excl Real Esc'!L417*W417</f>
        <v>0</v>
      </c>
      <c r="M417" s="34">
        <f>'Costs ($2014) Excl Real Esc'!M417*X417</f>
        <v>0</v>
      </c>
      <c r="N417" s="34">
        <f>'Costs ($2014) Excl Real Esc'!N417*Y417</f>
        <v>0</v>
      </c>
      <c r="O417" s="34">
        <f>'Costs ($2014) Excl Real Esc'!O417*Z417</f>
        <v>0</v>
      </c>
      <c r="P417" s="49">
        <f>'Costs ($2014) Excl Real Esc'!P417*AA417</f>
        <v>0</v>
      </c>
      <c r="R417" s="102">
        <f t="shared" si="27"/>
        <v>0</v>
      </c>
      <c r="S417" s="34">
        <f t="shared" si="28"/>
        <v>0</v>
      </c>
      <c r="T417" s="34">
        <f t="shared" si="29"/>
        <v>0</v>
      </c>
      <c r="U417" s="49">
        <f t="shared" si="30"/>
        <v>-2395.1481807274581</v>
      </c>
      <c r="W417" s="177">
        <f>SUMPRODUCT('Cost Escalators'!$B$18:$M$18,'Input Data'!$AA417:$AL417)</f>
        <v>1</v>
      </c>
      <c r="X417" s="171">
        <f>SUMPRODUCT('Cost Escalators'!$B$19:$M$19,'Input Data'!$AA417:$AL417)</f>
        <v>1</v>
      </c>
      <c r="Y417" s="171">
        <f>SUMPRODUCT('Cost Escalators'!$B$20:$M$20,'Input Data'!$AA417:$AL417)</f>
        <v>1</v>
      </c>
      <c r="Z417" s="171">
        <f>SUMPRODUCT('Cost Escalators'!$B$21:$M$21,'Input Data'!$AA417:$AL417)</f>
        <v>1</v>
      </c>
      <c r="AA417" s="176">
        <f>SUMPRODUCT('Cost Escalators'!$B$22:$M$22,'Input Data'!$AA417:$AL417)</f>
        <v>1</v>
      </c>
      <c r="AC417" s="255">
        <f>IF(OR($A417='Cost Escalators'!$A$68,$A417='Cost Escalators'!$A$69,$A417='Cost Escalators'!$A$70,$A417='Cost Escalators'!$A$71),SUM($H417:$L417),0)</f>
        <v>0</v>
      </c>
    </row>
    <row r="418" spans="1:29" x14ac:dyDescent="0.2">
      <c r="A418" s="33">
        <f>'Input Data'!A418</f>
        <v>7643</v>
      </c>
      <c r="B418" s="33" t="str">
        <f>'Input Data'!B418</f>
        <v>Capacitor Bank</v>
      </c>
      <c r="C418" s="33" t="str">
        <f>'Input Data'!C418</f>
        <v>Taree No.4 &amp; No.5 Capacitors</v>
      </c>
      <c r="D418" s="35" t="str">
        <f>'Input Data'!D418</f>
        <v>PS Replacement</v>
      </c>
      <c r="E418" s="63" t="str">
        <f>'Input Data'!E418</f>
        <v>Input_Proj_Commit</v>
      </c>
      <c r="F418" s="68">
        <f>'Input Data'!F418</f>
        <v>2018</v>
      </c>
      <c r="G418" s="52">
        <f>'Input Data'!G418</f>
        <v>2013</v>
      </c>
      <c r="H418" s="34">
        <f>'Costs ($2014) Excl Real Esc'!H418</f>
        <v>0</v>
      </c>
      <c r="I418" s="34">
        <f>'Costs ($2014) Excl Real Esc'!I418</f>
        <v>0</v>
      </c>
      <c r="J418" s="34">
        <f>'Costs ($2014) Excl Real Esc'!J418</f>
        <v>7311.6087460772769</v>
      </c>
      <c r="K418" s="34">
        <f>'Costs ($2014) Excl Real Esc'!K418</f>
        <v>0</v>
      </c>
      <c r="L418" s="49">
        <f>'Costs ($2014) Excl Real Esc'!L418*W418</f>
        <v>0</v>
      </c>
      <c r="M418" s="34">
        <f>'Costs ($2014) Excl Real Esc'!M418*X418</f>
        <v>0</v>
      </c>
      <c r="N418" s="34">
        <f>'Costs ($2014) Excl Real Esc'!N418*Y418</f>
        <v>0</v>
      </c>
      <c r="O418" s="34">
        <f>'Costs ($2014) Excl Real Esc'!O418*Z418</f>
        <v>0</v>
      </c>
      <c r="P418" s="49">
        <f>'Costs ($2014) Excl Real Esc'!P418*AA418</f>
        <v>0</v>
      </c>
      <c r="R418" s="102">
        <f t="shared" si="27"/>
        <v>0</v>
      </c>
      <c r="S418" s="34">
        <f t="shared" si="28"/>
        <v>0</v>
      </c>
      <c r="T418" s="34">
        <f t="shared" si="29"/>
        <v>0</v>
      </c>
      <c r="U418" s="49">
        <f t="shared" si="30"/>
        <v>7311.6087460772769</v>
      </c>
      <c r="W418" s="177">
        <f>SUMPRODUCT('Cost Escalators'!$B$18:$M$18,'Input Data'!$AA418:$AL418)</f>
        <v>1</v>
      </c>
      <c r="X418" s="171">
        <f>SUMPRODUCT('Cost Escalators'!$B$19:$M$19,'Input Data'!$AA418:$AL418)</f>
        <v>1</v>
      </c>
      <c r="Y418" s="171">
        <f>SUMPRODUCT('Cost Escalators'!$B$20:$M$20,'Input Data'!$AA418:$AL418)</f>
        <v>1</v>
      </c>
      <c r="Z418" s="171">
        <f>SUMPRODUCT('Cost Escalators'!$B$21:$M$21,'Input Data'!$AA418:$AL418)</f>
        <v>1</v>
      </c>
      <c r="AA418" s="176">
        <f>SUMPRODUCT('Cost Escalators'!$B$22:$M$22,'Input Data'!$AA418:$AL418)</f>
        <v>1</v>
      </c>
      <c r="AC418" s="255">
        <f>IF(OR($A418='Cost Escalators'!$A$68,$A418='Cost Escalators'!$A$69,$A418='Cost Escalators'!$A$70,$A418='Cost Escalators'!$A$71),SUM($H418:$L418),0)</f>
        <v>0</v>
      </c>
    </row>
    <row r="419" spans="1:29" x14ac:dyDescent="0.2">
      <c r="A419" s="33">
        <f>'Input Data'!A419</f>
        <v>7757</v>
      </c>
      <c r="B419" s="33" t="str">
        <f>'Input Data'!B419</f>
        <v>Capacitor Bank</v>
      </c>
      <c r="C419" s="33" t="str">
        <f>'Input Data'!C419</f>
        <v>Taree No.3 132kV Capacitor</v>
      </c>
      <c r="D419" s="35" t="str">
        <f>'Input Data'!D419</f>
        <v>PS Replacement</v>
      </c>
      <c r="E419" s="63" t="str">
        <f>'Input Data'!E419</f>
        <v>Input_Proj_Commit</v>
      </c>
      <c r="F419" s="68">
        <f>'Input Data'!F419</f>
        <v>2018</v>
      </c>
      <c r="G419" s="52">
        <f>'Input Data'!G419</f>
        <v>2013</v>
      </c>
      <c r="H419" s="34">
        <f>'Costs ($2014) Excl Real Esc'!H419</f>
        <v>0</v>
      </c>
      <c r="I419" s="34">
        <f>'Costs ($2014) Excl Real Esc'!I419</f>
        <v>0</v>
      </c>
      <c r="J419" s="34">
        <f>'Costs ($2014) Excl Real Esc'!J419</f>
        <v>1826.3572786317623</v>
      </c>
      <c r="K419" s="34">
        <f>'Costs ($2014) Excl Real Esc'!K419</f>
        <v>0</v>
      </c>
      <c r="L419" s="49">
        <f>'Costs ($2014) Excl Real Esc'!L419*W419</f>
        <v>0</v>
      </c>
      <c r="M419" s="34">
        <f>'Costs ($2014) Excl Real Esc'!M419*X419</f>
        <v>0</v>
      </c>
      <c r="N419" s="34">
        <f>'Costs ($2014) Excl Real Esc'!N419*Y419</f>
        <v>0</v>
      </c>
      <c r="O419" s="34">
        <f>'Costs ($2014) Excl Real Esc'!O419*Z419</f>
        <v>0</v>
      </c>
      <c r="P419" s="49">
        <f>'Costs ($2014) Excl Real Esc'!P419*AA419</f>
        <v>0</v>
      </c>
      <c r="R419" s="102">
        <f t="shared" si="27"/>
        <v>0</v>
      </c>
      <c r="S419" s="34">
        <f t="shared" si="28"/>
        <v>0</v>
      </c>
      <c r="T419" s="34">
        <f t="shared" si="29"/>
        <v>0</v>
      </c>
      <c r="U419" s="49">
        <f t="shared" si="30"/>
        <v>1826.3572786317623</v>
      </c>
      <c r="W419" s="177">
        <f>SUMPRODUCT('Cost Escalators'!$B$18:$M$18,'Input Data'!$AA419:$AL419)</f>
        <v>1</v>
      </c>
      <c r="X419" s="171">
        <f>SUMPRODUCT('Cost Escalators'!$B$19:$M$19,'Input Data'!$AA419:$AL419)</f>
        <v>1</v>
      </c>
      <c r="Y419" s="171">
        <f>SUMPRODUCT('Cost Escalators'!$B$20:$M$20,'Input Data'!$AA419:$AL419)</f>
        <v>1</v>
      </c>
      <c r="Z419" s="171">
        <f>SUMPRODUCT('Cost Escalators'!$B$21:$M$21,'Input Data'!$AA419:$AL419)</f>
        <v>1</v>
      </c>
      <c r="AA419" s="176">
        <f>SUMPRODUCT('Cost Escalators'!$B$22:$M$22,'Input Data'!$AA419:$AL419)</f>
        <v>1</v>
      </c>
      <c r="AC419" s="255">
        <f>IF(OR($A419='Cost Escalators'!$A$68,$A419='Cost Escalators'!$A$69,$A419='Cost Escalators'!$A$70,$A419='Cost Escalators'!$A$71),SUM($H419:$L419),0)</f>
        <v>0</v>
      </c>
    </row>
    <row r="420" spans="1:29" x14ac:dyDescent="0.2">
      <c r="A420" s="33">
        <f>'Input Data'!A420</f>
        <v>6152</v>
      </c>
      <c r="B420" s="33" t="str">
        <f>'Input Data'!B420</f>
        <v>Capacitor Bank</v>
      </c>
      <c r="C420" s="33" t="str">
        <f>'Input Data'!C420</f>
        <v>Canberra No.1 132kV 80MVAr Capacitor</v>
      </c>
      <c r="D420" s="35" t="str">
        <f>'Input Data'!D420</f>
        <v>PS Replacement</v>
      </c>
      <c r="E420" s="63" t="str">
        <f>'Input Data'!E420</f>
        <v>Input_Proj_Commit</v>
      </c>
      <c r="F420" s="68">
        <f>'Input Data'!F420</f>
        <v>2019</v>
      </c>
      <c r="G420" s="52">
        <f>'Input Data'!G420</f>
        <v>2013</v>
      </c>
      <c r="H420" s="34">
        <f>'Costs ($2014) Excl Real Esc'!H420</f>
        <v>50.214593780071517</v>
      </c>
      <c r="I420" s="34">
        <f>'Costs ($2014) Excl Real Esc'!I420</f>
        <v>-3681.7668136059719</v>
      </c>
      <c r="J420" s="34">
        <f>'Costs ($2014) Excl Real Esc'!J420</f>
        <v>0</v>
      </c>
      <c r="K420" s="34">
        <f>'Costs ($2014) Excl Real Esc'!K420</f>
        <v>0</v>
      </c>
      <c r="L420" s="49">
        <f>'Costs ($2014) Excl Real Esc'!L420*W420</f>
        <v>0</v>
      </c>
      <c r="M420" s="34">
        <f>'Costs ($2014) Excl Real Esc'!M420*X420</f>
        <v>0</v>
      </c>
      <c r="N420" s="34">
        <f>'Costs ($2014) Excl Real Esc'!N420*Y420</f>
        <v>0</v>
      </c>
      <c r="O420" s="34">
        <f>'Costs ($2014) Excl Real Esc'!O420*Z420</f>
        <v>0</v>
      </c>
      <c r="P420" s="49">
        <f>'Costs ($2014) Excl Real Esc'!P420*AA420</f>
        <v>0</v>
      </c>
      <c r="R420" s="102">
        <f t="shared" si="27"/>
        <v>0</v>
      </c>
      <c r="S420" s="34">
        <f t="shared" si="28"/>
        <v>0</v>
      </c>
      <c r="T420" s="34">
        <f t="shared" si="29"/>
        <v>0</v>
      </c>
      <c r="U420" s="49">
        <f t="shared" si="30"/>
        <v>0</v>
      </c>
      <c r="W420" s="177">
        <f>SUMPRODUCT('Cost Escalators'!$B$18:$M$18,'Input Data'!$AA420:$AL420)</f>
        <v>1</v>
      </c>
      <c r="X420" s="171">
        <f>SUMPRODUCT('Cost Escalators'!$B$19:$M$19,'Input Data'!$AA420:$AL420)</f>
        <v>1</v>
      </c>
      <c r="Y420" s="171">
        <f>SUMPRODUCT('Cost Escalators'!$B$20:$M$20,'Input Data'!$AA420:$AL420)</f>
        <v>1</v>
      </c>
      <c r="Z420" s="171">
        <f>SUMPRODUCT('Cost Escalators'!$B$21:$M$21,'Input Data'!$AA420:$AL420)</f>
        <v>1</v>
      </c>
      <c r="AA420" s="176">
        <f>SUMPRODUCT('Cost Escalators'!$B$22:$M$22,'Input Data'!$AA420:$AL420)</f>
        <v>1</v>
      </c>
      <c r="AC420" s="255">
        <f>IF(OR($A420='Cost Escalators'!$A$68,$A420='Cost Escalators'!$A$69,$A420='Cost Escalators'!$A$70,$A420='Cost Escalators'!$A$71),SUM($H420:$L420),0)</f>
        <v>0</v>
      </c>
    </row>
    <row r="421" spans="1:29" x14ac:dyDescent="0.2">
      <c r="A421" s="33">
        <f>'Input Data'!A421</f>
        <v>7344</v>
      </c>
      <c r="B421" s="33" t="str">
        <f>'Input Data'!B421</f>
        <v>Capacitor Bank</v>
      </c>
      <c r="C421" s="33" t="str">
        <f>'Input Data'!C421</f>
        <v>Broken Hill No.3 and No.4 Capacitors</v>
      </c>
      <c r="D421" s="35" t="str">
        <f>'Input Data'!D421</f>
        <v>PS Replacement</v>
      </c>
      <c r="E421" s="63" t="str">
        <f>'Input Data'!E421</f>
        <v>Input_Proj_Commit</v>
      </c>
      <c r="F421" s="68">
        <f>'Input Data'!F421</f>
        <v>2020</v>
      </c>
      <c r="G421" s="52">
        <f>'Input Data'!G421</f>
        <v>2013</v>
      </c>
      <c r="H421" s="34">
        <f>'Costs ($2014) Excl Real Esc'!H421</f>
        <v>0</v>
      </c>
      <c r="I421" s="34">
        <f>'Costs ($2014) Excl Real Esc'!I421</f>
        <v>0</v>
      </c>
      <c r="J421" s="34">
        <f>'Costs ($2014) Excl Real Esc'!J421</f>
        <v>0</v>
      </c>
      <c r="K421" s="34">
        <f>'Costs ($2014) Excl Real Esc'!K421</f>
        <v>5984.2191994254208</v>
      </c>
      <c r="L421" s="49">
        <f>'Costs ($2014) Excl Real Esc'!L421*W421</f>
        <v>0</v>
      </c>
      <c r="M421" s="34">
        <f>'Costs ($2014) Excl Real Esc'!M421*X421</f>
        <v>0</v>
      </c>
      <c r="N421" s="34">
        <f>'Costs ($2014) Excl Real Esc'!N421*Y421</f>
        <v>0</v>
      </c>
      <c r="O421" s="34">
        <f>'Costs ($2014) Excl Real Esc'!O421*Z421</f>
        <v>0</v>
      </c>
      <c r="P421" s="49">
        <f>'Costs ($2014) Excl Real Esc'!P421*AA421</f>
        <v>0</v>
      </c>
      <c r="R421" s="102">
        <f t="shared" si="27"/>
        <v>0</v>
      </c>
      <c r="S421" s="34">
        <f t="shared" si="28"/>
        <v>0</v>
      </c>
      <c r="T421" s="34">
        <f t="shared" si="29"/>
        <v>0</v>
      </c>
      <c r="U421" s="49">
        <f t="shared" si="30"/>
        <v>0</v>
      </c>
      <c r="W421" s="177">
        <f>SUMPRODUCT('Cost Escalators'!$B$18:$M$18,'Input Data'!$AA421:$AL421)</f>
        <v>1</v>
      </c>
      <c r="X421" s="171">
        <f>SUMPRODUCT('Cost Escalators'!$B$19:$M$19,'Input Data'!$AA421:$AL421)</f>
        <v>1</v>
      </c>
      <c r="Y421" s="171">
        <f>SUMPRODUCT('Cost Escalators'!$B$20:$M$20,'Input Data'!$AA421:$AL421)</f>
        <v>1</v>
      </c>
      <c r="Z421" s="171">
        <f>SUMPRODUCT('Cost Escalators'!$B$21:$M$21,'Input Data'!$AA421:$AL421)</f>
        <v>1</v>
      </c>
      <c r="AA421" s="176">
        <f>SUMPRODUCT('Cost Escalators'!$B$22:$M$22,'Input Data'!$AA421:$AL421)</f>
        <v>1</v>
      </c>
      <c r="AC421" s="255">
        <f>IF(OR($A421='Cost Escalators'!$A$68,$A421='Cost Escalators'!$A$69,$A421='Cost Escalators'!$A$70,$A421='Cost Escalators'!$A$71),SUM($H421:$L421),0)</f>
        <v>0</v>
      </c>
    </row>
    <row r="422" spans="1:29" x14ac:dyDescent="0.2">
      <c r="A422" s="33">
        <f>'Input Data'!A422</f>
        <v>7333</v>
      </c>
      <c r="B422" s="33" t="str">
        <f>'Input Data'!B422</f>
        <v>Capacitor Bank</v>
      </c>
      <c r="C422" s="33" t="str">
        <f>'Input Data'!C422</f>
        <v>Newcastle No.1 Capacitor</v>
      </c>
      <c r="D422" s="35" t="str">
        <f>'Input Data'!D422</f>
        <v>PS Replacement</v>
      </c>
      <c r="E422" s="63" t="str">
        <f>'Input Data'!E422</f>
        <v>Input_Proj_Commit</v>
      </c>
      <c r="F422" s="68">
        <f>'Input Data'!F422</f>
        <v>2021</v>
      </c>
      <c r="G422" s="52">
        <f>'Input Data'!G422</f>
        <v>2013</v>
      </c>
      <c r="H422" s="34">
        <f>'Costs ($2014) Excl Real Esc'!H422</f>
        <v>0</v>
      </c>
      <c r="I422" s="34">
        <f>'Costs ($2014) Excl Real Esc'!I422</f>
        <v>0</v>
      </c>
      <c r="J422" s="34">
        <f>'Costs ($2014) Excl Real Esc'!J422</f>
        <v>2491.6316094346448</v>
      </c>
      <c r="K422" s="34">
        <f>'Costs ($2014) Excl Real Esc'!K422</f>
        <v>0</v>
      </c>
      <c r="L422" s="49">
        <f>'Costs ($2014) Excl Real Esc'!L422*W422</f>
        <v>0</v>
      </c>
      <c r="M422" s="34">
        <f>'Costs ($2014) Excl Real Esc'!M422*X422</f>
        <v>0</v>
      </c>
      <c r="N422" s="34">
        <f>'Costs ($2014) Excl Real Esc'!N422*Y422</f>
        <v>0</v>
      </c>
      <c r="O422" s="34">
        <f>'Costs ($2014) Excl Real Esc'!O422*Z422</f>
        <v>0</v>
      </c>
      <c r="P422" s="49">
        <f>'Costs ($2014) Excl Real Esc'!P422*AA422</f>
        <v>0</v>
      </c>
      <c r="R422" s="102">
        <f t="shared" si="27"/>
        <v>0</v>
      </c>
      <c r="S422" s="34">
        <f t="shared" si="28"/>
        <v>0</v>
      </c>
      <c r="T422" s="34">
        <f t="shared" si="29"/>
        <v>0</v>
      </c>
      <c r="U422" s="49">
        <f t="shared" si="30"/>
        <v>0</v>
      </c>
      <c r="W422" s="177">
        <f>SUMPRODUCT('Cost Escalators'!$B$18:$M$18,'Input Data'!$AA422:$AL422)</f>
        <v>1</v>
      </c>
      <c r="X422" s="171">
        <f>SUMPRODUCT('Cost Escalators'!$B$19:$M$19,'Input Data'!$AA422:$AL422)</f>
        <v>1</v>
      </c>
      <c r="Y422" s="171">
        <f>SUMPRODUCT('Cost Escalators'!$B$20:$M$20,'Input Data'!$AA422:$AL422)</f>
        <v>1</v>
      </c>
      <c r="Z422" s="171">
        <f>SUMPRODUCT('Cost Escalators'!$B$21:$M$21,'Input Data'!$AA422:$AL422)</f>
        <v>1</v>
      </c>
      <c r="AA422" s="176">
        <f>SUMPRODUCT('Cost Escalators'!$B$22:$M$22,'Input Data'!$AA422:$AL422)</f>
        <v>1</v>
      </c>
      <c r="AC422" s="255">
        <f>IF(OR($A422='Cost Escalators'!$A$68,$A422='Cost Escalators'!$A$69,$A422='Cost Escalators'!$A$70,$A422='Cost Escalators'!$A$71),SUM($H422:$L422),0)</f>
        <v>0</v>
      </c>
    </row>
    <row r="423" spans="1:29" x14ac:dyDescent="0.2">
      <c r="A423" s="33">
        <f>'Input Data'!A423</f>
        <v>7334</v>
      </c>
      <c r="B423" s="33" t="str">
        <f>'Input Data'!B423</f>
        <v>Capacitor Bank</v>
      </c>
      <c r="C423" s="33" t="str">
        <f>'Input Data'!C423</f>
        <v>Newcastle No.2 Capacitor</v>
      </c>
      <c r="D423" s="35" t="str">
        <f>'Input Data'!D423</f>
        <v>PS Replacement</v>
      </c>
      <c r="E423" s="63" t="str">
        <f>'Input Data'!E423</f>
        <v>Input_Proj_Commit</v>
      </c>
      <c r="F423" s="68">
        <f>'Input Data'!F423</f>
        <v>2021</v>
      </c>
      <c r="G423" s="52">
        <f>'Input Data'!G423</f>
        <v>2013</v>
      </c>
      <c r="H423" s="34">
        <f>'Costs ($2014) Excl Real Esc'!H423</f>
        <v>0</v>
      </c>
      <c r="I423" s="34">
        <f>'Costs ($2014) Excl Real Esc'!I423</f>
        <v>0</v>
      </c>
      <c r="J423" s="34">
        <f>'Costs ($2014) Excl Real Esc'!J423</f>
        <v>470.87125058471696</v>
      </c>
      <c r="K423" s="34">
        <f>'Costs ($2014) Excl Real Esc'!K423</f>
        <v>0</v>
      </c>
      <c r="L423" s="49">
        <f>'Costs ($2014) Excl Real Esc'!L423*W423</f>
        <v>0</v>
      </c>
      <c r="M423" s="34">
        <f>'Costs ($2014) Excl Real Esc'!M423*X423</f>
        <v>0</v>
      </c>
      <c r="N423" s="34">
        <f>'Costs ($2014) Excl Real Esc'!N423*Y423</f>
        <v>0</v>
      </c>
      <c r="O423" s="34">
        <f>'Costs ($2014) Excl Real Esc'!O423*Z423</f>
        <v>0</v>
      </c>
      <c r="P423" s="49">
        <f>'Costs ($2014) Excl Real Esc'!P423*AA423</f>
        <v>0</v>
      </c>
      <c r="R423" s="102">
        <f t="shared" si="27"/>
        <v>0</v>
      </c>
      <c r="S423" s="34">
        <f t="shared" si="28"/>
        <v>0</v>
      </c>
      <c r="T423" s="34">
        <f t="shared" si="29"/>
        <v>0</v>
      </c>
      <c r="U423" s="49">
        <f t="shared" si="30"/>
        <v>0</v>
      </c>
      <c r="W423" s="177">
        <f>SUMPRODUCT('Cost Escalators'!$B$18:$M$18,'Input Data'!$AA423:$AL423)</f>
        <v>1</v>
      </c>
      <c r="X423" s="171">
        <f>SUMPRODUCT('Cost Escalators'!$B$19:$M$19,'Input Data'!$AA423:$AL423)</f>
        <v>1</v>
      </c>
      <c r="Y423" s="171">
        <f>SUMPRODUCT('Cost Escalators'!$B$20:$M$20,'Input Data'!$AA423:$AL423)</f>
        <v>1</v>
      </c>
      <c r="Z423" s="171">
        <f>SUMPRODUCT('Cost Escalators'!$B$21:$M$21,'Input Data'!$AA423:$AL423)</f>
        <v>1</v>
      </c>
      <c r="AA423" s="176">
        <f>SUMPRODUCT('Cost Escalators'!$B$22:$M$22,'Input Data'!$AA423:$AL423)</f>
        <v>1</v>
      </c>
      <c r="AC423" s="255">
        <f>IF(OR($A423='Cost Escalators'!$A$68,$A423='Cost Escalators'!$A$69,$A423='Cost Escalators'!$A$70,$A423='Cost Escalators'!$A$71),SUM($H423:$L423),0)</f>
        <v>0</v>
      </c>
    </row>
    <row r="424" spans="1:29" x14ac:dyDescent="0.2">
      <c r="A424" s="33">
        <f>'Input Data'!A424</f>
        <v>5642</v>
      </c>
      <c r="B424" s="33" t="str">
        <f>'Input Data'!B424</f>
        <v>Communications</v>
      </c>
      <c r="C424" s="33" t="str">
        <f>'Input Data'!C424</f>
        <v>MMRN Modifications - Sydney - Newcastle</v>
      </c>
      <c r="D424" s="35" t="str">
        <f>'Input Data'!D424</f>
        <v>PS Replacement</v>
      </c>
      <c r="E424" s="63" t="str">
        <f>'Input Data'!E424</f>
        <v>Input_Proj_Commit</v>
      </c>
      <c r="F424" s="68">
        <f>'Input Data'!F424</f>
        <v>2009</v>
      </c>
      <c r="G424" s="52">
        <f>'Input Data'!G424</f>
        <v>2013</v>
      </c>
      <c r="H424" s="34">
        <f>'Costs ($2014) Excl Real Esc'!H424</f>
        <v>-32.619330392174909</v>
      </c>
      <c r="I424" s="34">
        <f>'Costs ($2014) Excl Real Esc'!I424</f>
        <v>0</v>
      </c>
      <c r="J424" s="34">
        <f>'Costs ($2014) Excl Real Esc'!J424</f>
        <v>0</v>
      </c>
      <c r="K424" s="34">
        <f>'Costs ($2014) Excl Real Esc'!K424</f>
        <v>0</v>
      </c>
      <c r="L424" s="49">
        <f>'Costs ($2014) Excl Real Esc'!L424*W424</f>
        <v>0</v>
      </c>
      <c r="M424" s="34">
        <f>'Costs ($2014) Excl Real Esc'!M424*X424</f>
        <v>0</v>
      </c>
      <c r="N424" s="34">
        <f>'Costs ($2014) Excl Real Esc'!N424*Y424</f>
        <v>0</v>
      </c>
      <c r="O424" s="34">
        <f>'Costs ($2014) Excl Real Esc'!O424*Z424</f>
        <v>0</v>
      </c>
      <c r="P424" s="49">
        <f>'Costs ($2014) Excl Real Esc'!P424*AA424</f>
        <v>0</v>
      </c>
      <c r="R424" s="102">
        <f t="shared" si="27"/>
        <v>0</v>
      </c>
      <c r="S424" s="34">
        <f t="shared" si="28"/>
        <v>0</v>
      </c>
      <c r="T424" s="34">
        <f t="shared" si="29"/>
        <v>0</v>
      </c>
      <c r="U424" s="49">
        <f t="shared" si="30"/>
        <v>0</v>
      </c>
      <c r="W424" s="177">
        <f>SUMPRODUCT('Cost Escalators'!$B$18:$M$18,'Input Data'!$AA424:$AL424)</f>
        <v>1</v>
      </c>
      <c r="X424" s="171">
        <f>SUMPRODUCT('Cost Escalators'!$B$19:$M$19,'Input Data'!$AA424:$AL424)</f>
        <v>1</v>
      </c>
      <c r="Y424" s="171">
        <f>SUMPRODUCT('Cost Escalators'!$B$20:$M$20,'Input Data'!$AA424:$AL424)</f>
        <v>1</v>
      </c>
      <c r="Z424" s="171">
        <f>SUMPRODUCT('Cost Escalators'!$B$21:$M$21,'Input Data'!$AA424:$AL424)</f>
        <v>1</v>
      </c>
      <c r="AA424" s="176">
        <f>SUMPRODUCT('Cost Escalators'!$B$22:$M$22,'Input Data'!$AA424:$AL424)</f>
        <v>1</v>
      </c>
      <c r="AC424" s="255">
        <f>IF(OR($A424='Cost Escalators'!$A$68,$A424='Cost Escalators'!$A$69,$A424='Cost Escalators'!$A$70,$A424='Cost Escalators'!$A$71),SUM($H424:$L424),0)</f>
        <v>0</v>
      </c>
    </row>
    <row r="425" spans="1:29" x14ac:dyDescent="0.2">
      <c r="A425" s="33">
        <f>'Input Data'!A425</f>
        <v>5946</v>
      </c>
      <c r="B425" s="33" t="str">
        <f>'Input Data'!B425</f>
        <v>Communications</v>
      </c>
      <c r="C425" s="33" t="str">
        <f>'Input Data'!C425</f>
        <v>Port Macquarie &amp; Taree Radio Network Modification</v>
      </c>
      <c r="D425" s="35" t="str">
        <f>'Input Data'!D425</f>
        <v>PS Replacement</v>
      </c>
      <c r="E425" s="63" t="str">
        <f>'Input Data'!E425</f>
        <v>Input_Proj_Commit</v>
      </c>
      <c r="F425" s="68">
        <f>'Input Data'!F425</f>
        <v>2009</v>
      </c>
      <c r="G425" s="52">
        <f>'Input Data'!G425</f>
        <v>2013</v>
      </c>
      <c r="H425" s="34">
        <f>'Costs ($2014) Excl Real Esc'!H425</f>
        <v>-30.60377390501651</v>
      </c>
      <c r="I425" s="34">
        <f>'Costs ($2014) Excl Real Esc'!I425</f>
        <v>0</v>
      </c>
      <c r="J425" s="34">
        <f>'Costs ($2014) Excl Real Esc'!J425</f>
        <v>0</v>
      </c>
      <c r="K425" s="34">
        <f>'Costs ($2014) Excl Real Esc'!K425</f>
        <v>0</v>
      </c>
      <c r="L425" s="49">
        <f>'Costs ($2014) Excl Real Esc'!L425*W425</f>
        <v>0</v>
      </c>
      <c r="M425" s="34">
        <f>'Costs ($2014) Excl Real Esc'!M425*X425</f>
        <v>0</v>
      </c>
      <c r="N425" s="34">
        <f>'Costs ($2014) Excl Real Esc'!N425*Y425</f>
        <v>0</v>
      </c>
      <c r="O425" s="34">
        <f>'Costs ($2014) Excl Real Esc'!O425*Z425</f>
        <v>0</v>
      </c>
      <c r="P425" s="49">
        <f>'Costs ($2014) Excl Real Esc'!P425*AA425</f>
        <v>0</v>
      </c>
      <c r="R425" s="102">
        <f t="shared" si="27"/>
        <v>0</v>
      </c>
      <c r="S425" s="34">
        <f t="shared" si="28"/>
        <v>0</v>
      </c>
      <c r="T425" s="34">
        <f t="shared" si="29"/>
        <v>0</v>
      </c>
      <c r="U425" s="49">
        <f t="shared" si="30"/>
        <v>0</v>
      </c>
      <c r="W425" s="177">
        <f>SUMPRODUCT('Cost Escalators'!$B$18:$M$18,'Input Data'!$AA425:$AL425)</f>
        <v>1</v>
      </c>
      <c r="X425" s="171">
        <f>SUMPRODUCT('Cost Escalators'!$B$19:$M$19,'Input Data'!$AA425:$AL425)</f>
        <v>1</v>
      </c>
      <c r="Y425" s="171">
        <f>SUMPRODUCT('Cost Escalators'!$B$20:$M$20,'Input Data'!$AA425:$AL425)</f>
        <v>1</v>
      </c>
      <c r="Z425" s="171">
        <f>SUMPRODUCT('Cost Escalators'!$B$21:$M$21,'Input Data'!$AA425:$AL425)</f>
        <v>1</v>
      </c>
      <c r="AA425" s="176">
        <f>SUMPRODUCT('Cost Escalators'!$B$22:$M$22,'Input Data'!$AA425:$AL425)</f>
        <v>1</v>
      </c>
      <c r="AC425" s="255">
        <f>IF(OR($A425='Cost Escalators'!$A$68,$A425='Cost Escalators'!$A$69,$A425='Cost Escalators'!$A$70,$A425='Cost Escalators'!$A$71),SUM($H425:$L425),0)</f>
        <v>0</v>
      </c>
    </row>
    <row r="426" spans="1:29" x14ac:dyDescent="0.2">
      <c r="A426" s="33">
        <f>'Input Data'!A426</f>
        <v>5947</v>
      </c>
      <c r="B426" s="33" t="str">
        <f>'Input Data'!B426</f>
        <v>Communications</v>
      </c>
      <c r="C426" s="33" t="str">
        <f>'Input Data'!C426</f>
        <v>Kempsey &amp; Nambucca Microwave Radio Modification</v>
      </c>
      <c r="D426" s="35" t="str">
        <f>'Input Data'!D426</f>
        <v>PS Replacement</v>
      </c>
      <c r="E426" s="63" t="str">
        <f>'Input Data'!E426</f>
        <v>Input_Proj_Commit</v>
      </c>
      <c r="F426" s="68">
        <f>'Input Data'!F426</f>
        <v>2009</v>
      </c>
      <c r="G426" s="52">
        <f>'Input Data'!G426</f>
        <v>2013</v>
      </c>
      <c r="H426" s="34">
        <f>'Costs ($2014) Excl Real Esc'!H426</f>
        <v>-1.0459103933362706</v>
      </c>
      <c r="I426" s="34">
        <f>'Costs ($2014) Excl Real Esc'!I426</f>
        <v>0</v>
      </c>
      <c r="J426" s="34">
        <f>'Costs ($2014) Excl Real Esc'!J426</f>
        <v>0</v>
      </c>
      <c r="K426" s="34">
        <f>'Costs ($2014) Excl Real Esc'!K426</f>
        <v>0</v>
      </c>
      <c r="L426" s="49">
        <f>'Costs ($2014) Excl Real Esc'!L426*W426</f>
        <v>0</v>
      </c>
      <c r="M426" s="34">
        <f>'Costs ($2014) Excl Real Esc'!M426*X426</f>
        <v>0</v>
      </c>
      <c r="N426" s="34">
        <f>'Costs ($2014) Excl Real Esc'!N426*Y426</f>
        <v>0</v>
      </c>
      <c r="O426" s="34">
        <f>'Costs ($2014) Excl Real Esc'!O426*Z426</f>
        <v>0</v>
      </c>
      <c r="P426" s="49">
        <f>'Costs ($2014) Excl Real Esc'!P426*AA426</f>
        <v>0</v>
      </c>
      <c r="R426" s="102">
        <f t="shared" si="27"/>
        <v>0</v>
      </c>
      <c r="S426" s="34">
        <f t="shared" si="28"/>
        <v>0</v>
      </c>
      <c r="T426" s="34">
        <f t="shared" si="29"/>
        <v>0</v>
      </c>
      <c r="U426" s="49">
        <f t="shared" si="30"/>
        <v>0</v>
      </c>
      <c r="W426" s="177">
        <f>SUMPRODUCT('Cost Escalators'!$B$18:$M$18,'Input Data'!$AA426:$AL426)</f>
        <v>1</v>
      </c>
      <c r="X426" s="171">
        <f>SUMPRODUCT('Cost Escalators'!$B$19:$M$19,'Input Data'!$AA426:$AL426)</f>
        <v>1</v>
      </c>
      <c r="Y426" s="171">
        <f>SUMPRODUCT('Cost Escalators'!$B$20:$M$20,'Input Data'!$AA426:$AL426)</f>
        <v>1</v>
      </c>
      <c r="Z426" s="171">
        <f>SUMPRODUCT('Cost Escalators'!$B$21:$M$21,'Input Data'!$AA426:$AL426)</f>
        <v>1</v>
      </c>
      <c r="AA426" s="176">
        <f>SUMPRODUCT('Cost Escalators'!$B$22:$M$22,'Input Data'!$AA426:$AL426)</f>
        <v>1</v>
      </c>
      <c r="AC426" s="255">
        <f>IF(OR($A426='Cost Escalators'!$A$68,$A426='Cost Escalators'!$A$69,$A426='Cost Escalators'!$A$70,$A426='Cost Escalators'!$A$71),SUM($H426:$L426),0)</f>
        <v>0</v>
      </c>
    </row>
    <row r="427" spans="1:29" x14ac:dyDescent="0.2">
      <c r="A427" s="33">
        <f>'Input Data'!A427</f>
        <v>5948</v>
      </c>
      <c r="B427" s="33" t="str">
        <f>'Input Data'!B427</f>
        <v>Communications</v>
      </c>
      <c r="C427" s="33" t="str">
        <f>'Input Data'!C427</f>
        <v>Koolkhan Microwave Radio Network Modification</v>
      </c>
      <c r="D427" s="35" t="str">
        <f>'Input Data'!D427</f>
        <v>PS Replacement</v>
      </c>
      <c r="E427" s="63" t="str">
        <f>'Input Data'!E427</f>
        <v>Input_Proj_Commit</v>
      </c>
      <c r="F427" s="68">
        <f>'Input Data'!F427</f>
        <v>2009</v>
      </c>
      <c r="G427" s="52">
        <f>'Input Data'!G427</f>
        <v>2013</v>
      </c>
      <c r="H427" s="34">
        <f>'Costs ($2014) Excl Real Esc'!H427</f>
        <v>-0.37042659763992958</v>
      </c>
      <c r="I427" s="34">
        <f>'Costs ($2014) Excl Real Esc'!I427</f>
        <v>0</v>
      </c>
      <c r="J427" s="34">
        <f>'Costs ($2014) Excl Real Esc'!J427</f>
        <v>0</v>
      </c>
      <c r="K427" s="34">
        <f>'Costs ($2014) Excl Real Esc'!K427</f>
        <v>0</v>
      </c>
      <c r="L427" s="49">
        <f>'Costs ($2014) Excl Real Esc'!L427*W427</f>
        <v>0</v>
      </c>
      <c r="M427" s="34">
        <f>'Costs ($2014) Excl Real Esc'!M427*X427</f>
        <v>0</v>
      </c>
      <c r="N427" s="34">
        <f>'Costs ($2014) Excl Real Esc'!N427*Y427</f>
        <v>0</v>
      </c>
      <c r="O427" s="34">
        <f>'Costs ($2014) Excl Real Esc'!O427*Z427</f>
        <v>0</v>
      </c>
      <c r="P427" s="49">
        <f>'Costs ($2014) Excl Real Esc'!P427*AA427</f>
        <v>0</v>
      </c>
      <c r="R427" s="102">
        <f t="shared" si="27"/>
        <v>0</v>
      </c>
      <c r="S427" s="34">
        <f t="shared" si="28"/>
        <v>0</v>
      </c>
      <c r="T427" s="34">
        <f t="shared" si="29"/>
        <v>0</v>
      </c>
      <c r="U427" s="49">
        <f t="shared" si="30"/>
        <v>0</v>
      </c>
      <c r="W427" s="177">
        <f>SUMPRODUCT('Cost Escalators'!$B$18:$M$18,'Input Data'!$AA427:$AL427)</f>
        <v>1</v>
      </c>
      <c r="X427" s="171">
        <f>SUMPRODUCT('Cost Escalators'!$B$19:$M$19,'Input Data'!$AA427:$AL427)</f>
        <v>1</v>
      </c>
      <c r="Y427" s="171">
        <f>SUMPRODUCT('Cost Escalators'!$B$20:$M$20,'Input Data'!$AA427:$AL427)</f>
        <v>1</v>
      </c>
      <c r="Z427" s="171">
        <f>SUMPRODUCT('Cost Escalators'!$B$21:$M$21,'Input Data'!$AA427:$AL427)</f>
        <v>1</v>
      </c>
      <c r="AA427" s="176">
        <f>SUMPRODUCT('Cost Escalators'!$B$22:$M$22,'Input Data'!$AA427:$AL427)</f>
        <v>1</v>
      </c>
      <c r="AC427" s="255">
        <f>IF(OR($A427='Cost Escalators'!$A$68,$A427='Cost Escalators'!$A$69,$A427='Cost Escalators'!$A$70,$A427='Cost Escalators'!$A$71),SUM($H427:$L427),0)</f>
        <v>0</v>
      </c>
    </row>
    <row r="428" spans="1:29" x14ac:dyDescent="0.2">
      <c r="A428" s="33">
        <f>'Input Data'!A428</f>
        <v>4167</v>
      </c>
      <c r="B428" s="33" t="str">
        <f>'Input Data'!B428</f>
        <v>Communications</v>
      </c>
      <c r="C428" s="33" t="str">
        <f>'Input Data'!C428</f>
        <v>OPGW Backup North &amp; West NSW</v>
      </c>
      <c r="D428" s="35" t="str">
        <f>'Input Data'!D428</f>
        <v>PS Replacement</v>
      </c>
      <c r="E428" s="63" t="str">
        <f>'Input Data'!E428</f>
        <v>Input_Proj_Commit</v>
      </c>
      <c r="F428" s="68">
        <f>'Input Data'!F428</f>
        <v>2011</v>
      </c>
      <c r="G428" s="52">
        <f>'Input Data'!G428</f>
        <v>2013</v>
      </c>
      <c r="H428" s="34">
        <f>'Costs ($2014) Excl Real Esc'!H428</f>
        <v>-79331.508006861128</v>
      </c>
      <c r="I428" s="34">
        <f>'Costs ($2014) Excl Real Esc'!I428</f>
        <v>0</v>
      </c>
      <c r="J428" s="34">
        <f>'Costs ($2014) Excl Real Esc'!J428</f>
        <v>0</v>
      </c>
      <c r="K428" s="34">
        <f>'Costs ($2014) Excl Real Esc'!K428</f>
        <v>0</v>
      </c>
      <c r="L428" s="49">
        <f>'Costs ($2014) Excl Real Esc'!L428*W428</f>
        <v>0</v>
      </c>
      <c r="M428" s="34">
        <f>'Costs ($2014) Excl Real Esc'!M428*X428</f>
        <v>0</v>
      </c>
      <c r="N428" s="34">
        <f>'Costs ($2014) Excl Real Esc'!N428*Y428</f>
        <v>0</v>
      </c>
      <c r="O428" s="34">
        <f>'Costs ($2014) Excl Real Esc'!O428*Z428</f>
        <v>0</v>
      </c>
      <c r="P428" s="49">
        <f>'Costs ($2014) Excl Real Esc'!P428*AA428</f>
        <v>0</v>
      </c>
      <c r="R428" s="102">
        <f t="shared" si="27"/>
        <v>0</v>
      </c>
      <c r="S428" s="34">
        <f t="shared" si="28"/>
        <v>0</v>
      </c>
      <c r="T428" s="34">
        <f t="shared" si="29"/>
        <v>0</v>
      </c>
      <c r="U428" s="49">
        <f t="shared" si="30"/>
        <v>0</v>
      </c>
      <c r="W428" s="177">
        <f>SUMPRODUCT('Cost Escalators'!$B$18:$M$18,'Input Data'!$AA428:$AL428)</f>
        <v>1</v>
      </c>
      <c r="X428" s="171">
        <f>SUMPRODUCT('Cost Escalators'!$B$19:$M$19,'Input Data'!$AA428:$AL428)</f>
        <v>1</v>
      </c>
      <c r="Y428" s="171">
        <f>SUMPRODUCT('Cost Escalators'!$B$20:$M$20,'Input Data'!$AA428:$AL428)</f>
        <v>1</v>
      </c>
      <c r="Z428" s="171">
        <f>SUMPRODUCT('Cost Escalators'!$B$21:$M$21,'Input Data'!$AA428:$AL428)</f>
        <v>1</v>
      </c>
      <c r="AA428" s="176">
        <f>SUMPRODUCT('Cost Escalators'!$B$22:$M$22,'Input Data'!$AA428:$AL428)</f>
        <v>1</v>
      </c>
      <c r="AC428" s="255">
        <f>IF(OR($A428='Cost Escalators'!$A$68,$A428='Cost Escalators'!$A$69,$A428='Cost Escalators'!$A$70,$A428='Cost Escalators'!$A$71),SUM($H428:$L428),0)</f>
        <v>0</v>
      </c>
    </row>
    <row r="429" spans="1:29" x14ac:dyDescent="0.2">
      <c r="A429" s="33">
        <f>'Input Data'!A429</f>
        <v>4339</v>
      </c>
      <c r="B429" s="33" t="str">
        <f>'Input Data'!B429</f>
        <v>Communications</v>
      </c>
      <c r="C429" s="33" t="str">
        <f>'Input Data'!C429</f>
        <v>OPGW Backup - Southern Region</v>
      </c>
      <c r="D429" s="35" t="str">
        <f>'Input Data'!D429</f>
        <v>PS Replacement</v>
      </c>
      <c r="E429" s="63" t="str">
        <f>'Input Data'!E429</f>
        <v>Input_Proj_Commit</v>
      </c>
      <c r="F429" s="68">
        <f>'Input Data'!F429</f>
        <v>2011</v>
      </c>
      <c r="G429" s="52">
        <f>'Input Data'!G429</f>
        <v>2013</v>
      </c>
      <c r="H429" s="34">
        <f>'Costs ($2014) Excl Real Esc'!H429</f>
        <v>-80639.320899628743</v>
      </c>
      <c r="I429" s="34">
        <f>'Costs ($2014) Excl Real Esc'!I429</f>
        <v>926.81135820333213</v>
      </c>
      <c r="J429" s="34">
        <f>'Costs ($2014) Excl Real Esc'!J429</f>
        <v>0</v>
      </c>
      <c r="K429" s="34">
        <f>'Costs ($2014) Excl Real Esc'!K429</f>
        <v>0</v>
      </c>
      <c r="L429" s="49">
        <f>'Costs ($2014) Excl Real Esc'!L429*W429</f>
        <v>0</v>
      </c>
      <c r="M429" s="34">
        <f>'Costs ($2014) Excl Real Esc'!M429*X429</f>
        <v>0</v>
      </c>
      <c r="N429" s="34">
        <f>'Costs ($2014) Excl Real Esc'!N429*Y429</f>
        <v>0</v>
      </c>
      <c r="O429" s="34">
        <f>'Costs ($2014) Excl Real Esc'!O429*Z429</f>
        <v>0</v>
      </c>
      <c r="P429" s="49">
        <f>'Costs ($2014) Excl Real Esc'!P429*AA429</f>
        <v>0</v>
      </c>
      <c r="R429" s="102">
        <f t="shared" si="27"/>
        <v>0</v>
      </c>
      <c r="S429" s="34">
        <f t="shared" si="28"/>
        <v>0</v>
      </c>
      <c r="T429" s="34">
        <f t="shared" si="29"/>
        <v>0</v>
      </c>
      <c r="U429" s="49">
        <f t="shared" si="30"/>
        <v>0</v>
      </c>
      <c r="W429" s="177">
        <f>SUMPRODUCT('Cost Escalators'!$B$18:$M$18,'Input Data'!$AA429:$AL429)</f>
        <v>1</v>
      </c>
      <c r="X429" s="171">
        <f>SUMPRODUCT('Cost Escalators'!$B$19:$M$19,'Input Data'!$AA429:$AL429)</f>
        <v>1</v>
      </c>
      <c r="Y429" s="171">
        <f>SUMPRODUCT('Cost Escalators'!$B$20:$M$20,'Input Data'!$AA429:$AL429)</f>
        <v>1</v>
      </c>
      <c r="Z429" s="171">
        <f>SUMPRODUCT('Cost Escalators'!$B$21:$M$21,'Input Data'!$AA429:$AL429)</f>
        <v>1</v>
      </c>
      <c r="AA429" s="176">
        <f>SUMPRODUCT('Cost Escalators'!$B$22:$M$22,'Input Data'!$AA429:$AL429)</f>
        <v>1</v>
      </c>
      <c r="AC429" s="255">
        <f>IF(OR($A429='Cost Escalators'!$A$68,$A429='Cost Escalators'!$A$69,$A429='Cost Escalators'!$A$70,$A429='Cost Escalators'!$A$71),SUM($H429:$L429),0)</f>
        <v>0</v>
      </c>
    </row>
    <row r="430" spans="1:29" x14ac:dyDescent="0.2">
      <c r="A430" s="33">
        <f>'Input Data'!A430</f>
        <v>5488</v>
      </c>
      <c r="B430" s="33" t="str">
        <f>'Input Data'!B430</f>
        <v>Communications</v>
      </c>
      <c r="C430" s="33" t="str">
        <f>'Input Data'!C430</f>
        <v>North Coast Microwave Radio Network - Extension To Coffs Harbour 330 and Lismore 330 Substations</v>
      </c>
      <c r="D430" s="35" t="str">
        <f>'Input Data'!D430</f>
        <v>PS Replacement</v>
      </c>
      <c r="E430" s="63" t="str">
        <f>'Input Data'!E430</f>
        <v>Input_Proj_Commit</v>
      </c>
      <c r="F430" s="68">
        <f>'Input Data'!F430</f>
        <v>2011</v>
      </c>
      <c r="G430" s="52">
        <f>'Input Data'!G430</f>
        <v>2013</v>
      </c>
      <c r="H430" s="34">
        <f>'Costs ($2014) Excl Real Esc'!H430</f>
        <v>1140.5652839332004</v>
      </c>
      <c r="I430" s="34">
        <f>'Costs ($2014) Excl Real Esc'!I430</f>
        <v>104358.4144824</v>
      </c>
      <c r="J430" s="34">
        <f>'Costs ($2014) Excl Real Esc'!J430</f>
        <v>73415.304595176625</v>
      </c>
      <c r="K430" s="34">
        <f>'Costs ($2014) Excl Real Esc'!K430</f>
        <v>0</v>
      </c>
      <c r="L430" s="49">
        <f>'Costs ($2014) Excl Real Esc'!L430*W430</f>
        <v>0</v>
      </c>
      <c r="M430" s="34">
        <f>'Costs ($2014) Excl Real Esc'!M430*X430</f>
        <v>0</v>
      </c>
      <c r="N430" s="34">
        <f>'Costs ($2014) Excl Real Esc'!N430*Y430</f>
        <v>0</v>
      </c>
      <c r="O430" s="34">
        <f>'Costs ($2014) Excl Real Esc'!O430*Z430</f>
        <v>0</v>
      </c>
      <c r="P430" s="49">
        <f>'Costs ($2014) Excl Real Esc'!P430*AA430</f>
        <v>0</v>
      </c>
      <c r="R430" s="102">
        <f t="shared" si="27"/>
        <v>0</v>
      </c>
      <c r="S430" s="34">
        <f t="shared" si="28"/>
        <v>0</v>
      </c>
      <c r="T430" s="34">
        <f t="shared" si="29"/>
        <v>0</v>
      </c>
      <c r="U430" s="49">
        <f t="shared" si="30"/>
        <v>0</v>
      </c>
      <c r="W430" s="177">
        <f>SUMPRODUCT('Cost Escalators'!$B$18:$M$18,'Input Data'!$AA430:$AL430)</f>
        <v>1</v>
      </c>
      <c r="X430" s="171">
        <f>SUMPRODUCT('Cost Escalators'!$B$19:$M$19,'Input Data'!$AA430:$AL430)</f>
        <v>1</v>
      </c>
      <c r="Y430" s="171">
        <f>SUMPRODUCT('Cost Escalators'!$B$20:$M$20,'Input Data'!$AA430:$AL430)</f>
        <v>1</v>
      </c>
      <c r="Z430" s="171">
        <f>SUMPRODUCT('Cost Escalators'!$B$21:$M$21,'Input Data'!$AA430:$AL430)</f>
        <v>1</v>
      </c>
      <c r="AA430" s="176">
        <f>SUMPRODUCT('Cost Escalators'!$B$22:$M$22,'Input Data'!$AA430:$AL430)</f>
        <v>1</v>
      </c>
      <c r="AC430" s="255">
        <f>IF(OR($A430='Cost Escalators'!$A$68,$A430='Cost Escalators'!$A$69,$A430='Cost Escalators'!$A$70,$A430='Cost Escalators'!$A$71),SUM($H430:$L430),0)</f>
        <v>0</v>
      </c>
    </row>
    <row r="431" spans="1:29" x14ac:dyDescent="0.2">
      <c r="A431" s="33">
        <f>'Input Data'!A431</f>
        <v>5607</v>
      </c>
      <c r="B431" s="33" t="str">
        <f>'Input Data'!B431</f>
        <v>Communications</v>
      </c>
      <c r="C431" s="33" t="str">
        <f>'Input Data'!C431</f>
        <v>South Western NSW Replacement</v>
      </c>
      <c r="D431" s="35" t="str">
        <f>'Input Data'!D431</f>
        <v>PS Replacement</v>
      </c>
      <c r="E431" s="63" t="str">
        <f>'Input Data'!E431</f>
        <v>Input_Proj_Commit</v>
      </c>
      <c r="F431" s="68">
        <f>'Input Data'!F431</f>
        <v>2011</v>
      </c>
      <c r="G431" s="52">
        <f>'Input Data'!G431</f>
        <v>2013</v>
      </c>
      <c r="H431" s="34">
        <f>'Costs ($2014) Excl Real Esc'!H431</f>
        <v>-20.972682366378365</v>
      </c>
      <c r="I431" s="34">
        <f>'Costs ($2014) Excl Real Esc'!I431</f>
        <v>-119473.09490407245</v>
      </c>
      <c r="J431" s="34">
        <f>'Costs ($2014) Excl Real Esc'!J431</f>
        <v>0</v>
      </c>
      <c r="K431" s="34">
        <f>'Costs ($2014) Excl Real Esc'!K431</f>
        <v>0</v>
      </c>
      <c r="L431" s="49">
        <f>'Costs ($2014) Excl Real Esc'!L431*W431</f>
        <v>0</v>
      </c>
      <c r="M431" s="34">
        <f>'Costs ($2014) Excl Real Esc'!M431*X431</f>
        <v>0</v>
      </c>
      <c r="N431" s="34">
        <f>'Costs ($2014) Excl Real Esc'!N431*Y431</f>
        <v>0</v>
      </c>
      <c r="O431" s="34">
        <f>'Costs ($2014) Excl Real Esc'!O431*Z431</f>
        <v>0</v>
      </c>
      <c r="P431" s="49">
        <f>'Costs ($2014) Excl Real Esc'!P431*AA431</f>
        <v>0</v>
      </c>
      <c r="R431" s="102">
        <f t="shared" si="27"/>
        <v>0</v>
      </c>
      <c r="S431" s="34">
        <f t="shared" si="28"/>
        <v>0</v>
      </c>
      <c r="T431" s="34">
        <f t="shared" si="29"/>
        <v>0</v>
      </c>
      <c r="U431" s="49">
        <f t="shared" si="30"/>
        <v>0</v>
      </c>
      <c r="W431" s="177">
        <f>SUMPRODUCT('Cost Escalators'!$B$18:$M$18,'Input Data'!$AA431:$AL431)</f>
        <v>1</v>
      </c>
      <c r="X431" s="171">
        <f>SUMPRODUCT('Cost Escalators'!$B$19:$M$19,'Input Data'!$AA431:$AL431)</f>
        <v>1</v>
      </c>
      <c r="Y431" s="171">
        <f>SUMPRODUCT('Cost Escalators'!$B$20:$M$20,'Input Data'!$AA431:$AL431)</f>
        <v>1</v>
      </c>
      <c r="Z431" s="171">
        <f>SUMPRODUCT('Cost Escalators'!$B$21:$M$21,'Input Data'!$AA431:$AL431)</f>
        <v>1</v>
      </c>
      <c r="AA431" s="176">
        <f>SUMPRODUCT('Cost Escalators'!$B$22:$M$22,'Input Data'!$AA431:$AL431)</f>
        <v>1</v>
      </c>
      <c r="AC431" s="255">
        <f>IF(OR($A431='Cost Escalators'!$A$68,$A431='Cost Escalators'!$A$69,$A431='Cost Escalators'!$A$70,$A431='Cost Escalators'!$A$71),SUM($H431:$L431),0)</f>
        <v>0</v>
      </c>
    </row>
    <row r="432" spans="1:29" x14ac:dyDescent="0.2">
      <c r="A432" s="33">
        <f>'Input Data'!A432</f>
        <v>5731</v>
      </c>
      <c r="B432" s="33" t="str">
        <f>'Input Data'!B432</f>
        <v>Communications</v>
      </c>
      <c r="C432" s="33" t="str">
        <f>'Input Data'!C432</f>
        <v>Augmentation of Fault Clearing Times on Selected Transmission Line</v>
      </c>
      <c r="D432" s="35" t="str">
        <f>'Input Data'!D432</f>
        <v>PS Replacement</v>
      </c>
      <c r="E432" s="63" t="str">
        <f>'Input Data'!E432</f>
        <v>Input_Proj_Commit</v>
      </c>
      <c r="F432" s="68">
        <f>'Input Data'!F432</f>
        <v>2011</v>
      </c>
      <c r="G432" s="52">
        <f>'Input Data'!G432</f>
        <v>2013</v>
      </c>
      <c r="H432" s="34">
        <f>'Costs ($2014) Excl Real Esc'!H432</f>
        <v>-41664.864639143787</v>
      </c>
      <c r="I432" s="34">
        <f>'Costs ($2014) Excl Real Esc'!I432</f>
        <v>0</v>
      </c>
      <c r="J432" s="34">
        <f>'Costs ($2014) Excl Real Esc'!J432</f>
        <v>0</v>
      </c>
      <c r="K432" s="34">
        <f>'Costs ($2014) Excl Real Esc'!K432</f>
        <v>0</v>
      </c>
      <c r="L432" s="49">
        <f>'Costs ($2014) Excl Real Esc'!L432*W432</f>
        <v>0</v>
      </c>
      <c r="M432" s="34">
        <f>'Costs ($2014) Excl Real Esc'!M432*X432</f>
        <v>0</v>
      </c>
      <c r="N432" s="34">
        <f>'Costs ($2014) Excl Real Esc'!N432*Y432</f>
        <v>0</v>
      </c>
      <c r="O432" s="34">
        <f>'Costs ($2014) Excl Real Esc'!O432*Z432</f>
        <v>0</v>
      </c>
      <c r="P432" s="49">
        <f>'Costs ($2014) Excl Real Esc'!P432*AA432</f>
        <v>0</v>
      </c>
      <c r="R432" s="102">
        <f t="shared" si="27"/>
        <v>0</v>
      </c>
      <c r="S432" s="34">
        <f t="shared" si="28"/>
        <v>0</v>
      </c>
      <c r="T432" s="34">
        <f t="shared" si="29"/>
        <v>0</v>
      </c>
      <c r="U432" s="49">
        <f t="shared" si="30"/>
        <v>0</v>
      </c>
      <c r="W432" s="177">
        <f>SUMPRODUCT('Cost Escalators'!$B$18:$M$18,'Input Data'!$AA432:$AL432)</f>
        <v>1</v>
      </c>
      <c r="X432" s="171">
        <f>SUMPRODUCT('Cost Escalators'!$B$19:$M$19,'Input Data'!$AA432:$AL432)</f>
        <v>1</v>
      </c>
      <c r="Y432" s="171">
        <f>SUMPRODUCT('Cost Escalators'!$B$20:$M$20,'Input Data'!$AA432:$AL432)</f>
        <v>1</v>
      </c>
      <c r="Z432" s="171">
        <f>SUMPRODUCT('Cost Escalators'!$B$21:$M$21,'Input Data'!$AA432:$AL432)</f>
        <v>1</v>
      </c>
      <c r="AA432" s="176">
        <f>SUMPRODUCT('Cost Escalators'!$B$22:$M$22,'Input Data'!$AA432:$AL432)</f>
        <v>1</v>
      </c>
      <c r="AC432" s="255">
        <f>IF(OR($A432='Cost Escalators'!$A$68,$A432='Cost Escalators'!$A$69,$A432='Cost Escalators'!$A$70,$A432='Cost Escalators'!$A$71),SUM($H432:$L432),0)</f>
        <v>0</v>
      </c>
    </row>
    <row r="433" spans="1:29" x14ac:dyDescent="0.2">
      <c r="A433" s="33">
        <f>'Input Data'!A433</f>
        <v>6037</v>
      </c>
      <c r="B433" s="33" t="str">
        <f>'Input Data'!B433</f>
        <v>Communications</v>
      </c>
      <c r="C433" s="33" t="str">
        <f>'Input Data'!C433</f>
        <v>Mount Piper 132kV - 330kV Substation No.2 Intertrip On 94Y Line</v>
      </c>
      <c r="D433" s="35" t="str">
        <f>'Input Data'!D433</f>
        <v>PS Replacement</v>
      </c>
      <c r="E433" s="63" t="str">
        <f>'Input Data'!E433</f>
        <v>Input_Proj_Commit</v>
      </c>
      <c r="F433" s="68">
        <f>'Input Data'!F433</f>
        <v>2011</v>
      </c>
      <c r="G433" s="52">
        <f>'Input Data'!G433</f>
        <v>2013</v>
      </c>
      <c r="H433" s="34">
        <f>'Costs ($2014) Excl Real Esc'!H433</f>
        <v>-0.71906339541868536</v>
      </c>
      <c r="I433" s="34">
        <f>'Costs ($2014) Excl Real Esc'!I433</f>
        <v>0</v>
      </c>
      <c r="J433" s="34">
        <f>'Costs ($2014) Excl Real Esc'!J433</f>
        <v>-10320.484895132906</v>
      </c>
      <c r="K433" s="34">
        <f>'Costs ($2014) Excl Real Esc'!K433</f>
        <v>-4294.985325481246</v>
      </c>
      <c r="L433" s="49">
        <f>'Costs ($2014) Excl Real Esc'!L433*W433</f>
        <v>0</v>
      </c>
      <c r="M433" s="34">
        <f>'Costs ($2014) Excl Real Esc'!M433*X433</f>
        <v>0</v>
      </c>
      <c r="N433" s="34">
        <f>'Costs ($2014) Excl Real Esc'!N433*Y433</f>
        <v>0</v>
      </c>
      <c r="O433" s="34">
        <f>'Costs ($2014) Excl Real Esc'!O433*Z433</f>
        <v>0</v>
      </c>
      <c r="P433" s="49">
        <f>'Costs ($2014) Excl Real Esc'!P433*AA433</f>
        <v>0</v>
      </c>
      <c r="R433" s="102">
        <f t="shared" si="27"/>
        <v>0</v>
      </c>
      <c r="S433" s="34">
        <f t="shared" si="28"/>
        <v>0</v>
      </c>
      <c r="T433" s="34">
        <f t="shared" si="29"/>
        <v>0</v>
      </c>
      <c r="U433" s="49">
        <f t="shared" si="30"/>
        <v>0</v>
      </c>
      <c r="W433" s="177">
        <f>SUMPRODUCT('Cost Escalators'!$B$18:$M$18,'Input Data'!$AA433:$AL433)</f>
        <v>1</v>
      </c>
      <c r="X433" s="171">
        <f>SUMPRODUCT('Cost Escalators'!$B$19:$M$19,'Input Data'!$AA433:$AL433)</f>
        <v>1</v>
      </c>
      <c r="Y433" s="171">
        <f>SUMPRODUCT('Cost Escalators'!$B$20:$M$20,'Input Data'!$AA433:$AL433)</f>
        <v>1</v>
      </c>
      <c r="Z433" s="171">
        <f>SUMPRODUCT('Cost Escalators'!$B$21:$M$21,'Input Data'!$AA433:$AL433)</f>
        <v>1</v>
      </c>
      <c r="AA433" s="176">
        <f>SUMPRODUCT('Cost Escalators'!$B$22:$M$22,'Input Data'!$AA433:$AL433)</f>
        <v>1</v>
      </c>
      <c r="AC433" s="255">
        <f>IF(OR($A433='Cost Escalators'!$A$68,$A433='Cost Escalators'!$A$69,$A433='Cost Escalators'!$A$70,$A433='Cost Escalators'!$A$71),SUM($H433:$L433),0)</f>
        <v>0</v>
      </c>
    </row>
    <row r="434" spans="1:29" x14ac:dyDescent="0.2">
      <c r="A434" s="33">
        <f>'Input Data'!A434</f>
        <v>6154</v>
      </c>
      <c r="B434" s="33" t="str">
        <f>'Input Data'!B434</f>
        <v>Communications</v>
      </c>
      <c r="C434" s="33" t="str">
        <f>'Input Data'!C434</f>
        <v>SCADA Comms to Beryl Substation</v>
      </c>
      <c r="D434" s="35" t="str">
        <f>'Input Data'!D434</f>
        <v>PS Replacement</v>
      </c>
      <c r="E434" s="63" t="str">
        <f>'Input Data'!E434</f>
        <v>Input_Proj_Commit</v>
      </c>
      <c r="F434" s="68">
        <f>'Input Data'!F434</f>
        <v>2011</v>
      </c>
      <c r="G434" s="52">
        <f>'Input Data'!G434</f>
        <v>2013</v>
      </c>
      <c r="H434" s="34">
        <f>'Costs ($2014) Excl Real Esc'!H434</f>
        <v>0</v>
      </c>
      <c r="I434" s="34">
        <f>'Costs ($2014) Excl Real Esc'!I434</f>
        <v>-1886.1621883492801</v>
      </c>
      <c r="J434" s="34">
        <f>'Costs ($2014) Excl Real Esc'!J434</f>
        <v>0</v>
      </c>
      <c r="K434" s="34">
        <f>'Costs ($2014) Excl Real Esc'!K434</f>
        <v>0</v>
      </c>
      <c r="L434" s="49">
        <f>'Costs ($2014) Excl Real Esc'!L434*W434</f>
        <v>0</v>
      </c>
      <c r="M434" s="34">
        <f>'Costs ($2014) Excl Real Esc'!M434*X434</f>
        <v>0</v>
      </c>
      <c r="N434" s="34">
        <f>'Costs ($2014) Excl Real Esc'!N434*Y434</f>
        <v>0</v>
      </c>
      <c r="O434" s="34">
        <f>'Costs ($2014) Excl Real Esc'!O434*Z434</f>
        <v>0</v>
      </c>
      <c r="P434" s="49">
        <f>'Costs ($2014) Excl Real Esc'!P434*AA434</f>
        <v>0</v>
      </c>
      <c r="R434" s="102">
        <f t="shared" si="27"/>
        <v>0</v>
      </c>
      <c r="S434" s="34">
        <f t="shared" si="28"/>
        <v>0</v>
      </c>
      <c r="T434" s="34">
        <f t="shared" si="29"/>
        <v>0</v>
      </c>
      <c r="U434" s="49">
        <f t="shared" si="30"/>
        <v>0</v>
      </c>
      <c r="W434" s="177">
        <f>SUMPRODUCT('Cost Escalators'!$B$18:$M$18,'Input Data'!$AA434:$AL434)</f>
        <v>1</v>
      </c>
      <c r="X434" s="171">
        <f>SUMPRODUCT('Cost Escalators'!$B$19:$M$19,'Input Data'!$AA434:$AL434)</f>
        <v>1</v>
      </c>
      <c r="Y434" s="171">
        <f>SUMPRODUCT('Cost Escalators'!$B$20:$M$20,'Input Data'!$AA434:$AL434)</f>
        <v>1</v>
      </c>
      <c r="Z434" s="171">
        <f>SUMPRODUCT('Cost Escalators'!$B$21:$M$21,'Input Data'!$AA434:$AL434)</f>
        <v>1</v>
      </c>
      <c r="AA434" s="176">
        <f>SUMPRODUCT('Cost Escalators'!$B$22:$M$22,'Input Data'!$AA434:$AL434)</f>
        <v>1</v>
      </c>
      <c r="AC434" s="255">
        <f>IF(OR($A434='Cost Escalators'!$A$68,$A434='Cost Escalators'!$A$69,$A434='Cost Escalators'!$A$70,$A434='Cost Escalators'!$A$71),SUM($H434:$L434),0)</f>
        <v>0</v>
      </c>
    </row>
    <row r="435" spans="1:29" x14ac:dyDescent="0.2">
      <c r="A435" s="33">
        <f>'Input Data'!A435</f>
        <v>6243</v>
      </c>
      <c r="B435" s="33" t="str">
        <f>'Input Data'!B435</f>
        <v>Communications</v>
      </c>
      <c r="C435" s="33" t="str">
        <f>'Input Data'!C435</f>
        <v>North Coast Microwave Replacement</v>
      </c>
      <c r="D435" s="35" t="str">
        <f>'Input Data'!D435</f>
        <v>PS Replacement</v>
      </c>
      <c r="E435" s="63" t="str">
        <f>'Input Data'!E435</f>
        <v>Input_Proj_Commit</v>
      </c>
      <c r="F435" s="68">
        <f>'Input Data'!F435</f>
        <v>2011</v>
      </c>
      <c r="G435" s="52">
        <f>'Input Data'!G435</f>
        <v>2013</v>
      </c>
      <c r="H435" s="34">
        <f>'Costs ($2014) Excl Real Esc'!H435</f>
        <v>48260.048732524396</v>
      </c>
      <c r="I435" s="34">
        <f>'Costs ($2014) Excl Real Esc'!I435</f>
        <v>3396.0574893726107</v>
      </c>
      <c r="J435" s="34">
        <f>'Costs ($2014) Excl Real Esc'!J435</f>
        <v>0</v>
      </c>
      <c r="K435" s="34">
        <f>'Costs ($2014) Excl Real Esc'!K435</f>
        <v>-95353.195027921582</v>
      </c>
      <c r="L435" s="49">
        <f>'Costs ($2014) Excl Real Esc'!L435*W435</f>
        <v>0</v>
      </c>
      <c r="M435" s="34">
        <f>'Costs ($2014) Excl Real Esc'!M435*X435</f>
        <v>0</v>
      </c>
      <c r="N435" s="34">
        <f>'Costs ($2014) Excl Real Esc'!N435*Y435</f>
        <v>0</v>
      </c>
      <c r="O435" s="34">
        <f>'Costs ($2014) Excl Real Esc'!O435*Z435</f>
        <v>0</v>
      </c>
      <c r="P435" s="49">
        <f>'Costs ($2014) Excl Real Esc'!P435*AA435</f>
        <v>0</v>
      </c>
      <c r="R435" s="102">
        <f t="shared" si="27"/>
        <v>0</v>
      </c>
      <c r="S435" s="34">
        <f t="shared" si="28"/>
        <v>0</v>
      </c>
      <c r="T435" s="34">
        <f t="shared" si="29"/>
        <v>0</v>
      </c>
      <c r="U435" s="49">
        <f t="shared" si="30"/>
        <v>0</v>
      </c>
      <c r="W435" s="177">
        <f>SUMPRODUCT('Cost Escalators'!$B$18:$M$18,'Input Data'!$AA435:$AL435)</f>
        <v>1</v>
      </c>
      <c r="X435" s="171">
        <f>SUMPRODUCT('Cost Escalators'!$B$19:$M$19,'Input Data'!$AA435:$AL435)</f>
        <v>1</v>
      </c>
      <c r="Y435" s="171">
        <f>SUMPRODUCT('Cost Escalators'!$B$20:$M$20,'Input Data'!$AA435:$AL435)</f>
        <v>1</v>
      </c>
      <c r="Z435" s="171">
        <f>SUMPRODUCT('Cost Escalators'!$B$21:$M$21,'Input Data'!$AA435:$AL435)</f>
        <v>1</v>
      </c>
      <c r="AA435" s="176">
        <f>SUMPRODUCT('Cost Escalators'!$B$22:$M$22,'Input Data'!$AA435:$AL435)</f>
        <v>1</v>
      </c>
      <c r="AC435" s="255">
        <f>IF(OR($A435='Cost Escalators'!$A$68,$A435='Cost Escalators'!$A$69,$A435='Cost Escalators'!$A$70,$A435='Cost Escalators'!$A$71),SUM($H435:$L435),0)</f>
        <v>0</v>
      </c>
    </row>
    <row r="436" spans="1:29" x14ac:dyDescent="0.2">
      <c r="A436" s="33">
        <f>'Input Data'!A436</f>
        <v>6245</v>
      </c>
      <c r="B436" s="33" t="str">
        <f>'Input Data'!B436</f>
        <v>Communications</v>
      </c>
      <c r="C436" s="33" t="str">
        <f>'Input Data'!C436</f>
        <v>Replace PNX Telephone Network - Technical Services</v>
      </c>
      <c r="D436" s="35" t="str">
        <f>'Input Data'!D436</f>
        <v>PS Replacement</v>
      </c>
      <c r="E436" s="63" t="str">
        <f>'Input Data'!E436</f>
        <v>Input_Proj_Commit</v>
      </c>
      <c r="F436" s="68">
        <f>'Input Data'!F436</f>
        <v>2011</v>
      </c>
      <c r="G436" s="52">
        <f>'Input Data'!G436</f>
        <v>2013</v>
      </c>
      <c r="H436" s="34">
        <f>'Costs ($2014) Excl Real Esc'!H436</f>
        <v>1395.3316239100332</v>
      </c>
      <c r="I436" s="34">
        <f>'Costs ($2014) Excl Real Esc'!I436</f>
        <v>1446.0392457895505</v>
      </c>
      <c r="J436" s="34">
        <f>'Costs ($2014) Excl Real Esc'!J436</f>
        <v>-8236.2712875320267</v>
      </c>
      <c r="K436" s="34">
        <f>'Costs ($2014) Excl Real Esc'!K436</f>
        <v>0</v>
      </c>
      <c r="L436" s="49">
        <f>'Costs ($2014) Excl Real Esc'!L436*W436</f>
        <v>0</v>
      </c>
      <c r="M436" s="34">
        <f>'Costs ($2014) Excl Real Esc'!M436*X436</f>
        <v>0</v>
      </c>
      <c r="N436" s="34">
        <f>'Costs ($2014) Excl Real Esc'!N436*Y436</f>
        <v>0</v>
      </c>
      <c r="O436" s="34">
        <f>'Costs ($2014) Excl Real Esc'!O436*Z436</f>
        <v>0</v>
      </c>
      <c r="P436" s="49">
        <f>'Costs ($2014) Excl Real Esc'!P436*AA436</f>
        <v>0</v>
      </c>
      <c r="R436" s="102">
        <f t="shared" si="27"/>
        <v>0</v>
      </c>
      <c r="S436" s="34">
        <f t="shared" si="28"/>
        <v>0</v>
      </c>
      <c r="T436" s="34">
        <f t="shared" si="29"/>
        <v>0</v>
      </c>
      <c r="U436" s="49">
        <f t="shared" si="30"/>
        <v>0</v>
      </c>
      <c r="W436" s="177">
        <f>SUMPRODUCT('Cost Escalators'!$B$18:$M$18,'Input Data'!$AA436:$AL436)</f>
        <v>1</v>
      </c>
      <c r="X436" s="171">
        <f>SUMPRODUCT('Cost Escalators'!$B$19:$M$19,'Input Data'!$AA436:$AL436)</f>
        <v>1</v>
      </c>
      <c r="Y436" s="171">
        <f>SUMPRODUCT('Cost Escalators'!$B$20:$M$20,'Input Data'!$AA436:$AL436)</f>
        <v>1</v>
      </c>
      <c r="Z436" s="171">
        <f>SUMPRODUCT('Cost Escalators'!$B$21:$M$21,'Input Data'!$AA436:$AL436)</f>
        <v>1</v>
      </c>
      <c r="AA436" s="176">
        <f>SUMPRODUCT('Cost Escalators'!$B$22:$M$22,'Input Data'!$AA436:$AL436)</f>
        <v>1</v>
      </c>
      <c r="AC436" s="255">
        <f>IF(OR($A436='Cost Escalators'!$A$68,$A436='Cost Escalators'!$A$69,$A436='Cost Escalators'!$A$70,$A436='Cost Escalators'!$A$71),SUM($H436:$L436),0)</f>
        <v>0</v>
      </c>
    </row>
    <row r="437" spans="1:29" x14ac:dyDescent="0.2">
      <c r="A437" s="33">
        <f>'Input Data'!A437</f>
        <v>6281</v>
      </c>
      <c r="B437" s="33" t="str">
        <f>'Input Data'!B437</f>
        <v>Communications</v>
      </c>
      <c r="C437" s="33" t="str">
        <f>'Input Data'!C437</f>
        <v>Communications Upgrade and Replacement</v>
      </c>
      <c r="D437" s="35" t="str">
        <f>'Input Data'!D437</f>
        <v>PS Replacement</v>
      </c>
      <c r="E437" s="63" t="str">
        <f>'Input Data'!E437</f>
        <v>Input_Proj_Commit</v>
      </c>
      <c r="F437" s="68">
        <f>'Input Data'!F437</f>
        <v>2011</v>
      </c>
      <c r="G437" s="52">
        <f>'Input Data'!G437</f>
        <v>2013</v>
      </c>
      <c r="H437" s="34">
        <f>'Costs ($2014) Excl Real Esc'!H437</f>
        <v>18740542.862345126</v>
      </c>
      <c r="I437" s="34">
        <f>'Costs ($2014) Excl Real Esc'!I437</f>
        <v>6057219.16105696</v>
      </c>
      <c r="J437" s="34">
        <f>'Costs ($2014) Excl Real Esc'!J437</f>
        <v>0</v>
      </c>
      <c r="K437" s="34">
        <f>'Costs ($2014) Excl Real Esc'!K437</f>
        <v>0</v>
      </c>
      <c r="L437" s="49">
        <f>'Costs ($2014) Excl Real Esc'!L437*W437</f>
        <v>0</v>
      </c>
      <c r="M437" s="34">
        <f>'Costs ($2014) Excl Real Esc'!M437*X437</f>
        <v>0</v>
      </c>
      <c r="N437" s="34">
        <f>'Costs ($2014) Excl Real Esc'!N437*Y437</f>
        <v>0</v>
      </c>
      <c r="O437" s="34">
        <f>'Costs ($2014) Excl Real Esc'!O437*Z437</f>
        <v>0</v>
      </c>
      <c r="P437" s="49">
        <f>'Costs ($2014) Excl Real Esc'!P437*AA437</f>
        <v>0</v>
      </c>
      <c r="R437" s="102">
        <f t="shared" si="27"/>
        <v>0</v>
      </c>
      <c r="S437" s="34">
        <f t="shared" si="28"/>
        <v>0</v>
      </c>
      <c r="T437" s="34">
        <f t="shared" si="29"/>
        <v>0</v>
      </c>
      <c r="U437" s="49">
        <f t="shared" si="30"/>
        <v>0</v>
      </c>
      <c r="W437" s="177">
        <f>SUMPRODUCT('Cost Escalators'!$B$18:$M$18,'Input Data'!$AA437:$AL437)</f>
        <v>1</v>
      </c>
      <c r="X437" s="171">
        <f>SUMPRODUCT('Cost Escalators'!$B$19:$M$19,'Input Data'!$AA437:$AL437)</f>
        <v>1</v>
      </c>
      <c r="Y437" s="171">
        <f>SUMPRODUCT('Cost Escalators'!$B$20:$M$20,'Input Data'!$AA437:$AL437)</f>
        <v>1</v>
      </c>
      <c r="Z437" s="171">
        <f>SUMPRODUCT('Cost Escalators'!$B$21:$M$21,'Input Data'!$AA437:$AL437)</f>
        <v>1</v>
      </c>
      <c r="AA437" s="176">
        <f>SUMPRODUCT('Cost Escalators'!$B$22:$M$22,'Input Data'!$AA437:$AL437)</f>
        <v>1</v>
      </c>
      <c r="AC437" s="255">
        <f>IF(OR($A437='Cost Escalators'!$A$68,$A437='Cost Escalators'!$A$69,$A437='Cost Escalators'!$A$70,$A437='Cost Escalators'!$A$71),SUM($H437:$L437),0)</f>
        <v>0</v>
      </c>
    </row>
    <row r="438" spans="1:29" x14ac:dyDescent="0.2">
      <c r="A438" s="33">
        <f>'Input Data'!A438</f>
        <v>6589</v>
      </c>
      <c r="B438" s="33" t="str">
        <f>'Input Data'!B438</f>
        <v>Communications</v>
      </c>
      <c r="C438" s="33" t="str">
        <f>'Input Data'!C438</f>
        <v>Armidale to Dumaresq OPGW PSR 216</v>
      </c>
      <c r="D438" s="35" t="str">
        <f>'Input Data'!D438</f>
        <v>PS Replacement</v>
      </c>
      <c r="E438" s="63" t="str">
        <f>'Input Data'!E438</f>
        <v>Input_Proj_Commit</v>
      </c>
      <c r="F438" s="68">
        <f>'Input Data'!F438</f>
        <v>2011</v>
      </c>
      <c r="G438" s="52">
        <f>'Input Data'!G438</f>
        <v>2013</v>
      </c>
      <c r="H438" s="34">
        <f>'Costs ($2014) Excl Real Esc'!H438</f>
        <v>-11.679332725588401</v>
      </c>
      <c r="I438" s="34">
        <f>'Costs ($2014) Excl Real Esc'!I438</f>
        <v>-16873.704725529431</v>
      </c>
      <c r="J438" s="34">
        <f>'Costs ($2014) Excl Real Esc'!J438</f>
        <v>0</v>
      </c>
      <c r="K438" s="34">
        <f>'Costs ($2014) Excl Real Esc'!K438</f>
        <v>0</v>
      </c>
      <c r="L438" s="49">
        <f>'Costs ($2014) Excl Real Esc'!L438*W438</f>
        <v>0</v>
      </c>
      <c r="M438" s="34">
        <f>'Costs ($2014) Excl Real Esc'!M438*X438</f>
        <v>0</v>
      </c>
      <c r="N438" s="34">
        <f>'Costs ($2014) Excl Real Esc'!N438*Y438</f>
        <v>0</v>
      </c>
      <c r="O438" s="34">
        <f>'Costs ($2014) Excl Real Esc'!O438*Z438</f>
        <v>0</v>
      </c>
      <c r="P438" s="49">
        <f>'Costs ($2014) Excl Real Esc'!P438*AA438</f>
        <v>0</v>
      </c>
      <c r="R438" s="102">
        <f t="shared" si="27"/>
        <v>0</v>
      </c>
      <c r="S438" s="34">
        <f t="shared" si="28"/>
        <v>0</v>
      </c>
      <c r="T438" s="34">
        <f t="shared" si="29"/>
        <v>0</v>
      </c>
      <c r="U438" s="49">
        <f t="shared" si="30"/>
        <v>0</v>
      </c>
      <c r="W438" s="177">
        <f>SUMPRODUCT('Cost Escalators'!$B$18:$M$18,'Input Data'!$AA438:$AL438)</f>
        <v>1</v>
      </c>
      <c r="X438" s="171">
        <f>SUMPRODUCT('Cost Escalators'!$B$19:$M$19,'Input Data'!$AA438:$AL438)</f>
        <v>1</v>
      </c>
      <c r="Y438" s="171">
        <f>SUMPRODUCT('Cost Escalators'!$B$20:$M$20,'Input Data'!$AA438:$AL438)</f>
        <v>1</v>
      </c>
      <c r="Z438" s="171">
        <f>SUMPRODUCT('Cost Escalators'!$B$21:$M$21,'Input Data'!$AA438:$AL438)</f>
        <v>1</v>
      </c>
      <c r="AA438" s="176">
        <f>SUMPRODUCT('Cost Escalators'!$B$22:$M$22,'Input Data'!$AA438:$AL438)</f>
        <v>1</v>
      </c>
      <c r="AC438" s="255">
        <f>IF(OR($A438='Cost Escalators'!$A$68,$A438='Cost Escalators'!$A$69,$A438='Cost Escalators'!$A$70,$A438='Cost Escalators'!$A$71),SUM($H438:$L438),0)</f>
        <v>0</v>
      </c>
    </row>
    <row r="439" spans="1:29" x14ac:dyDescent="0.2">
      <c r="A439" s="33">
        <f>'Input Data'!A439</f>
        <v>6642</v>
      </c>
      <c r="B439" s="33" t="str">
        <f>'Input Data'!B439</f>
        <v>Communications</v>
      </c>
      <c r="C439" s="33" t="str">
        <f>'Input Data'!C439</f>
        <v>Augmentation of Optical Terminal Equipment Between Armidale &amp; Dumaresq</v>
      </c>
      <c r="D439" s="35" t="str">
        <f>'Input Data'!D439</f>
        <v>PS Replacement</v>
      </c>
      <c r="E439" s="63" t="str">
        <f>'Input Data'!E439</f>
        <v>Input_Proj_Commit</v>
      </c>
      <c r="F439" s="68">
        <f>'Input Data'!F439</f>
        <v>2011</v>
      </c>
      <c r="G439" s="52">
        <f>'Input Data'!G439</f>
        <v>2013</v>
      </c>
      <c r="H439" s="34">
        <f>'Costs ($2014) Excl Real Esc'!H439</f>
        <v>-1.3073879916703408</v>
      </c>
      <c r="I439" s="34">
        <f>'Costs ($2014) Excl Real Esc'!I439</f>
        <v>0</v>
      </c>
      <c r="J439" s="34">
        <f>'Costs ($2014) Excl Real Esc'!J439</f>
        <v>0</v>
      </c>
      <c r="K439" s="34">
        <f>'Costs ($2014) Excl Real Esc'!K439</f>
        <v>-1871.2326875601379</v>
      </c>
      <c r="L439" s="49">
        <f>'Costs ($2014) Excl Real Esc'!L439*W439</f>
        <v>0</v>
      </c>
      <c r="M439" s="34">
        <f>'Costs ($2014) Excl Real Esc'!M439*X439</f>
        <v>0</v>
      </c>
      <c r="N439" s="34">
        <f>'Costs ($2014) Excl Real Esc'!N439*Y439</f>
        <v>0</v>
      </c>
      <c r="O439" s="34">
        <f>'Costs ($2014) Excl Real Esc'!O439*Z439</f>
        <v>0</v>
      </c>
      <c r="P439" s="49">
        <f>'Costs ($2014) Excl Real Esc'!P439*AA439</f>
        <v>0</v>
      </c>
      <c r="R439" s="102">
        <f t="shared" si="27"/>
        <v>0</v>
      </c>
      <c r="S439" s="34">
        <f t="shared" si="28"/>
        <v>0</v>
      </c>
      <c r="T439" s="34">
        <f t="shared" si="29"/>
        <v>0</v>
      </c>
      <c r="U439" s="49">
        <f t="shared" si="30"/>
        <v>0</v>
      </c>
      <c r="W439" s="177">
        <f>SUMPRODUCT('Cost Escalators'!$B$18:$M$18,'Input Data'!$AA439:$AL439)</f>
        <v>1</v>
      </c>
      <c r="X439" s="171">
        <f>SUMPRODUCT('Cost Escalators'!$B$19:$M$19,'Input Data'!$AA439:$AL439)</f>
        <v>1</v>
      </c>
      <c r="Y439" s="171">
        <f>SUMPRODUCT('Cost Escalators'!$B$20:$M$20,'Input Data'!$AA439:$AL439)</f>
        <v>1</v>
      </c>
      <c r="Z439" s="171">
        <f>SUMPRODUCT('Cost Escalators'!$B$21:$M$21,'Input Data'!$AA439:$AL439)</f>
        <v>1</v>
      </c>
      <c r="AA439" s="176">
        <f>SUMPRODUCT('Cost Escalators'!$B$22:$M$22,'Input Data'!$AA439:$AL439)</f>
        <v>1</v>
      </c>
      <c r="AC439" s="255">
        <f>IF(OR($A439='Cost Escalators'!$A$68,$A439='Cost Escalators'!$A$69,$A439='Cost Escalators'!$A$70,$A439='Cost Escalators'!$A$71),SUM($H439:$L439),0)</f>
        <v>0</v>
      </c>
    </row>
    <row r="440" spans="1:29" x14ac:dyDescent="0.2">
      <c r="A440" s="33">
        <f>'Input Data'!A440</f>
        <v>6772</v>
      </c>
      <c r="B440" s="33" t="str">
        <f>'Input Data'!B440</f>
        <v>Communications</v>
      </c>
      <c r="C440" s="33" t="str">
        <f>'Input Data'!C440</f>
        <v>OPGW Installation For Protection at Murray and Lower Tumut Switching Station</v>
      </c>
      <c r="D440" s="35" t="str">
        <f>'Input Data'!D440</f>
        <v>PS Replacement</v>
      </c>
      <c r="E440" s="63" t="str">
        <f>'Input Data'!E440</f>
        <v>Input_Proj_Commit</v>
      </c>
      <c r="F440" s="68">
        <f>'Input Data'!F440</f>
        <v>2011</v>
      </c>
      <c r="G440" s="52">
        <f>'Input Data'!G440</f>
        <v>2013</v>
      </c>
      <c r="H440" s="34">
        <f>'Costs ($2014) Excl Real Esc'!H440</f>
        <v>12614.485566230307</v>
      </c>
      <c r="I440" s="34">
        <f>'Costs ($2014) Excl Real Esc'!I440</f>
        <v>-13552.264711523316</v>
      </c>
      <c r="J440" s="34">
        <f>'Costs ($2014) Excl Real Esc'!J440</f>
        <v>0</v>
      </c>
      <c r="K440" s="34">
        <f>'Costs ($2014) Excl Real Esc'!K440</f>
        <v>0</v>
      </c>
      <c r="L440" s="49">
        <f>'Costs ($2014) Excl Real Esc'!L440*W440</f>
        <v>0</v>
      </c>
      <c r="M440" s="34">
        <f>'Costs ($2014) Excl Real Esc'!M440*X440</f>
        <v>0</v>
      </c>
      <c r="N440" s="34">
        <f>'Costs ($2014) Excl Real Esc'!N440*Y440</f>
        <v>0</v>
      </c>
      <c r="O440" s="34">
        <f>'Costs ($2014) Excl Real Esc'!O440*Z440</f>
        <v>0</v>
      </c>
      <c r="P440" s="49">
        <f>'Costs ($2014) Excl Real Esc'!P440*AA440</f>
        <v>0</v>
      </c>
      <c r="R440" s="102">
        <f t="shared" si="27"/>
        <v>0</v>
      </c>
      <c r="S440" s="34">
        <f t="shared" si="28"/>
        <v>0</v>
      </c>
      <c r="T440" s="34">
        <f t="shared" si="29"/>
        <v>0</v>
      </c>
      <c r="U440" s="49">
        <f t="shared" si="30"/>
        <v>0</v>
      </c>
      <c r="W440" s="177">
        <f>SUMPRODUCT('Cost Escalators'!$B$18:$M$18,'Input Data'!$AA440:$AL440)</f>
        <v>1</v>
      </c>
      <c r="X440" s="171">
        <f>SUMPRODUCT('Cost Escalators'!$B$19:$M$19,'Input Data'!$AA440:$AL440)</f>
        <v>1</v>
      </c>
      <c r="Y440" s="171">
        <f>SUMPRODUCT('Cost Escalators'!$B$20:$M$20,'Input Data'!$AA440:$AL440)</f>
        <v>1</v>
      </c>
      <c r="Z440" s="171">
        <f>SUMPRODUCT('Cost Escalators'!$B$21:$M$21,'Input Data'!$AA440:$AL440)</f>
        <v>1</v>
      </c>
      <c r="AA440" s="176">
        <f>SUMPRODUCT('Cost Escalators'!$B$22:$M$22,'Input Data'!$AA440:$AL440)</f>
        <v>1</v>
      </c>
      <c r="AC440" s="255">
        <f>IF(OR($A440='Cost Escalators'!$A$68,$A440='Cost Escalators'!$A$69,$A440='Cost Escalators'!$A$70,$A440='Cost Escalators'!$A$71),SUM($H440:$L440),0)</f>
        <v>0</v>
      </c>
    </row>
    <row r="441" spans="1:29" x14ac:dyDescent="0.2">
      <c r="A441" s="33">
        <f>'Input Data'!A441</f>
        <v>6842</v>
      </c>
      <c r="B441" s="33" t="str">
        <f>'Input Data'!B441</f>
        <v>Communications</v>
      </c>
      <c r="C441" s="33" t="str">
        <f>'Input Data'!C441</f>
        <v>Lismore 330 Substation - Augmentation of Communications Services</v>
      </c>
      <c r="D441" s="35" t="str">
        <f>'Input Data'!D441</f>
        <v>PS Replacement</v>
      </c>
      <c r="E441" s="63" t="str">
        <f>'Input Data'!E441</f>
        <v>Input_Proj_Commit</v>
      </c>
      <c r="F441" s="68">
        <f>'Input Data'!F441</f>
        <v>2011</v>
      </c>
      <c r="G441" s="52">
        <f>'Input Data'!G441</f>
        <v>2013</v>
      </c>
      <c r="H441" s="34">
        <f>'Costs ($2014) Excl Real Esc'!H441</f>
        <v>720.20735991139668</v>
      </c>
      <c r="I441" s="34">
        <f>'Costs ($2014) Excl Real Esc'!I441</f>
        <v>0</v>
      </c>
      <c r="J441" s="34">
        <f>'Costs ($2014) Excl Real Esc'!J441</f>
        <v>0</v>
      </c>
      <c r="K441" s="34">
        <f>'Costs ($2014) Excl Real Esc'!K441</f>
        <v>0</v>
      </c>
      <c r="L441" s="49">
        <f>'Costs ($2014) Excl Real Esc'!L441*W441</f>
        <v>0</v>
      </c>
      <c r="M441" s="34">
        <f>'Costs ($2014) Excl Real Esc'!M441*X441</f>
        <v>0</v>
      </c>
      <c r="N441" s="34">
        <f>'Costs ($2014) Excl Real Esc'!N441*Y441</f>
        <v>0</v>
      </c>
      <c r="O441" s="34">
        <f>'Costs ($2014) Excl Real Esc'!O441*Z441</f>
        <v>0</v>
      </c>
      <c r="P441" s="49">
        <f>'Costs ($2014) Excl Real Esc'!P441*AA441</f>
        <v>0</v>
      </c>
      <c r="R441" s="102">
        <f t="shared" si="27"/>
        <v>0</v>
      </c>
      <c r="S441" s="34">
        <f t="shared" si="28"/>
        <v>0</v>
      </c>
      <c r="T441" s="34">
        <f t="shared" si="29"/>
        <v>0</v>
      </c>
      <c r="U441" s="49">
        <f t="shared" si="30"/>
        <v>0</v>
      </c>
      <c r="W441" s="177">
        <f>SUMPRODUCT('Cost Escalators'!$B$18:$M$18,'Input Data'!$AA441:$AL441)</f>
        <v>1</v>
      </c>
      <c r="X441" s="171">
        <f>SUMPRODUCT('Cost Escalators'!$B$19:$M$19,'Input Data'!$AA441:$AL441)</f>
        <v>1</v>
      </c>
      <c r="Y441" s="171">
        <f>SUMPRODUCT('Cost Escalators'!$B$20:$M$20,'Input Data'!$AA441:$AL441)</f>
        <v>1</v>
      </c>
      <c r="Z441" s="171">
        <f>SUMPRODUCT('Cost Escalators'!$B$21:$M$21,'Input Data'!$AA441:$AL441)</f>
        <v>1</v>
      </c>
      <c r="AA441" s="176">
        <f>SUMPRODUCT('Cost Escalators'!$B$22:$M$22,'Input Data'!$AA441:$AL441)</f>
        <v>1</v>
      </c>
      <c r="AC441" s="255">
        <f>IF(OR($A441='Cost Escalators'!$A$68,$A441='Cost Escalators'!$A$69,$A441='Cost Escalators'!$A$70,$A441='Cost Escalators'!$A$71),SUM($H441:$L441),0)</f>
        <v>0</v>
      </c>
    </row>
    <row r="442" spans="1:29" x14ac:dyDescent="0.2">
      <c r="A442" s="33">
        <f>'Input Data'!A442</f>
        <v>6848</v>
      </c>
      <c r="B442" s="33" t="str">
        <f>'Input Data'!B442</f>
        <v>Communications</v>
      </c>
      <c r="C442" s="33" t="str">
        <f>'Input Data'!C442</f>
        <v>Communications Upgrade &amp; Replacement (SP9)</v>
      </c>
      <c r="D442" s="35" t="str">
        <f>'Input Data'!D442</f>
        <v>PS Replacement</v>
      </c>
      <c r="E442" s="63" t="str">
        <f>'Input Data'!E442</f>
        <v>Input_Proj_Commit</v>
      </c>
      <c r="F442" s="68">
        <f>'Input Data'!F442</f>
        <v>2011</v>
      </c>
      <c r="G442" s="52">
        <f>'Input Data'!G442</f>
        <v>2013</v>
      </c>
      <c r="H442" s="34">
        <f>'Costs ($2014) Excl Real Esc'!H442</f>
        <v>2586020.9214252769</v>
      </c>
      <c r="I442" s="34">
        <f>'Costs ($2014) Excl Real Esc'!I442</f>
        <v>2499654.3846716108</v>
      </c>
      <c r="J442" s="34">
        <f>'Costs ($2014) Excl Real Esc'!J442</f>
        <v>1243017.6821407345</v>
      </c>
      <c r="K442" s="34">
        <f>'Costs ($2014) Excl Real Esc'!K442</f>
        <v>0</v>
      </c>
      <c r="L442" s="49">
        <f>'Costs ($2014) Excl Real Esc'!L442*W442</f>
        <v>0</v>
      </c>
      <c r="M442" s="34">
        <f>'Costs ($2014) Excl Real Esc'!M442*X442</f>
        <v>0</v>
      </c>
      <c r="N442" s="34">
        <f>'Costs ($2014) Excl Real Esc'!N442*Y442</f>
        <v>0</v>
      </c>
      <c r="O442" s="34">
        <f>'Costs ($2014) Excl Real Esc'!O442*Z442</f>
        <v>0</v>
      </c>
      <c r="P442" s="49">
        <f>'Costs ($2014) Excl Real Esc'!P442*AA442</f>
        <v>0</v>
      </c>
      <c r="R442" s="102">
        <f t="shared" si="27"/>
        <v>0</v>
      </c>
      <c r="S442" s="34">
        <f t="shared" si="28"/>
        <v>0</v>
      </c>
      <c r="T442" s="34">
        <f t="shared" si="29"/>
        <v>0</v>
      </c>
      <c r="U442" s="49">
        <f t="shared" si="30"/>
        <v>0</v>
      </c>
      <c r="W442" s="177">
        <f>SUMPRODUCT('Cost Escalators'!$B$18:$M$18,'Input Data'!$AA442:$AL442)</f>
        <v>1</v>
      </c>
      <c r="X442" s="171">
        <f>SUMPRODUCT('Cost Escalators'!$B$19:$M$19,'Input Data'!$AA442:$AL442)</f>
        <v>1</v>
      </c>
      <c r="Y442" s="171">
        <f>SUMPRODUCT('Cost Escalators'!$B$20:$M$20,'Input Data'!$AA442:$AL442)</f>
        <v>1</v>
      </c>
      <c r="Z442" s="171">
        <f>SUMPRODUCT('Cost Escalators'!$B$21:$M$21,'Input Data'!$AA442:$AL442)</f>
        <v>1</v>
      </c>
      <c r="AA442" s="176">
        <f>SUMPRODUCT('Cost Escalators'!$B$22:$M$22,'Input Data'!$AA442:$AL442)</f>
        <v>1</v>
      </c>
      <c r="AC442" s="255">
        <f>IF(OR($A442='Cost Escalators'!$A$68,$A442='Cost Escalators'!$A$69,$A442='Cost Escalators'!$A$70,$A442='Cost Escalators'!$A$71),SUM($H442:$L442),0)</f>
        <v>0</v>
      </c>
    </row>
    <row r="443" spans="1:29" x14ac:dyDescent="0.2">
      <c r="A443" s="33">
        <f>'Input Data'!A443</f>
        <v>6960</v>
      </c>
      <c r="B443" s="33" t="str">
        <f>'Input Data'!B443</f>
        <v>Communications</v>
      </c>
      <c r="C443" s="33" t="str">
        <f>'Input Data'!C443</f>
        <v>Western Microwave Extension - TSP 46 &amp; 47</v>
      </c>
      <c r="D443" s="35" t="str">
        <f>'Input Data'!D443</f>
        <v>PS Replacement</v>
      </c>
      <c r="E443" s="63" t="str">
        <f>'Input Data'!E443</f>
        <v>Input_Proj_Commit</v>
      </c>
      <c r="F443" s="68">
        <f>'Input Data'!F443</f>
        <v>2011</v>
      </c>
      <c r="G443" s="52">
        <f>'Input Data'!G443</f>
        <v>2013</v>
      </c>
      <c r="H443" s="34">
        <f>'Costs ($2014) Excl Real Esc'!H443</f>
        <v>3340790.6953416686</v>
      </c>
      <c r="I443" s="34">
        <f>'Costs ($2014) Excl Real Esc'!I443</f>
        <v>6551585.2438378045</v>
      </c>
      <c r="J443" s="34">
        <f>'Costs ($2014) Excl Real Esc'!J443</f>
        <v>1880326.6062008012</v>
      </c>
      <c r="K443" s="34">
        <f>'Costs ($2014) Excl Real Esc'!K443</f>
        <v>0</v>
      </c>
      <c r="L443" s="49">
        <f>'Costs ($2014) Excl Real Esc'!L443*W443</f>
        <v>0</v>
      </c>
      <c r="M443" s="34">
        <f>'Costs ($2014) Excl Real Esc'!M443*X443</f>
        <v>0</v>
      </c>
      <c r="N443" s="34">
        <f>'Costs ($2014) Excl Real Esc'!N443*Y443</f>
        <v>0</v>
      </c>
      <c r="O443" s="34">
        <f>'Costs ($2014) Excl Real Esc'!O443*Z443</f>
        <v>0</v>
      </c>
      <c r="P443" s="49">
        <f>'Costs ($2014) Excl Real Esc'!P443*AA443</f>
        <v>0</v>
      </c>
      <c r="R443" s="102">
        <f t="shared" si="27"/>
        <v>0</v>
      </c>
      <c r="S443" s="34">
        <f t="shared" si="28"/>
        <v>0</v>
      </c>
      <c r="T443" s="34">
        <f t="shared" si="29"/>
        <v>0</v>
      </c>
      <c r="U443" s="49">
        <f t="shared" si="30"/>
        <v>0</v>
      </c>
      <c r="W443" s="177">
        <f>SUMPRODUCT('Cost Escalators'!$B$18:$M$18,'Input Data'!$AA443:$AL443)</f>
        <v>1</v>
      </c>
      <c r="X443" s="171">
        <f>SUMPRODUCT('Cost Escalators'!$B$19:$M$19,'Input Data'!$AA443:$AL443)</f>
        <v>1</v>
      </c>
      <c r="Y443" s="171">
        <f>SUMPRODUCT('Cost Escalators'!$B$20:$M$20,'Input Data'!$AA443:$AL443)</f>
        <v>1</v>
      </c>
      <c r="Z443" s="171">
        <f>SUMPRODUCT('Cost Escalators'!$B$21:$M$21,'Input Data'!$AA443:$AL443)</f>
        <v>1</v>
      </c>
      <c r="AA443" s="176">
        <f>SUMPRODUCT('Cost Escalators'!$B$22:$M$22,'Input Data'!$AA443:$AL443)</f>
        <v>1</v>
      </c>
      <c r="AC443" s="255">
        <f>IF(OR($A443='Cost Escalators'!$A$68,$A443='Cost Escalators'!$A$69,$A443='Cost Escalators'!$A$70,$A443='Cost Escalators'!$A$71),SUM($H443:$L443),0)</f>
        <v>0</v>
      </c>
    </row>
    <row r="444" spans="1:29" x14ac:dyDescent="0.2">
      <c r="A444" s="33">
        <f>'Input Data'!A444</f>
        <v>7287</v>
      </c>
      <c r="B444" s="33" t="str">
        <f>'Input Data'!B444</f>
        <v>Communications</v>
      </c>
      <c r="C444" s="33" t="str">
        <f>'Input Data'!C444</f>
        <v>Southern NSW Microwave Radio</v>
      </c>
      <c r="D444" s="35" t="str">
        <f>'Input Data'!D444</f>
        <v>PS Replacement</v>
      </c>
      <c r="E444" s="63" t="str">
        <f>'Input Data'!E444</f>
        <v>Input_Proj_Commit</v>
      </c>
      <c r="F444" s="68">
        <f>'Input Data'!F444</f>
        <v>2011</v>
      </c>
      <c r="G444" s="52">
        <f>'Input Data'!G444</f>
        <v>2013</v>
      </c>
      <c r="H444" s="34">
        <f>'Costs ($2014) Excl Real Esc'!H444</f>
        <v>0</v>
      </c>
      <c r="I444" s="34">
        <f>'Costs ($2014) Excl Real Esc'!I444</f>
        <v>2816.2593951899457</v>
      </c>
      <c r="J444" s="34">
        <f>'Costs ($2014) Excl Real Esc'!J444</f>
        <v>-3255.5403628730187</v>
      </c>
      <c r="K444" s="34">
        <f>'Costs ($2014) Excl Real Esc'!K444</f>
        <v>0</v>
      </c>
      <c r="L444" s="49">
        <f>'Costs ($2014) Excl Real Esc'!L444*W444</f>
        <v>0</v>
      </c>
      <c r="M444" s="34">
        <f>'Costs ($2014) Excl Real Esc'!M444*X444</f>
        <v>0</v>
      </c>
      <c r="N444" s="34">
        <f>'Costs ($2014) Excl Real Esc'!N444*Y444</f>
        <v>0</v>
      </c>
      <c r="O444" s="34">
        <f>'Costs ($2014) Excl Real Esc'!O444*Z444</f>
        <v>0</v>
      </c>
      <c r="P444" s="49">
        <f>'Costs ($2014) Excl Real Esc'!P444*AA444</f>
        <v>0</v>
      </c>
      <c r="R444" s="102">
        <f t="shared" si="27"/>
        <v>0</v>
      </c>
      <c r="S444" s="34">
        <f t="shared" si="28"/>
        <v>0</v>
      </c>
      <c r="T444" s="34">
        <f t="shared" si="29"/>
        <v>0</v>
      </c>
      <c r="U444" s="49">
        <f t="shared" si="30"/>
        <v>0</v>
      </c>
      <c r="W444" s="177">
        <f>SUMPRODUCT('Cost Escalators'!$B$18:$M$18,'Input Data'!$AA444:$AL444)</f>
        <v>1</v>
      </c>
      <c r="X444" s="171">
        <f>SUMPRODUCT('Cost Escalators'!$B$19:$M$19,'Input Data'!$AA444:$AL444)</f>
        <v>1</v>
      </c>
      <c r="Y444" s="171">
        <f>SUMPRODUCT('Cost Escalators'!$B$20:$M$20,'Input Data'!$AA444:$AL444)</f>
        <v>1</v>
      </c>
      <c r="Z444" s="171">
        <f>SUMPRODUCT('Cost Escalators'!$B$21:$M$21,'Input Data'!$AA444:$AL444)</f>
        <v>1</v>
      </c>
      <c r="AA444" s="176">
        <f>SUMPRODUCT('Cost Escalators'!$B$22:$M$22,'Input Data'!$AA444:$AL444)</f>
        <v>1</v>
      </c>
      <c r="AC444" s="255">
        <f>IF(OR($A444='Cost Escalators'!$A$68,$A444='Cost Escalators'!$A$69,$A444='Cost Escalators'!$A$70,$A444='Cost Escalators'!$A$71),SUM($H444:$L444),0)</f>
        <v>0</v>
      </c>
    </row>
    <row r="445" spans="1:29" x14ac:dyDescent="0.2">
      <c r="A445" s="33">
        <f>'Input Data'!A445</f>
        <v>7288</v>
      </c>
      <c r="B445" s="33" t="str">
        <f>'Input Data'!B445</f>
        <v>Communications</v>
      </c>
      <c r="C445" s="33" t="str">
        <f>'Input Data'!C445</f>
        <v>Beryl SCADA Microwave Radio</v>
      </c>
      <c r="D445" s="35" t="str">
        <f>'Input Data'!D445</f>
        <v>PS Replacement</v>
      </c>
      <c r="E445" s="63" t="str">
        <f>'Input Data'!E445</f>
        <v>Input_Proj_Commit</v>
      </c>
      <c r="F445" s="68">
        <f>'Input Data'!F445</f>
        <v>2011</v>
      </c>
      <c r="G445" s="52">
        <f>'Input Data'!G445</f>
        <v>2013</v>
      </c>
      <c r="H445" s="34">
        <f>'Costs ($2014) Excl Real Esc'!H445</f>
        <v>0</v>
      </c>
      <c r="I445" s="34">
        <f>'Costs ($2014) Excl Real Esc'!I445</f>
        <v>1888.0550073054169</v>
      </c>
      <c r="J445" s="34">
        <f>'Costs ($2014) Excl Real Esc'!J445</f>
        <v>0</v>
      </c>
      <c r="K445" s="34">
        <f>'Costs ($2014) Excl Real Esc'!K445</f>
        <v>0</v>
      </c>
      <c r="L445" s="49">
        <f>'Costs ($2014) Excl Real Esc'!L445*W445</f>
        <v>0</v>
      </c>
      <c r="M445" s="34">
        <f>'Costs ($2014) Excl Real Esc'!M445*X445</f>
        <v>0</v>
      </c>
      <c r="N445" s="34">
        <f>'Costs ($2014) Excl Real Esc'!N445*Y445</f>
        <v>0</v>
      </c>
      <c r="O445" s="34">
        <f>'Costs ($2014) Excl Real Esc'!O445*Z445</f>
        <v>0</v>
      </c>
      <c r="P445" s="49">
        <f>'Costs ($2014) Excl Real Esc'!P445*AA445</f>
        <v>0</v>
      </c>
      <c r="R445" s="102">
        <f t="shared" si="27"/>
        <v>0</v>
      </c>
      <c r="S445" s="34">
        <f t="shared" si="28"/>
        <v>0</v>
      </c>
      <c r="T445" s="34">
        <f t="shared" si="29"/>
        <v>0</v>
      </c>
      <c r="U445" s="49">
        <f t="shared" si="30"/>
        <v>0</v>
      </c>
      <c r="W445" s="177">
        <f>SUMPRODUCT('Cost Escalators'!$B$18:$M$18,'Input Data'!$AA445:$AL445)</f>
        <v>1</v>
      </c>
      <c r="X445" s="171">
        <f>SUMPRODUCT('Cost Escalators'!$B$19:$M$19,'Input Data'!$AA445:$AL445)</f>
        <v>1</v>
      </c>
      <c r="Y445" s="171">
        <f>SUMPRODUCT('Cost Escalators'!$B$20:$M$20,'Input Data'!$AA445:$AL445)</f>
        <v>1</v>
      </c>
      <c r="Z445" s="171">
        <f>SUMPRODUCT('Cost Escalators'!$B$21:$M$21,'Input Data'!$AA445:$AL445)</f>
        <v>1</v>
      </c>
      <c r="AA445" s="176">
        <f>SUMPRODUCT('Cost Escalators'!$B$22:$M$22,'Input Data'!$AA445:$AL445)</f>
        <v>1</v>
      </c>
      <c r="AC445" s="255">
        <f>IF(OR($A445='Cost Escalators'!$A$68,$A445='Cost Escalators'!$A$69,$A445='Cost Escalators'!$A$70,$A445='Cost Escalators'!$A$71),SUM($H445:$L445),0)</f>
        <v>0</v>
      </c>
    </row>
    <row r="446" spans="1:29" x14ac:dyDescent="0.2">
      <c r="A446" s="33">
        <f>'Input Data'!A446</f>
        <v>8022</v>
      </c>
      <c r="B446" s="33" t="str">
        <f>'Input Data'!B446</f>
        <v>Communications</v>
      </c>
      <c r="C446" s="33" t="str">
        <f>'Input Data'!C446</f>
        <v>Dumaresq Protection &amp; Communication Replacement</v>
      </c>
      <c r="D446" s="35" t="str">
        <f>'Input Data'!D446</f>
        <v>PS Replacement</v>
      </c>
      <c r="E446" s="63" t="str">
        <f>'Input Data'!E446</f>
        <v>Input_Proj_Commit</v>
      </c>
      <c r="F446" s="68">
        <f>'Input Data'!F446</f>
        <v>2014</v>
      </c>
      <c r="G446" s="52">
        <f>'Input Data'!G446</f>
        <v>2013</v>
      </c>
      <c r="H446" s="34">
        <f>'Costs ($2014) Excl Real Esc'!H446</f>
        <v>0</v>
      </c>
      <c r="I446" s="34">
        <f>'Costs ($2014) Excl Real Esc'!I446</f>
        <v>0</v>
      </c>
      <c r="J446" s="34">
        <f>'Costs ($2014) Excl Real Esc'!J446</f>
        <v>0</v>
      </c>
      <c r="K446" s="34">
        <f>'Costs ($2014) Excl Real Esc'!K446</f>
        <v>8978.043376288535</v>
      </c>
      <c r="L446" s="49">
        <f>'Costs ($2014) Excl Real Esc'!L446*W446</f>
        <v>0</v>
      </c>
      <c r="M446" s="34">
        <f>'Costs ($2014) Excl Real Esc'!M446*X446</f>
        <v>0</v>
      </c>
      <c r="N446" s="34">
        <f>'Costs ($2014) Excl Real Esc'!N446*Y446</f>
        <v>0</v>
      </c>
      <c r="O446" s="34">
        <f>'Costs ($2014) Excl Real Esc'!O446*Z446</f>
        <v>0</v>
      </c>
      <c r="P446" s="49">
        <f>'Costs ($2014) Excl Real Esc'!P446*AA446</f>
        <v>0</v>
      </c>
      <c r="R446" s="102">
        <f t="shared" si="27"/>
        <v>0</v>
      </c>
      <c r="S446" s="34">
        <f t="shared" si="28"/>
        <v>0</v>
      </c>
      <c r="T446" s="34">
        <f t="shared" si="29"/>
        <v>0</v>
      </c>
      <c r="U446" s="49">
        <f t="shared" si="30"/>
        <v>0</v>
      </c>
      <c r="W446" s="177">
        <f>SUMPRODUCT('Cost Escalators'!$B$18:$M$18,'Input Data'!$AA446:$AL446)</f>
        <v>1</v>
      </c>
      <c r="X446" s="171">
        <f>SUMPRODUCT('Cost Escalators'!$B$19:$M$19,'Input Data'!$AA446:$AL446)</f>
        <v>1</v>
      </c>
      <c r="Y446" s="171">
        <f>SUMPRODUCT('Cost Escalators'!$B$20:$M$20,'Input Data'!$AA446:$AL446)</f>
        <v>1</v>
      </c>
      <c r="Z446" s="171">
        <f>SUMPRODUCT('Cost Escalators'!$B$21:$M$21,'Input Data'!$AA446:$AL446)</f>
        <v>1</v>
      </c>
      <c r="AA446" s="176">
        <f>SUMPRODUCT('Cost Escalators'!$B$22:$M$22,'Input Data'!$AA446:$AL446)</f>
        <v>1</v>
      </c>
      <c r="AC446" s="255">
        <f>IF(OR($A446='Cost Escalators'!$A$68,$A446='Cost Escalators'!$A$69,$A446='Cost Escalators'!$A$70,$A446='Cost Escalators'!$A$71),SUM($H446:$L446),0)</f>
        <v>0</v>
      </c>
    </row>
    <row r="447" spans="1:29" x14ac:dyDescent="0.2">
      <c r="A447" s="33">
        <f>'Input Data'!A447</f>
        <v>7462</v>
      </c>
      <c r="B447" s="33" t="str">
        <f>'Input Data'!B447</f>
        <v>Communications</v>
      </c>
      <c r="C447" s="33" t="str">
        <f>'Input Data'!C447</f>
        <v>Spur Microwave System Replacement</v>
      </c>
      <c r="D447" s="35" t="str">
        <f>'Input Data'!D447</f>
        <v>PS Replacement</v>
      </c>
      <c r="E447" s="63" t="str">
        <f>'Input Data'!E447</f>
        <v>Input_Proj_Commit</v>
      </c>
      <c r="F447" s="68">
        <f>'Input Data'!F447</f>
        <v>2015</v>
      </c>
      <c r="G447" s="52">
        <f>'Input Data'!G447</f>
        <v>2013</v>
      </c>
      <c r="H447" s="34">
        <f>'Costs ($2014) Excl Real Esc'!H447</f>
        <v>13754.124783669373</v>
      </c>
      <c r="I447" s="34">
        <f>'Costs ($2014) Excl Real Esc'!I447</f>
        <v>-1890.8942357396222</v>
      </c>
      <c r="J447" s="34">
        <f>'Costs ($2014) Excl Real Esc'!J447</f>
        <v>30215.542936491871</v>
      </c>
      <c r="K447" s="34">
        <f>'Costs ($2014) Excl Real Esc'!K447</f>
        <v>434245.60824283125</v>
      </c>
      <c r="L447" s="49">
        <f>'Costs ($2014) Excl Real Esc'!L447*W447</f>
        <v>0</v>
      </c>
      <c r="M447" s="34">
        <f>'Costs ($2014) Excl Real Esc'!M447*X447</f>
        <v>0</v>
      </c>
      <c r="N447" s="34">
        <f>'Costs ($2014) Excl Real Esc'!N447*Y447</f>
        <v>0</v>
      </c>
      <c r="O447" s="34">
        <f>'Costs ($2014) Excl Real Esc'!O447*Z447</f>
        <v>0</v>
      </c>
      <c r="P447" s="49">
        <f>'Costs ($2014) Excl Real Esc'!P447*AA447</f>
        <v>0</v>
      </c>
      <c r="R447" s="102">
        <f t="shared" si="27"/>
        <v>476324.38172725285</v>
      </c>
      <c r="S447" s="34">
        <f t="shared" si="28"/>
        <v>0</v>
      </c>
      <c r="T447" s="34">
        <f t="shared" si="29"/>
        <v>0</v>
      </c>
      <c r="U447" s="49">
        <f t="shared" si="30"/>
        <v>0</v>
      </c>
      <c r="W447" s="177">
        <f>SUMPRODUCT('Cost Escalators'!$B$18:$M$18,'Input Data'!$AA447:$AL447)</f>
        <v>1</v>
      </c>
      <c r="X447" s="171">
        <f>SUMPRODUCT('Cost Escalators'!$B$19:$M$19,'Input Data'!$AA447:$AL447)</f>
        <v>1</v>
      </c>
      <c r="Y447" s="171">
        <f>SUMPRODUCT('Cost Escalators'!$B$20:$M$20,'Input Data'!$AA447:$AL447)</f>
        <v>1</v>
      </c>
      <c r="Z447" s="171">
        <f>SUMPRODUCT('Cost Escalators'!$B$21:$M$21,'Input Data'!$AA447:$AL447)</f>
        <v>1</v>
      </c>
      <c r="AA447" s="176">
        <f>SUMPRODUCT('Cost Escalators'!$B$22:$M$22,'Input Data'!$AA447:$AL447)</f>
        <v>1</v>
      </c>
      <c r="AC447" s="255">
        <f>IF(OR($A447='Cost Escalators'!$A$68,$A447='Cost Escalators'!$A$69,$A447='Cost Escalators'!$A$70,$A447='Cost Escalators'!$A$71),SUM($H447:$L447),0)</f>
        <v>0</v>
      </c>
    </row>
    <row r="448" spans="1:29" x14ac:dyDescent="0.2">
      <c r="A448" s="33">
        <f>'Input Data'!A448</f>
        <v>7466</v>
      </c>
      <c r="B448" s="33" t="str">
        <f>'Input Data'!B448</f>
        <v>Communications</v>
      </c>
      <c r="C448" s="33" t="str">
        <f>'Input Data'!C448</f>
        <v>Albury to Hume District Communications Augmentation</v>
      </c>
      <c r="D448" s="35" t="str">
        <f>'Input Data'!D448</f>
        <v>PS Replacement</v>
      </c>
      <c r="E448" s="63" t="str">
        <f>'Input Data'!E448</f>
        <v>Input_Proj_Commit</v>
      </c>
      <c r="F448" s="68">
        <f>'Input Data'!F448</f>
        <v>2017</v>
      </c>
      <c r="G448" s="52">
        <f>'Input Data'!G448</f>
        <v>2013</v>
      </c>
      <c r="H448" s="34">
        <f>'Costs ($2014) Excl Real Esc'!H448</f>
        <v>0</v>
      </c>
      <c r="I448" s="34">
        <f>'Costs ($2014) Excl Real Esc'!I448</f>
        <v>0</v>
      </c>
      <c r="J448" s="34">
        <f>'Costs ($2014) Excl Real Esc'!J448</f>
        <v>0</v>
      </c>
      <c r="K448" s="34">
        <f>'Costs ($2014) Excl Real Esc'!K448</f>
        <v>71865.902678995</v>
      </c>
      <c r="L448" s="49">
        <f>'Costs ($2014) Excl Real Esc'!L448*W448</f>
        <v>0</v>
      </c>
      <c r="M448" s="34">
        <f>'Costs ($2014) Excl Real Esc'!M448*X448</f>
        <v>0</v>
      </c>
      <c r="N448" s="34">
        <f>'Costs ($2014) Excl Real Esc'!N448*Y448</f>
        <v>0</v>
      </c>
      <c r="O448" s="34">
        <f>'Costs ($2014) Excl Real Esc'!O448*Z448</f>
        <v>0</v>
      </c>
      <c r="P448" s="49">
        <f>'Costs ($2014) Excl Real Esc'!P448*AA448</f>
        <v>0</v>
      </c>
      <c r="R448" s="102">
        <f t="shared" si="27"/>
        <v>0</v>
      </c>
      <c r="S448" s="34">
        <f t="shared" si="28"/>
        <v>0</v>
      </c>
      <c r="T448" s="34">
        <f t="shared" si="29"/>
        <v>71865.902678995</v>
      </c>
      <c r="U448" s="49">
        <f t="shared" si="30"/>
        <v>0</v>
      </c>
      <c r="W448" s="177">
        <f>SUMPRODUCT('Cost Escalators'!$B$18:$M$18,'Input Data'!$AA448:$AL448)</f>
        <v>1</v>
      </c>
      <c r="X448" s="171">
        <f>SUMPRODUCT('Cost Escalators'!$B$19:$M$19,'Input Data'!$AA448:$AL448)</f>
        <v>1</v>
      </c>
      <c r="Y448" s="171">
        <f>SUMPRODUCT('Cost Escalators'!$B$20:$M$20,'Input Data'!$AA448:$AL448)</f>
        <v>1</v>
      </c>
      <c r="Z448" s="171">
        <f>SUMPRODUCT('Cost Escalators'!$B$21:$M$21,'Input Data'!$AA448:$AL448)</f>
        <v>1</v>
      </c>
      <c r="AA448" s="176">
        <f>SUMPRODUCT('Cost Escalators'!$B$22:$M$22,'Input Data'!$AA448:$AL448)</f>
        <v>1</v>
      </c>
      <c r="AC448" s="255">
        <f>IF(OR($A448='Cost Escalators'!$A$68,$A448='Cost Escalators'!$A$69,$A448='Cost Escalators'!$A$70,$A448='Cost Escalators'!$A$71),SUM($H448:$L448),0)</f>
        <v>0</v>
      </c>
    </row>
    <row r="449" spans="1:29" x14ac:dyDescent="0.2">
      <c r="A449" s="33">
        <f>'Input Data'!A449</f>
        <v>6056</v>
      </c>
      <c r="B449" s="33" t="str">
        <f>'Input Data'!B449</f>
        <v>Control System</v>
      </c>
      <c r="C449" s="33" t="str">
        <f>'Input Data'!C449</f>
        <v>Modification of Autoreclose Facilities</v>
      </c>
      <c r="D449" s="35" t="str">
        <f>'Input Data'!D449</f>
        <v>PS Replacement</v>
      </c>
      <c r="E449" s="63" t="str">
        <f>'Input Data'!E449</f>
        <v>Input_Proj_Commit</v>
      </c>
      <c r="F449" s="68">
        <f>'Input Data'!F449</f>
        <v>2009</v>
      </c>
      <c r="G449" s="52">
        <f>'Input Data'!G449</f>
        <v>2013</v>
      </c>
      <c r="H449" s="34">
        <f>'Costs ($2014) Excl Real Esc'!H449</f>
        <v>-7.6264299514103087E-2</v>
      </c>
      <c r="I449" s="34">
        <f>'Costs ($2014) Excl Real Esc'!I449</f>
        <v>0</v>
      </c>
      <c r="J449" s="34">
        <f>'Costs ($2014) Excl Real Esc'!J449</f>
        <v>0</v>
      </c>
      <c r="K449" s="34">
        <f>'Costs ($2014) Excl Real Esc'!K449</f>
        <v>-2329.9784568490018</v>
      </c>
      <c r="L449" s="49">
        <f>'Costs ($2014) Excl Real Esc'!L449*W449</f>
        <v>0</v>
      </c>
      <c r="M449" s="34">
        <f>'Costs ($2014) Excl Real Esc'!M449*X449</f>
        <v>0</v>
      </c>
      <c r="N449" s="34">
        <f>'Costs ($2014) Excl Real Esc'!N449*Y449</f>
        <v>0</v>
      </c>
      <c r="O449" s="34">
        <f>'Costs ($2014) Excl Real Esc'!O449*Z449</f>
        <v>0</v>
      </c>
      <c r="P449" s="49">
        <f>'Costs ($2014) Excl Real Esc'!P449*AA449</f>
        <v>0</v>
      </c>
      <c r="R449" s="102">
        <f t="shared" si="27"/>
        <v>0</v>
      </c>
      <c r="S449" s="34">
        <f t="shared" si="28"/>
        <v>0</v>
      </c>
      <c r="T449" s="34">
        <f t="shared" si="29"/>
        <v>0</v>
      </c>
      <c r="U449" s="49">
        <f t="shared" si="30"/>
        <v>0</v>
      </c>
      <c r="W449" s="177">
        <f>SUMPRODUCT('Cost Escalators'!$B$18:$M$18,'Input Data'!$AA449:$AL449)</f>
        <v>1</v>
      </c>
      <c r="X449" s="171">
        <f>SUMPRODUCT('Cost Escalators'!$B$19:$M$19,'Input Data'!$AA449:$AL449)</f>
        <v>1</v>
      </c>
      <c r="Y449" s="171">
        <f>SUMPRODUCT('Cost Escalators'!$B$20:$M$20,'Input Data'!$AA449:$AL449)</f>
        <v>1</v>
      </c>
      <c r="Z449" s="171">
        <f>SUMPRODUCT('Cost Escalators'!$B$21:$M$21,'Input Data'!$AA449:$AL449)</f>
        <v>1</v>
      </c>
      <c r="AA449" s="176">
        <f>SUMPRODUCT('Cost Escalators'!$B$22:$M$22,'Input Data'!$AA449:$AL449)</f>
        <v>1</v>
      </c>
      <c r="AC449" s="255">
        <f>IF(OR($A449='Cost Escalators'!$A$68,$A449='Cost Escalators'!$A$69,$A449='Cost Escalators'!$A$70,$A449='Cost Escalators'!$A$71),SUM($H449:$L449),0)</f>
        <v>0</v>
      </c>
    </row>
    <row r="450" spans="1:29" x14ac:dyDescent="0.2">
      <c r="A450" s="33">
        <f>'Input Data'!A450</f>
        <v>6380</v>
      </c>
      <c r="B450" s="33" t="str">
        <f>'Input Data'!B450</f>
        <v>Control System</v>
      </c>
      <c r="C450" s="33" t="str">
        <f>'Input Data'!C450</f>
        <v>Jindera to Albury Transmission Lines</v>
      </c>
      <c r="D450" s="35" t="str">
        <f>'Input Data'!D450</f>
        <v>PS Replacement</v>
      </c>
      <c r="E450" s="63" t="str">
        <f>'Input Data'!E450</f>
        <v>Input_Proj_Commit</v>
      </c>
      <c r="F450" s="68">
        <f>'Input Data'!F450</f>
        <v>2016</v>
      </c>
      <c r="G450" s="52">
        <f>'Input Data'!G450</f>
        <v>2013</v>
      </c>
      <c r="H450" s="34">
        <f>'Costs ($2014) Excl Real Esc'!H450</f>
        <v>49391.473195415863</v>
      </c>
      <c r="I450" s="34">
        <f>'Costs ($2014) Excl Real Esc'!I450</f>
        <v>-72083.841489318584</v>
      </c>
      <c r="J450" s="34">
        <f>'Costs ($2014) Excl Real Esc'!J450</f>
        <v>0</v>
      </c>
      <c r="K450" s="34">
        <f>'Costs ($2014) Excl Real Esc'!K450</f>
        <v>0</v>
      </c>
      <c r="L450" s="49">
        <f>'Costs ($2014) Excl Real Esc'!L450*W450</f>
        <v>0</v>
      </c>
      <c r="M450" s="34">
        <f>'Costs ($2014) Excl Real Esc'!M450*X450</f>
        <v>0</v>
      </c>
      <c r="N450" s="34">
        <f>'Costs ($2014) Excl Real Esc'!N450*Y450</f>
        <v>0</v>
      </c>
      <c r="O450" s="34">
        <f>'Costs ($2014) Excl Real Esc'!O450*Z450</f>
        <v>0</v>
      </c>
      <c r="P450" s="49">
        <f>'Costs ($2014) Excl Real Esc'!P450*AA450</f>
        <v>0</v>
      </c>
      <c r="R450" s="102">
        <f t="shared" si="27"/>
        <v>0</v>
      </c>
      <c r="S450" s="34">
        <f t="shared" si="28"/>
        <v>-22692.36829390272</v>
      </c>
      <c r="T450" s="34">
        <f t="shared" si="29"/>
        <v>0</v>
      </c>
      <c r="U450" s="49">
        <f t="shared" si="30"/>
        <v>0</v>
      </c>
      <c r="W450" s="177">
        <f>SUMPRODUCT('Cost Escalators'!$B$18:$M$18,'Input Data'!$AA450:$AL450)</f>
        <v>1</v>
      </c>
      <c r="X450" s="171">
        <f>SUMPRODUCT('Cost Escalators'!$B$19:$M$19,'Input Data'!$AA450:$AL450)</f>
        <v>1</v>
      </c>
      <c r="Y450" s="171">
        <f>SUMPRODUCT('Cost Escalators'!$B$20:$M$20,'Input Data'!$AA450:$AL450)</f>
        <v>1</v>
      </c>
      <c r="Z450" s="171">
        <f>SUMPRODUCT('Cost Escalators'!$B$21:$M$21,'Input Data'!$AA450:$AL450)</f>
        <v>1</v>
      </c>
      <c r="AA450" s="176">
        <f>SUMPRODUCT('Cost Escalators'!$B$22:$M$22,'Input Data'!$AA450:$AL450)</f>
        <v>1</v>
      </c>
      <c r="AC450" s="255">
        <f>IF(OR($A450='Cost Escalators'!$A$68,$A450='Cost Escalators'!$A$69,$A450='Cost Escalators'!$A$70,$A450='Cost Escalators'!$A$71),SUM($H450:$L450),0)</f>
        <v>0</v>
      </c>
    </row>
    <row r="451" spans="1:29" x14ac:dyDescent="0.2">
      <c r="A451" s="33">
        <f>'Input Data'!A451</f>
        <v>7670</v>
      </c>
      <c r="B451" s="33" t="str">
        <f>'Input Data'!B451</f>
        <v>Control System</v>
      </c>
      <c r="C451" s="33" t="str">
        <f>'Input Data'!C451</f>
        <v>Modification of Auto Reclose Facilities At Ingleburn and Panorama</v>
      </c>
      <c r="D451" s="35" t="str">
        <f>'Input Data'!D451</f>
        <v>PS Replacement</v>
      </c>
      <c r="E451" s="63" t="str">
        <f>'Input Data'!E451</f>
        <v>Input_Proj_Commit</v>
      </c>
      <c r="F451" s="68">
        <f>'Input Data'!F451</f>
        <v>2017</v>
      </c>
      <c r="G451" s="52">
        <f>'Input Data'!G451</f>
        <v>2013</v>
      </c>
      <c r="H451" s="34">
        <f>'Costs ($2014) Excl Real Esc'!H451</f>
        <v>0</v>
      </c>
      <c r="I451" s="34">
        <f>'Costs ($2014) Excl Real Esc'!I451</f>
        <v>0</v>
      </c>
      <c r="J451" s="34">
        <f>'Costs ($2014) Excl Real Esc'!J451</f>
        <v>408.23083701240864</v>
      </c>
      <c r="K451" s="34">
        <f>'Costs ($2014) Excl Real Esc'!K451</f>
        <v>-397.43695437826165</v>
      </c>
      <c r="L451" s="49">
        <f>'Costs ($2014) Excl Real Esc'!L451*W451</f>
        <v>0</v>
      </c>
      <c r="M451" s="34">
        <f>'Costs ($2014) Excl Real Esc'!M451*X451</f>
        <v>0</v>
      </c>
      <c r="N451" s="34">
        <f>'Costs ($2014) Excl Real Esc'!N451*Y451</f>
        <v>0</v>
      </c>
      <c r="O451" s="34">
        <f>'Costs ($2014) Excl Real Esc'!O451*Z451</f>
        <v>0</v>
      </c>
      <c r="P451" s="49">
        <f>'Costs ($2014) Excl Real Esc'!P451*AA451</f>
        <v>0</v>
      </c>
      <c r="R451" s="102">
        <f t="shared" si="27"/>
        <v>0</v>
      </c>
      <c r="S451" s="34">
        <f t="shared" si="28"/>
        <v>0</v>
      </c>
      <c r="T451" s="34">
        <f t="shared" si="29"/>
        <v>10.793882634146996</v>
      </c>
      <c r="U451" s="49">
        <f t="shared" si="30"/>
        <v>0</v>
      </c>
      <c r="W451" s="177">
        <f>SUMPRODUCT('Cost Escalators'!$B$18:$M$18,'Input Data'!$AA451:$AL451)</f>
        <v>1</v>
      </c>
      <c r="X451" s="171">
        <f>SUMPRODUCT('Cost Escalators'!$B$19:$M$19,'Input Data'!$AA451:$AL451)</f>
        <v>1</v>
      </c>
      <c r="Y451" s="171">
        <f>SUMPRODUCT('Cost Escalators'!$B$20:$M$20,'Input Data'!$AA451:$AL451)</f>
        <v>1</v>
      </c>
      <c r="Z451" s="171">
        <f>SUMPRODUCT('Cost Escalators'!$B$21:$M$21,'Input Data'!$AA451:$AL451)</f>
        <v>1</v>
      </c>
      <c r="AA451" s="176">
        <f>SUMPRODUCT('Cost Escalators'!$B$22:$M$22,'Input Data'!$AA451:$AL451)</f>
        <v>1</v>
      </c>
      <c r="AC451" s="255">
        <f>IF(OR($A451='Cost Escalators'!$A$68,$A451='Cost Escalators'!$A$69,$A451='Cost Escalators'!$A$70,$A451='Cost Escalators'!$A$71),SUM($H451:$L451),0)</f>
        <v>0</v>
      </c>
    </row>
    <row r="452" spans="1:29" x14ac:dyDescent="0.2">
      <c r="A452" s="33">
        <f>'Input Data'!A452</f>
        <v>6847</v>
      </c>
      <c r="B452" s="33" t="str">
        <f>'Input Data'!B452</f>
        <v>Fault Recorders</v>
      </c>
      <c r="C452" s="33" t="str">
        <f>'Input Data'!C452</f>
        <v>Travelling Wave Fault Locators Installation</v>
      </c>
      <c r="D452" s="35" t="str">
        <f>'Input Data'!D452</f>
        <v>PS Replacement</v>
      </c>
      <c r="E452" s="63" t="str">
        <f>'Input Data'!E452</f>
        <v>Input_Proj_Commit</v>
      </c>
      <c r="F452" s="68">
        <f>'Input Data'!F452</f>
        <v>2011</v>
      </c>
      <c r="G452" s="52">
        <f>'Input Data'!G452</f>
        <v>2013</v>
      </c>
      <c r="H452" s="34">
        <f>'Costs ($2014) Excl Real Esc'!H452</f>
        <v>97023.605265340884</v>
      </c>
      <c r="I452" s="34">
        <f>'Costs ($2014) Excl Real Esc'!I452</f>
        <v>56084.959403584762</v>
      </c>
      <c r="J452" s="34">
        <f>'Costs ($2014) Excl Real Esc'!J452</f>
        <v>0</v>
      </c>
      <c r="K452" s="34">
        <f>'Costs ($2014) Excl Real Esc'!K452</f>
        <v>0</v>
      </c>
      <c r="L452" s="49">
        <f>'Costs ($2014) Excl Real Esc'!L452*W452</f>
        <v>0</v>
      </c>
      <c r="M452" s="34">
        <f>'Costs ($2014) Excl Real Esc'!M452*X452</f>
        <v>0</v>
      </c>
      <c r="N452" s="34">
        <f>'Costs ($2014) Excl Real Esc'!N452*Y452</f>
        <v>0</v>
      </c>
      <c r="O452" s="34">
        <f>'Costs ($2014) Excl Real Esc'!O452*Z452</f>
        <v>0</v>
      </c>
      <c r="P452" s="49">
        <f>'Costs ($2014) Excl Real Esc'!P452*AA452</f>
        <v>0</v>
      </c>
      <c r="R452" s="102">
        <f t="shared" si="27"/>
        <v>0</v>
      </c>
      <c r="S452" s="34">
        <f t="shared" si="28"/>
        <v>0</v>
      </c>
      <c r="T452" s="34">
        <f t="shared" si="29"/>
        <v>0</v>
      </c>
      <c r="U452" s="49">
        <f t="shared" si="30"/>
        <v>0</v>
      </c>
      <c r="W452" s="177">
        <f>SUMPRODUCT('Cost Escalators'!$B$18:$M$18,'Input Data'!$AA452:$AL452)</f>
        <v>1</v>
      </c>
      <c r="X452" s="171">
        <f>SUMPRODUCT('Cost Escalators'!$B$19:$M$19,'Input Data'!$AA452:$AL452)</f>
        <v>1</v>
      </c>
      <c r="Y452" s="171">
        <f>SUMPRODUCT('Cost Escalators'!$B$20:$M$20,'Input Data'!$AA452:$AL452)</f>
        <v>1</v>
      </c>
      <c r="Z452" s="171">
        <f>SUMPRODUCT('Cost Escalators'!$B$21:$M$21,'Input Data'!$AA452:$AL452)</f>
        <v>1</v>
      </c>
      <c r="AA452" s="176">
        <f>SUMPRODUCT('Cost Escalators'!$B$22:$M$22,'Input Data'!$AA452:$AL452)</f>
        <v>1</v>
      </c>
      <c r="AC452" s="255">
        <f>IF(OR($A452='Cost Escalators'!$A$68,$A452='Cost Escalators'!$A$69,$A452='Cost Escalators'!$A$70,$A452='Cost Escalators'!$A$71),SUM($H452:$L452),0)</f>
        <v>0</v>
      </c>
    </row>
    <row r="453" spans="1:29" x14ac:dyDescent="0.2">
      <c r="A453" s="33">
        <f>'Input Data'!A453</f>
        <v>7788</v>
      </c>
      <c r="B453" s="33" t="str">
        <f>'Input Data'!B453</f>
        <v>Oil Containment</v>
      </c>
      <c r="C453" s="33" t="str">
        <f>'Input Data'!C453</f>
        <v>Murray Oil Containment Upgrade</v>
      </c>
      <c r="D453" s="35" t="str">
        <f>'Input Data'!D453</f>
        <v>PS Replacement</v>
      </c>
      <c r="E453" s="63" t="str">
        <f>'Input Data'!E453</f>
        <v>Input_Proj_Commit</v>
      </c>
      <c r="F453" s="68">
        <f>'Input Data'!F453</f>
        <v>2014</v>
      </c>
      <c r="G453" s="52">
        <f>'Input Data'!G453</f>
        <v>2013</v>
      </c>
      <c r="H453" s="34">
        <f>'Costs ($2014) Excl Real Esc'!H453</f>
        <v>0</v>
      </c>
      <c r="I453" s="34">
        <f>'Costs ($2014) Excl Real Esc'!I453</f>
        <v>0</v>
      </c>
      <c r="J453" s="34">
        <f>'Costs ($2014) Excl Real Esc'!J453</f>
        <v>328.55214758072248</v>
      </c>
      <c r="K453" s="34">
        <f>'Costs ($2014) Excl Real Esc'!K453</f>
        <v>85854.031797606396</v>
      </c>
      <c r="L453" s="49">
        <f>'Costs ($2014) Excl Real Esc'!L453*W453</f>
        <v>2946394.6760742189</v>
      </c>
      <c r="M453" s="34">
        <f>'Costs ($2014) Excl Real Esc'!M453*X453</f>
        <v>0</v>
      </c>
      <c r="N453" s="34">
        <f>'Costs ($2014) Excl Real Esc'!N453*Y453</f>
        <v>0</v>
      </c>
      <c r="O453" s="34">
        <f>'Costs ($2014) Excl Real Esc'!O453*Z453</f>
        <v>0</v>
      </c>
      <c r="P453" s="49">
        <f>'Costs ($2014) Excl Real Esc'!P453*AA453</f>
        <v>0</v>
      </c>
      <c r="R453" s="102">
        <f t="shared" ref="R453:R516" si="31">IF($F453=0,M453,IF($F453=R$4,SUM($H453:$P453),0))</f>
        <v>0</v>
      </c>
      <c r="S453" s="34">
        <f t="shared" ref="S453:S516" si="32">IF($F453=0,N453,IF($F453=S$4,SUM($H453:$P453),0))</f>
        <v>0</v>
      </c>
      <c r="T453" s="34">
        <f t="shared" ref="T453:T516" si="33">IF($F453=0,O453,IF($F453=T$4,SUM($H453:$P453),0))</f>
        <v>0</v>
      </c>
      <c r="U453" s="49">
        <f t="shared" ref="U453:U516" si="34">IF($F453=0,P453,IF($F453=U$4,SUM($H453:$P453),0))</f>
        <v>0</v>
      </c>
      <c r="W453" s="177">
        <f>SUMPRODUCT('Cost Escalators'!$B$18:$M$18,'Input Data'!$AA453:$AL453)</f>
        <v>1</v>
      </c>
      <c r="X453" s="171">
        <f>SUMPRODUCT('Cost Escalators'!$B$19:$M$19,'Input Data'!$AA453:$AL453)</f>
        <v>1</v>
      </c>
      <c r="Y453" s="171">
        <f>SUMPRODUCT('Cost Escalators'!$B$20:$M$20,'Input Data'!$AA453:$AL453)</f>
        <v>1</v>
      </c>
      <c r="Z453" s="171">
        <f>SUMPRODUCT('Cost Escalators'!$B$21:$M$21,'Input Data'!$AA453:$AL453)</f>
        <v>1</v>
      </c>
      <c r="AA453" s="176">
        <f>SUMPRODUCT('Cost Escalators'!$B$22:$M$22,'Input Data'!$AA453:$AL453)</f>
        <v>1</v>
      </c>
      <c r="AC453" s="255">
        <f>IF(OR($A453='Cost Escalators'!$A$68,$A453='Cost Escalators'!$A$69,$A453='Cost Escalators'!$A$70,$A453='Cost Escalators'!$A$71),SUM($H453:$L453),0)</f>
        <v>0</v>
      </c>
    </row>
    <row r="454" spans="1:29" x14ac:dyDescent="0.2">
      <c r="A454" s="33">
        <f>'Input Data'!A454</f>
        <v>8023</v>
      </c>
      <c r="B454" s="33" t="str">
        <f>'Input Data'!B454</f>
        <v>Oil Containment</v>
      </c>
      <c r="C454" s="33" t="str">
        <f>'Input Data'!C454</f>
        <v>Beryl Oil Containment Upgrade</v>
      </c>
      <c r="D454" s="35" t="str">
        <f>'Input Data'!D454</f>
        <v>PS Replacement</v>
      </c>
      <c r="E454" s="63" t="str">
        <f>'Input Data'!E454</f>
        <v>Input_Proj_Commit</v>
      </c>
      <c r="F454" s="68">
        <f>'Input Data'!F454</f>
        <v>2016</v>
      </c>
      <c r="G454" s="52">
        <f>'Input Data'!G454</f>
        <v>2013</v>
      </c>
      <c r="H454" s="34">
        <f>'Costs ($2014) Excl Real Esc'!H454</f>
        <v>0</v>
      </c>
      <c r="I454" s="34">
        <f>'Costs ($2014) Excl Real Esc'!I454</f>
        <v>0</v>
      </c>
      <c r="J454" s="34">
        <f>'Costs ($2014) Excl Real Esc'!J454</f>
        <v>0</v>
      </c>
      <c r="K454" s="34">
        <f>'Costs ($2014) Excl Real Esc'!K454</f>
        <v>2046.1398477551979</v>
      </c>
      <c r="L454" s="49">
        <f>'Costs ($2014) Excl Real Esc'!L454*W454</f>
        <v>0</v>
      </c>
      <c r="M454" s="34">
        <f>'Costs ($2014) Excl Real Esc'!M454*X454</f>
        <v>0</v>
      </c>
      <c r="N454" s="34">
        <f>'Costs ($2014) Excl Real Esc'!N454*Y454</f>
        <v>0</v>
      </c>
      <c r="O454" s="34">
        <f>'Costs ($2014) Excl Real Esc'!O454*Z454</f>
        <v>0</v>
      </c>
      <c r="P454" s="49">
        <f>'Costs ($2014) Excl Real Esc'!P454*AA454</f>
        <v>0</v>
      </c>
      <c r="R454" s="102">
        <f t="shared" si="31"/>
        <v>0</v>
      </c>
      <c r="S454" s="34">
        <f t="shared" si="32"/>
        <v>2046.1398477551979</v>
      </c>
      <c r="T454" s="34">
        <f t="shared" si="33"/>
        <v>0</v>
      </c>
      <c r="U454" s="49">
        <f t="shared" si="34"/>
        <v>0</v>
      </c>
      <c r="W454" s="177">
        <f>SUMPRODUCT('Cost Escalators'!$B$18:$M$18,'Input Data'!$AA454:$AL454)</f>
        <v>1</v>
      </c>
      <c r="X454" s="171">
        <f>SUMPRODUCT('Cost Escalators'!$B$19:$M$19,'Input Data'!$AA454:$AL454)</f>
        <v>1</v>
      </c>
      <c r="Y454" s="171">
        <f>SUMPRODUCT('Cost Escalators'!$B$20:$M$20,'Input Data'!$AA454:$AL454)</f>
        <v>1</v>
      </c>
      <c r="Z454" s="171">
        <f>SUMPRODUCT('Cost Escalators'!$B$21:$M$21,'Input Data'!$AA454:$AL454)</f>
        <v>1</v>
      </c>
      <c r="AA454" s="176">
        <f>SUMPRODUCT('Cost Escalators'!$B$22:$M$22,'Input Data'!$AA454:$AL454)</f>
        <v>1</v>
      </c>
      <c r="AC454" s="255">
        <f>IF(OR($A454='Cost Escalators'!$A$68,$A454='Cost Escalators'!$A$69,$A454='Cost Escalators'!$A$70,$A454='Cost Escalators'!$A$71),SUM($H454:$L454),0)</f>
        <v>0</v>
      </c>
    </row>
    <row r="455" spans="1:29" x14ac:dyDescent="0.2">
      <c r="A455" s="33">
        <f>'Input Data'!A455</f>
        <v>8027</v>
      </c>
      <c r="B455" s="33" t="str">
        <f>'Input Data'!B455</f>
        <v>Oil Containment</v>
      </c>
      <c r="C455" s="33" t="str">
        <f>'Input Data'!C455</f>
        <v>Muswellbrook Oil Containment Upgrade</v>
      </c>
      <c r="D455" s="35" t="str">
        <f>'Input Data'!D455</f>
        <v>PS Replacement</v>
      </c>
      <c r="E455" s="63" t="str">
        <f>'Input Data'!E455</f>
        <v>Input_Proj_Commit</v>
      </c>
      <c r="F455" s="68">
        <f>'Input Data'!F455</f>
        <v>2016</v>
      </c>
      <c r="G455" s="52">
        <f>'Input Data'!G455</f>
        <v>2013</v>
      </c>
      <c r="H455" s="34">
        <f>'Costs ($2014) Excl Real Esc'!H455</f>
        <v>0</v>
      </c>
      <c r="I455" s="34">
        <f>'Costs ($2014) Excl Real Esc'!I455</f>
        <v>0</v>
      </c>
      <c r="J455" s="34">
        <f>'Costs ($2014) Excl Real Esc'!J455</f>
        <v>0</v>
      </c>
      <c r="K455" s="34">
        <f>'Costs ($2014) Excl Real Esc'!K455</f>
        <v>10029.140042047749</v>
      </c>
      <c r="L455" s="49">
        <f>'Costs ($2014) Excl Real Esc'!L455*W455</f>
        <v>0</v>
      </c>
      <c r="M455" s="34">
        <f>'Costs ($2014) Excl Real Esc'!M455*X455</f>
        <v>0</v>
      </c>
      <c r="N455" s="34">
        <f>'Costs ($2014) Excl Real Esc'!N455*Y455</f>
        <v>0</v>
      </c>
      <c r="O455" s="34">
        <f>'Costs ($2014) Excl Real Esc'!O455*Z455</f>
        <v>0</v>
      </c>
      <c r="P455" s="49">
        <f>'Costs ($2014) Excl Real Esc'!P455*AA455</f>
        <v>0</v>
      </c>
      <c r="R455" s="102">
        <f t="shared" si="31"/>
        <v>0</v>
      </c>
      <c r="S455" s="34">
        <f t="shared" si="32"/>
        <v>10029.140042047749</v>
      </c>
      <c r="T455" s="34">
        <f t="shared" si="33"/>
        <v>0</v>
      </c>
      <c r="U455" s="49">
        <f t="shared" si="34"/>
        <v>0</v>
      </c>
      <c r="W455" s="177">
        <f>SUMPRODUCT('Cost Escalators'!$B$18:$M$18,'Input Data'!$AA455:$AL455)</f>
        <v>1</v>
      </c>
      <c r="X455" s="171">
        <f>SUMPRODUCT('Cost Escalators'!$B$19:$M$19,'Input Data'!$AA455:$AL455)</f>
        <v>1</v>
      </c>
      <c r="Y455" s="171">
        <f>SUMPRODUCT('Cost Escalators'!$B$20:$M$20,'Input Data'!$AA455:$AL455)</f>
        <v>1</v>
      </c>
      <c r="Z455" s="171">
        <f>SUMPRODUCT('Cost Escalators'!$B$21:$M$21,'Input Data'!$AA455:$AL455)</f>
        <v>1</v>
      </c>
      <c r="AA455" s="176">
        <f>SUMPRODUCT('Cost Escalators'!$B$22:$M$22,'Input Data'!$AA455:$AL455)</f>
        <v>1</v>
      </c>
      <c r="AC455" s="255">
        <f>IF(OR($A455='Cost Escalators'!$A$68,$A455='Cost Escalators'!$A$69,$A455='Cost Escalators'!$A$70,$A455='Cost Escalators'!$A$71),SUM($H455:$L455),0)</f>
        <v>0</v>
      </c>
    </row>
    <row r="456" spans="1:29" x14ac:dyDescent="0.2">
      <c r="A456" s="33">
        <f>'Input Data'!A456</f>
        <v>8078</v>
      </c>
      <c r="B456" s="33" t="str">
        <f>'Input Data'!B456</f>
        <v>Oil Containment</v>
      </c>
      <c r="C456" s="33" t="str">
        <f>'Input Data'!C456</f>
        <v>Inverell Oil Containment Upgrade</v>
      </c>
      <c r="D456" s="35" t="str">
        <f>'Input Data'!D456</f>
        <v>PS Replacement</v>
      </c>
      <c r="E456" s="63" t="str">
        <f>'Input Data'!E456</f>
        <v>Input_Proj_Commit</v>
      </c>
      <c r="F456" s="68">
        <f>'Input Data'!F456</f>
        <v>2016</v>
      </c>
      <c r="G456" s="52">
        <f>'Input Data'!G456</f>
        <v>2013</v>
      </c>
      <c r="H456" s="34">
        <f>'Costs ($2014) Excl Real Esc'!H456</f>
        <v>0</v>
      </c>
      <c r="I456" s="34">
        <f>'Costs ($2014) Excl Real Esc'!I456</f>
        <v>0</v>
      </c>
      <c r="J456" s="34">
        <f>'Costs ($2014) Excl Real Esc'!J456</f>
        <v>0</v>
      </c>
      <c r="K456" s="34">
        <f>'Costs ($2014) Excl Real Esc'!K456</f>
        <v>1264.6173208325949</v>
      </c>
      <c r="L456" s="49">
        <f>'Costs ($2014) Excl Real Esc'!L456*W456</f>
        <v>0</v>
      </c>
      <c r="M456" s="34">
        <f>'Costs ($2014) Excl Real Esc'!M456*X456</f>
        <v>0</v>
      </c>
      <c r="N456" s="34">
        <f>'Costs ($2014) Excl Real Esc'!N456*Y456</f>
        <v>0</v>
      </c>
      <c r="O456" s="34">
        <f>'Costs ($2014) Excl Real Esc'!O456*Z456</f>
        <v>0</v>
      </c>
      <c r="P456" s="49">
        <f>'Costs ($2014) Excl Real Esc'!P456*AA456</f>
        <v>0</v>
      </c>
      <c r="R456" s="102">
        <f t="shared" si="31"/>
        <v>0</v>
      </c>
      <c r="S456" s="34">
        <f t="shared" si="32"/>
        <v>1264.6173208325949</v>
      </c>
      <c r="T456" s="34">
        <f t="shared" si="33"/>
        <v>0</v>
      </c>
      <c r="U456" s="49">
        <f t="shared" si="34"/>
        <v>0</v>
      </c>
      <c r="W456" s="177">
        <f>SUMPRODUCT('Cost Escalators'!$B$18:$M$18,'Input Data'!$AA456:$AL456)</f>
        <v>1</v>
      </c>
      <c r="X456" s="171">
        <f>SUMPRODUCT('Cost Escalators'!$B$19:$M$19,'Input Data'!$AA456:$AL456)</f>
        <v>1</v>
      </c>
      <c r="Y456" s="171">
        <f>SUMPRODUCT('Cost Escalators'!$B$20:$M$20,'Input Data'!$AA456:$AL456)</f>
        <v>1</v>
      </c>
      <c r="Z456" s="171">
        <f>SUMPRODUCT('Cost Escalators'!$B$21:$M$21,'Input Data'!$AA456:$AL456)</f>
        <v>1</v>
      </c>
      <c r="AA456" s="176">
        <f>SUMPRODUCT('Cost Escalators'!$B$22:$M$22,'Input Data'!$AA456:$AL456)</f>
        <v>1</v>
      </c>
      <c r="AC456" s="255">
        <f>IF(OR($A456='Cost Escalators'!$A$68,$A456='Cost Escalators'!$A$69,$A456='Cost Escalators'!$A$70,$A456='Cost Escalators'!$A$71),SUM($H456:$L456),0)</f>
        <v>0</v>
      </c>
    </row>
    <row r="457" spans="1:29" x14ac:dyDescent="0.2">
      <c r="A457" s="33">
        <f>'Input Data'!A457</f>
        <v>5641</v>
      </c>
      <c r="B457" s="33" t="str">
        <f>'Input Data'!B457</f>
        <v>Oil Containment</v>
      </c>
      <c r="C457" s="33" t="str">
        <f>'Input Data'!C457</f>
        <v>Yass Oil Contaimnent Upgrade</v>
      </c>
      <c r="D457" s="35" t="str">
        <f>'Input Data'!D457</f>
        <v>PS Replacement</v>
      </c>
      <c r="E457" s="63" t="str">
        <f>'Input Data'!E457</f>
        <v>Input_Proj_Commit</v>
      </c>
      <c r="F457" s="68">
        <f>'Input Data'!F457</f>
        <v>2017</v>
      </c>
      <c r="G457" s="52">
        <f>'Input Data'!G457</f>
        <v>2013</v>
      </c>
      <c r="H457" s="34">
        <f>'Costs ($2014) Excl Real Esc'!H457</f>
        <v>-9098.1675085335355</v>
      </c>
      <c r="I457" s="34">
        <f>'Costs ($2014) Excl Real Esc'!I457</f>
        <v>228.97792462099827</v>
      </c>
      <c r="J457" s="34">
        <f>'Costs ($2014) Excl Real Esc'!J457</f>
        <v>0</v>
      </c>
      <c r="K457" s="34">
        <f>'Costs ($2014) Excl Real Esc'!K457</f>
        <v>0</v>
      </c>
      <c r="L457" s="49">
        <f>'Costs ($2014) Excl Real Esc'!L457*W457</f>
        <v>0</v>
      </c>
      <c r="M457" s="34">
        <f>'Costs ($2014) Excl Real Esc'!M457*X457</f>
        <v>0</v>
      </c>
      <c r="N457" s="34">
        <f>'Costs ($2014) Excl Real Esc'!N457*Y457</f>
        <v>0</v>
      </c>
      <c r="O457" s="34">
        <f>'Costs ($2014) Excl Real Esc'!O457*Z457</f>
        <v>0</v>
      </c>
      <c r="P457" s="49">
        <f>'Costs ($2014) Excl Real Esc'!P457*AA457</f>
        <v>0</v>
      </c>
      <c r="R457" s="102">
        <f t="shared" si="31"/>
        <v>0</v>
      </c>
      <c r="S457" s="34">
        <f t="shared" si="32"/>
        <v>0</v>
      </c>
      <c r="T457" s="34">
        <f t="shared" si="33"/>
        <v>-8869.1895839125373</v>
      </c>
      <c r="U457" s="49">
        <f t="shared" si="34"/>
        <v>0</v>
      </c>
      <c r="W457" s="177">
        <f>SUMPRODUCT('Cost Escalators'!$B$18:$M$18,'Input Data'!$AA457:$AL457)</f>
        <v>1</v>
      </c>
      <c r="X457" s="171">
        <f>SUMPRODUCT('Cost Escalators'!$B$19:$M$19,'Input Data'!$AA457:$AL457)</f>
        <v>1</v>
      </c>
      <c r="Y457" s="171">
        <f>SUMPRODUCT('Cost Escalators'!$B$20:$M$20,'Input Data'!$AA457:$AL457)</f>
        <v>1</v>
      </c>
      <c r="Z457" s="171">
        <f>SUMPRODUCT('Cost Escalators'!$B$21:$M$21,'Input Data'!$AA457:$AL457)</f>
        <v>1</v>
      </c>
      <c r="AA457" s="176">
        <f>SUMPRODUCT('Cost Escalators'!$B$22:$M$22,'Input Data'!$AA457:$AL457)</f>
        <v>1</v>
      </c>
      <c r="AC457" s="255">
        <f>IF(OR($A457='Cost Escalators'!$A$68,$A457='Cost Escalators'!$A$69,$A457='Cost Escalators'!$A$70,$A457='Cost Escalators'!$A$71),SUM($H457:$L457),0)</f>
        <v>0</v>
      </c>
    </row>
    <row r="458" spans="1:29" x14ac:dyDescent="0.2">
      <c r="A458" s="33">
        <f>'Input Data'!A458</f>
        <v>8032</v>
      </c>
      <c r="B458" s="33" t="str">
        <f>'Input Data'!B458</f>
        <v>Oil Containment</v>
      </c>
      <c r="C458" s="33" t="str">
        <f>'Input Data'!C458</f>
        <v>Sydney South Oil Containment Upgrade</v>
      </c>
      <c r="D458" s="35" t="str">
        <f>'Input Data'!D458</f>
        <v>PS Replacement</v>
      </c>
      <c r="E458" s="63" t="str">
        <f>'Input Data'!E458</f>
        <v>Input_Proj_Commit</v>
      </c>
      <c r="F458" s="68">
        <f>'Input Data'!F458</f>
        <v>2018</v>
      </c>
      <c r="G458" s="52">
        <f>'Input Data'!G458</f>
        <v>2013</v>
      </c>
      <c r="H458" s="34">
        <f>'Costs ($2014) Excl Real Esc'!H458</f>
        <v>0</v>
      </c>
      <c r="I458" s="34">
        <f>'Costs ($2014) Excl Real Esc'!I458</f>
        <v>0</v>
      </c>
      <c r="J458" s="34">
        <f>'Costs ($2014) Excl Real Esc'!J458</f>
        <v>0</v>
      </c>
      <c r="K458" s="34">
        <f>'Costs ($2014) Excl Real Esc'!K458</f>
        <v>324.65366161495842</v>
      </c>
      <c r="L458" s="49">
        <f>'Costs ($2014) Excl Real Esc'!L458*W458</f>
        <v>0</v>
      </c>
      <c r="M458" s="34">
        <f>'Costs ($2014) Excl Real Esc'!M458*X458</f>
        <v>0</v>
      </c>
      <c r="N458" s="34">
        <f>'Costs ($2014) Excl Real Esc'!N458*Y458</f>
        <v>0</v>
      </c>
      <c r="O458" s="34">
        <f>'Costs ($2014) Excl Real Esc'!O458*Z458</f>
        <v>0</v>
      </c>
      <c r="P458" s="49">
        <f>'Costs ($2014) Excl Real Esc'!P458*AA458</f>
        <v>0</v>
      </c>
      <c r="R458" s="102">
        <f t="shared" si="31"/>
        <v>0</v>
      </c>
      <c r="S458" s="34">
        <f t="shared" si="32"/>
        <v>0</v>
      </c>
      <c r="T458" s="34">
        <f t="shared" si="33"/>
        <v>0</v>
      </c>
      <c r="U458" s="49">
        <f t="shared" si="34"/>
        <v>324.65366161495842</v>
      </c>
      <c r="W458" s="177">
        <f>SUMPRODUCT('Cost Escalators'!$B$18:$M$18,'Input Data'!$AA458:$AL458)</f>
        <v>1</v>
      </c>
      <c r="X458" s="171">
        <f>SUMPRODUCT('Cost Escalators'!$B$19:$M$19,'Input Data'!$AA458:$AL458)</f>
        <v>1</v>
      </c>
      <c r="Y458" s="171">
        <f>SUMPRODUCT('Cost Escalators'!$B$20:$M$20,'Input Data'!$AA458:$AL458)</f>
        <v>1</v>
      </c>
      <c r="Z458" s="171">
        <f>SUMPRODUCT('Cost Escalators'!$B$21:$M$21,'Input Data'!$AA458:$AL458)</f>
        <v>1</v>
      </c>
      <c r="AA458" s="176">
        <f>SUMPRODUCT('Cost Escalators'!$B$22:$M$22,'Input Data'!$AA458:$AL458)</f>
        <v>1</v>
      </c>
      <c r="AC458" s="255">
        <f>IF(OR($A458='Cost Escalators'!$A$68,$A458='Cost Escalators'!$A$69,$A458='Cost Escalators'!$A$70,$A458='Cost Escalators'!$A$71),SUM($H458:$L458),0)</f>
        <v>0</v>
      </c>
    </row>
    <row r="459" spans="1:29" x14ac:dyDescent="0.2">
      <c r="A459" s="33">
        <f>'Input Data'!A459</f>
        <v>7680</v>
      </c>
      <c r="B459" s="33" t="str">
        <f>'Input Data'!B459</f>
        <v>Property</v>
      </c>
      <c r="C459" s="33" t="str">
        <f>'Input Data'!C459</f>
        <v>Yass Strategic Site Acquisition</v>
      </c>
      <c r="D459" s="35" t="str">
        <f>'Input Data'!D459</f>
        <v>PS Replacement</v>
      </c>
      <c r="E459" s="63" t="str">
        <f>'Input Data'!E459</f>
        <v>Input_Proj_Commit</v>
      </c>
      <c r="F459" s="68">
        <f>'Input Data'!F459</f>
        <v>2014</v>
      </c>
      <c r="G459" s="52">
        <f>'Input Data'!G459</f>
        <v>2013</v>
      </c>
      <c r="H459" s="34">
        <f>'Costs ($2014) Excl Real Esc'!H459</f>
        <v>0</v>
      </c>
      <c r="I459" s="34">
        <f>'Costs ($2014) Excl Real Esc'!I459</f>
        <v>0</v>
      </c>
      <c r="J459" s="34">
        <f>'Costs ($2014) Excl Real Esc'!J459</f>
        <v>17551.445802142429</v>
      </c>
      <c r="K459" s="34">
        <f>'Costs ($2014) Excl Real Esc'!K459</f>
        <v>-17087.364281230111</v>
      </c>
      <c r="L459" s="49">
        <f>'Costs ($2014) Excl Real Esc'!L459*W459</f>
        <v>0</v>
      </c>
      <c r="M459" s="34">
        <f>'Costs ($2014) Excl Real Esc'!M459*X459</f>
        <v>0</v>
      </c>
      <c r="N459" s="34">
        <f>'Costs ($2014) Excl Real Esc'!N459*Y459</f>
        <v>0</v>
      </c>
      <c r="O459" s="34">
        <f>'Costs ($2014) Excl Real Esc'!O459*Z459</f>
        <v>0</v>
      </c>
      <c r="P459" s="49">
        <f>'Costs ($2014) Excl Real Esc'!P459*AA459</f>
        <v>0</v>
      </c>
      <c r="R459" s="102">
        <f t="shared" si="31"/>
        <v>0</v>
      </c>
      <c r="S459" s="34">
        <f t="shared" si="32"/>
        <v>0</v>
      </c>
      <c r="T459" s="34">
        <f t="shared" si="33"/>
        <v>0</v>
      </c>
      <c r="U459" s="49">
        <f t="shared" si="34"/>
        <v>0</v>
      </c>
      <c r="W459" s="177">
        <f>SUMPRODUCT('Cost Escalators'!$B$18:$M$18,'Input Data'!$AA459:$AL459)</f>
        <v>1</v>
      </c>
      <c r="X459" s="171">
        <f>SUMPRODUCT('Cost Escalators'!$B$19:$M$19,'Input Data'!$AA459:$AL459)</f>
        <v>1</v>
      </c>
      <c r="Y459" s="171">
        <f>SUMPRODUCT('Cost Escalators'!$B$20:$M$20,'Input Data'!$AA459:$AL459)</f>
        <v>1</v>
      </c>
      <c r="Z459" s="171">
        <f>SUMPRODUCT('Cost Escalators'!$B$21:$M$21,'Input Data'!$AA459:$AL459)</f>
        <v>1</v>
      </c>
      <c r="AA459" s="176">
        <f>SUMPRODUCT('Cost Escalators'!$B$22:$M$22,'Input Data'!$AA459:$AL459)</f>
        <v>1</v>
      </c>
      <c r="AC459" s="255">
        <f>IF(OR($A459='Cost Escalators'!$A$68,$A459='Cost Escalators'!$A$69,$A459='Cost Escalators'!$A$70,$A459='Cost Escalators'!$A$71),SUM($H459:$L459),0)</f>
        <v>0</v>
      </c>
    </row>
    <row r="460" spans="1:29" x14ac:dyDescent="0.2">
      <c r="A460" s="33">
        <f>'Input Data'!A460</f>
        <v>6916</v>
      </c>
      <c r="B460" s="33" t="str">
        <f>'Input Data'!B460</f>
        <v>Reactor Installation</v>
      </c>
      <c r="C460" s="33" t="str">
        <f>'Input Data'!C460</f>
        <v>Vales Point to Munmorah 330kV Line 23 Series Reactor Replacement</v>
      </c>
      <c r="D460" s="35" t="str">
        <f>'Input Data'!D460</f>
        <v>PS Replacement</v>
      </c>
      <c r="E460" s="63" t="str">
        <f>'Input Data'!E460</f>
        <v>Input_Proj_Commit</v>
      </c>
      <c r="F460" s="68">
        <f>'Input Data'!F460</f>
        <v>2009</v>
      </c>
      <c r="G460" s="52">
        <f>'Input Data'!G460</f>
        <v>2013</v>
      </c>
      <c r="H460" s="34">
        <f>'Costs ($2014) Excl Real Esc'!H460</f>
        <v>0</v>
      </c>
      <c r="I460" s="34">
        <f>'Costs ($2014) Excl Real Esc'!I460</f>
        <v>7231.2596103837986</v>
      </c>
      <c r="J460" s="34">
        <f>'Costs ($2014) Excl Real Esc'!J460</f>
        <v>-7031.9517607792477</v>
      </c>
      <c r="K460" s="34">
        <f>'Costs ($2014) Excl Real Esc'!K460</f>
        <v>-53.121455381747552</v>
      </c>
      <c r="L460" s="49">
        <f>'Costs ($2014) Excl Real Esc'!L460*W460</f>
        <v>0</v>
      </c>
      <c r="M460" s="34">
        <f>'Costs ($2014) Excl Real Esc'!M460*X460</f>
        <v>0</v>
      </c>
      <c r="N460" s="34">
        <f>'Costs ($2014) Excl Real Esc'!N460*Y460</f>
        <v>0</v>
      </c>
      <c r="O460" s="34">
        <f>'Costs ($2014) Excl Real Esc'!O460*Z460</f>
        <v>0</v>
      </c>
      <c r="P460" s="49">
        <f>'Costs ($2014) Excl Real Esc'!P460*AA460</f>
        <v>0</v>
      </c>
      <c r="R460" s="102">
        <f t="shared" si="31"/>
        <v>0</v>
      </c>
      <c r="S460" s="34">
        <f t="shared" si="32"/>
        <v>0</v>
      </c>
      <c r="T460" s="34">
        <f t="shared" si="33"/>
        <v>0</v>
      </c>
      <c r="U460" s="49">
        <f t="shared" si="34"/>
        <v>0</v>
      </c>
      <c r="W460" s="177">
        <f>SUMPRODUCT('Cost Escalators'!$B$18:$M$18,'Input Data'!$AA460:$AL460)</f>
        <v>1</v>
      </c>
      <c r="X460" s="171">
        <f>SUMPRODUCT('Cost Escalators'!$B$19:$M$19,'Input Data'!$AA460:$AL460)</f>
        <v>1</v>
      </c>
      <c r="Y460" s="171">
        <f>SUMPRODUCT('Cost Escalators'!$B$20:$M$20,'Input Data'!$AA460:$AL460)</f>
        <v>1</v>
      </c>
      <c r="Z460" s="171">
        <f>SUMPRODUCT('Cost Escalators'!$B$21:$M$21,'Input Data'!$AA460:$AL460)</f>
        <v>1</v>
      </c>
      <c r="AA460" s="176">
        <f>SUMPRODUCT('Cost Escalators'!$B$22:$M$22,'Input Data'!$AA460:$AL460)</f>
        <v>1</v>
      </c>
      <c r="AC460" s="255">
        <f>IF(OR($A460='Cost Escalators'!$A$68,$A460='Cost Escalators'!$A$69,$A460='Cost Escalators'!$A$70,$A460='Cost Escalators'!$A$71),SUM($H460:$L460),0)</f>
        <v>0</v>
      </c>
    </row>
    <row r="461" spans="1:29" x14ac:dyDescent="0.2">
      <c r="A461" s="33">
        <f>'Input Data'!A461</f>
        <v>5577</v>
      </c>
      <c r="B461" s="33" t="str">
        <f>'Input Data'!B461</f>
        <v>Reactor Replacement</v>
      </c>
      <c r="C461" s="33" t="str">
        <f>'Input Data'!C461</f>
        <v>Munmorah Substation Line 23 330kV Reactor Replacement</v>
      </c>
      <c r="D461" s="35" t="str">
        <f>'Input Data'!D461</f>
        <v>PS Replacement</v>
      </c>
      <c r="E461" s="63" t="str">
        <f>'Input Data'!E461</f>
        <v>Input_Proj_Commit</v>
      </c>
      <c r="F461" s="68">
        <f>'Input Data'!F461</f>
        <v>2009</v>
      </c>
      <c r="G461" s="52">
        <f>'Input Data'!G461</f>
        <v>2013</v>
      </c>
      <c r="H461" s="34">
        <f>'Costs ($2014) Excl Real Esc'!H461</f>
        <v>-542592.67636332056</v>
      </c>
      <c r="I461" s="34">
        <f>'Costs ($2014) Excl Real Esc'!I461</f>
        <v>0</v>
      </c>
      <c r="J461" s="34">
        <f>'Costs ($2014) Excl Real Esc'!J461</f>
        <v>0</v>
      </c>
      <c r="K461" s="34">
        <f>'Costs ($2014) Excl Real Esc'!K461</f>
        <v>0</v>
      </c>
      <c r="L461" s="49">
        <f>'Costs ($2014) Excl Real Esc'!L461*W461</f>
        <v>0</v>
      </c>
      <c r="M461" s="34">
        <f>'Costs ($2014) Excl Real Esc'!M461*X461</f>
        <v>0</v>
      </c>
      <c r="N461" s="34">
        <f>'Costs ($2014) Excl Real Esc'!N461*Y461</f>
        <v>0</v>
      </c>
      <c r="O461" s="34">
        <f>'Costs ($2014) Excl Real Esc'!O461*Z461</f>
        <v>0</v>
      </c>
      <c r="P461" s="49">
        <f>'Costs ($2014) Excl Real Esc'!P461*AA461</f>
        <v>0</v>
      </c>
      <c r="R461" s="102">
        <f t="shared" si="31"/>
        <v>0</v>
      </c>
      <c r="S461" s="34">
        <f t="shared" si="32"/>
        <v>0</v>
      </c>
      <c r="T461" s="34">
        <f t="shared" si="33"/>
        <v>0</v>
      </c>
      <c r="U461" s="49">
        <f t="shared" si="34"/>
        <v>0</v>
      </c>
      <c r="W461" s="177">
        <f>SUMPRODUCT('Cost Escalators'!$B$18:$M$18,'Input Data'!$AA461:$AL461)</f>
        <v>1</v>
      </c>
      <c r="X461" s="171">
        <f>SUMPRODUCT('Cost Escalators'!$B$19:$M$19,'Input Data'!$AA461:$AL461)</f>
        <v>1</v>
      </c>
      <c r="Y461" s="171">
        <f>SUMPRODUCT('Cost Escalators'!$B$20:$M$20,'Input Data'!$AA461:$AL461)</f>
        <v>1</v>
      </c>
      <c r="Z461" s="171">
        <f>SUMPRODUCT('Cost Escalators'!$B$21:$M$21,'Input Data'!$AA461:$AL461)</f>
        <v>1</v>
      </c>
      <c r="AA461" s="176">
        <f>SUMPRODUCT('Cost Escalators'!$B$22:$M$22,'Input Data'!$AA461:$AL461)</f>
        <v>1</v>
      </c>
      <c r="AC461" s="255">
        <f>IF(OR($A461='Cost Escalators'!$A$68,$A461='Cost Escalators'!$A$69,$A461='Cost Escalators'!$A$70,$A461='Cost Escalators'!$A$71),SUM($H461:$L461),0)</f>
        <v>0</v>
      </c>
    </row>
    <row r="462" spans="1:29" x14ac:dyDescent="0.2">
      <c r="A462" s="33">
        <f>'Input Data'!A462</f>
        <v>5627</v>
      </c>
      <c r="B462" s="33" t="str">
        <f>'Input Data'!B462</f>
        <v>Reactor Replacement</v>
      </c>
      <c r="C462" s="33" t="str">
        <f>'Input Data'!C462</f>
        <v>Tamworth Substation - Replacement of Shunt Reactors</v>
      </c>
      <c r="D462" s="35" t="str">
        <f>'Input Data'!D462</f>
        <v>PS Replacement</v>
      </c>
      <c r="E462" s="63" t="str">
        <f>'Input Data'!E462</f>
        <v>Input_Proj_Commit</v>
      </c>
      <c r="F462" s="68">
        <f>'Input Data'!F462</f>
        <v>2009</v>
      </c>
      <c r="G462" s="52">
        <f>'Input Data'!G462</f>
        <v>2013</v>
      </c>
      <c r="H462" s="34">
        <f>'Costs ($2014) Excl Real Esc'!H462</f>
        <v>49414.189061771125</v>
      </c>
      <c r="I462" s="34">
        <f>'Costs ($2014) Excl Real Esc'!I462</f>
        <v>0</v>
      </c>
      <c r="J462" s="34">
        <f>'Costs ($2014) Excl Real Esc'!J462</f>
        <v>0</v>
      </c>
      <c r="K462" s="34">
        <f>'Costs ($2014) Excl Real Esc'!K462</f>
        <v>0</v>
      </c>
      <c r="L462" s="49">
        <f>'Costs ($2014) Excl Real Esc'!L462*W462</f>
        <v>0</v>
      </c>
      <c r="M462" s="34">
        <f>'Costs ($2014) Excl Real Esc'!M462*X462</f>
        <v>0</v>
      </c>
      <c r="N462" s="34">
        <f>'Costs ($2014) Excl Real Esc'!N462*Y462</f>
        <v>0</v>
      </c>
      <c r="O462" s="34">
        <f>'Costs ($2014) Excl Real Esc'!O462*Z462</f>
        <v>0</v>
      </c>
      <c r="P462" s="49">
        <f>'Costs ($2014) Excl Real Esc'!P462*AA462</f>
        <v>0</v>
      </c>
      <c r="R462" s="102">
        <f t="shared" si="31"/>
        <v>0</v>
      </c>
      <c r="S462" s="34">
        <f t="shared" si="32"/>
        <v>0</v>
      </c>
      <c r="T462" s="34">
        <f t="shared" si="33"/>
        <v>0</v>
      </c>
      <c r="U462" s="49">
        <f t="shared" si="34"/>
        <v>0</v>
      </c>
      <c r="W462" s="177">
        <f>SUMPRODUCT('Cost Escalators'!$B$18:$M$18,'Input Data'!$AA462:$AL462)</f>
        <v>1</v>
      </c>
      <c r="X462" s="171">
        <f>SUMPRODUCT('Cost Escalators'!$B$19:$M$19,'Input Data'!$AA462:$AL462)</f>
        <v>1</v>
      </c>
      <c r="Y462" s="171">
        <f>SUMPRODUCT('Cost Escalators'!$B$20:$M$20,'Input Data'!$AA462:$AL462)</f>
        <v>1</v>
      </c>
      <c r="Z462" s="171">
        <f>SUMPRODUCT('Cost Escalators'!$B$21:$M$21,'Input Data'!$AA462:$AL462)</f>
        <v>1</v>
      </c>
      <c r="AA462" s="176">
        <f>SUMPRODUCT('Cost Escalators'!$B$22:$M$22,'Input Data'!$AA462:$AL462)</f>
        <v>1</v>
      </c>
      <c r="AC462" s="255">
        <f>IF(OR($A462='Cost Escalators'!$A$68,$A462='Cost Escalators'!$A$69,$A462='Cost Escalators'!$A$70,$A462='Cost Escalators'!$A$71),SUM($H462:$L462),0)</f>
        <v>0</v>
      </c>
    </row>
    <row r="463" spans="1:29" x14ac:dyDescent="0.2">
      <c r="A463" s="33">
        <f>'Input Data'!A463</f>
        <v>6706</v>
      </c>
      <c r="B463" s="33" t="str">
        <f>'Input Data'!B463</f>
        <v>Reactor Replacement</v>
      </c>
      <c r="C463" s="33" t="str">
        <f>'Input Data'!C463</f>
        <v>Beaconsfield Shunt Reactor</v>
      </c>
      <c r="D463" s="35" t="str">
        <f>'Input Data'!D463</f>
        <v>PS Replacement</v>
      </c>
      <c r="E463" s="63" t="str">
        <f>'Input Data'!E463</f>
        <v>Input_Proj_Commit</v>
      </c>
      <c r="F463" s="68">
        <f>'Input Data'!F463</f>
        <v>2009</v>
      </c>
      <c r="G463" s="52">
        <f>'Input Data'!G463</f>
        <v>2013</v>
      </c>
      <c r="H463" s="34">
        <f>'Costs ($2014) Excl Real Esc'!H463</f>
        <v>-192.61093587283281</v>
      </c>
      <c r="I463" s="34">
        <f>'Costs ($2014) Excl Real Esc'!I463</f>
        <v>0</v>
      </c>
      <c r="J463" s="34">
        <f>'Costs ($2014) Excl Real Esc'!J463</f>
        <v>0</v>
      </c>
      <c r="K463" s="34">
        <f>'Costs ($2014) Excl Real Esc'!K463</f>
        <v>0</v>
      </c>
      <c r="L463" s="49">
        <f>'Costs ($2014) Excl Real Esc'!L463*W463</f>
        <v>0</v>
      </c>
      <c r="M463" s="34">
        <f>'Costs ($2014) Excl Real Esc'!M463*X463</f>
        <v>0</v>
      </c>
      <c r="N463" s="34">
        <f>'Costs ($2014) Excl Real Esc'!N463*Y463</f>
        <v>0</v>
      </c>
      <c r="O463" s="34">
        <f>'Costs ($2014) Excl Real Esc'!O463*Z463</f>
        <v>0</v>
      </c>
      <c r="P463" s="49">
        <f>'Costs ($2014) Excl Real Esc'!P463*AA463</f>
        <v>0</v>
      </c>
      <c r="R463" s="102">
        <f t="shared" si="31"/>
        <v>0</v>
      </c>
      <c r="S463" s="34">
        <f t="shared" si="32"/>
        <v>0</v>
      </c>
      <c r="T463" s="34">
        <f t="shared" si="33"/>
        <v>0</v>
      </c>
      <c r="U463" s="49">
        <f t="shared" si="34"/>
        <v>0</v>
      </c>
      <c r="W463" s="177">
        <f>SUMPRODUCT('Cost Escalators'!$B$18:$M$18,'Input Data'!$AA463:$AL463)</f>
        <v>1</v>
      </c>
      <c r="X463" s="171">
        <f>SUMPRODUCT('Cost Escalators'!$B$19:$M$19,'Input Data'!$AA463:$AL463)</f>
        <v>1</v>
      </c>
      <c r="Y463" s="171">
        <f>SUMPRODUCT('Cost Escalators'!$B$20:$M$20,'Input Data'!$AA463:$AL463)</f>
        <v>1</v>
      </c>
      <c r="Z463" s="171">
        <f>SUMPRODUCT('Cost Escalators'!$B$21:$M$21,'Input Data'!$AA463:$AL463)</f>
        <v>1</v>
      </c>
      <c r="AA463" s="176">
        <f>SUMPRODUCT('Cost Escalators'!$B$22:$M$22,'Input Data'!$AA463:$AL463)</f>
        <v>1</v>
      </c>
      <c r="AC463" s="255">
        <f>IF(OR($A463='Cost Escalators'!$A$68,$A463='Cost Escalators'!$A$69,$A463='Cost Escalators'!$A$70,$A463='Cost Escalators'!$A$71),SUM($H463:$L463),0)</f>
        <v>0</v>
      </c>
    </row>
    <row r="464" spans="1:29" x14ac:dyDescent="0.2">
      <c r="A464" s="33">
        <f>'Input Data'!A464</f>
        <v>7849</v>
      </c>
      <c r="B464" s="33" t="str">
        <f>'Input Data'!B464</f>
        <v>Reactor Replacement</v>
      </c>
      <c r="C464" s="33" t="str">
        <f>'Input Data'!C464</f>
        <v>Armidale No.1 330kV 50MVAr Reactor Replacement</v>
      </c>
      <c r="D464" s="35" t="str">
        <f>'Input Data'!D464</f>
        <v>PS Replacement</v>
      </c>
      <c r="E464" s="63" t="str">
        <f>'Input Data'!E464</f>
        <v>Input_Proj_Commit</v>
      </c>
      <c r="F464" s="68">
        <f>'Input Data'!F464</f>
        <v>2014</v>
      </c>
      <c r="G464" s="52">
        <f>'Input Data'!G464</f>
        <v>2013</v>
      </c>
      <c r="H464" s="34">
        <f>'Costs ($2014) Excl Real Esc'!H464</f>
        <v>0</v>
      </c>
      <c r="I464" s="34">
        <f>'Costs ($2014) Excl Real Esc'!I464</f>
        <v>0</v>
      </c>
      <c r="J464" s="34">
        <f>'Costs ($2014) Excl Real Esc'!J464</f>
        <v>2531.0749575250156</v>
      </c>
      <c r="K464" s="34">
        <f>'Costs ($2014) Excl Real Esc'!K464</f>
        <v>1385824.7363111558</v>
      </c>
      <c r="L464" s="49">
        <f>'Costs ($2014) Excl Real Esc'!L464*W464</f>
        <v>3384387.9991992186</v>
      </c>
      <c r="M464" s="34">
        <f>'Costs ($2014) Excl Real Esc'!M464*X464</f>
        <v>0</v>
      </c>
      <c r="N464" s="34">
        <f>'Costs ($2014) Excl Real Esc'!N464*Y464</f>
        <v>0</v>
      </c>
      <c r="O464" s="34">
        <f>'Costs ($2014) Excl Real Esc'!O464*Z464</f>
        <v>0</v>
      </c>
      <c r="P464" s="49">
        <f>'Costs ($2014) Excl Real Esc'!P464*AA464</f>
        <v>0</v>
      </c>
      <c r="R464" s="102">
        <f t="shared" si="31"/>
        <v>0</v>
      </c>
      <c r="S464" s="34">
        <f t="shared" si="32"/>
        <v>0</v>
      </c>
      <c r="T464" s="34">
        <f t="shared" si="33"/>
        <v>0</v>
      </c>
      <c r="U464" s="49">
        <f t="shared" si="34"/>
        <v>0</v>
      </c>
      <c r="W464" s="177">
        <f>SUMPRODUCT('Cost Escalators'!$B$18:$M$18,'Input Data'!$AA464:$AL464)</f>
        <v>1</v>
      </c>
      <c r="X464" s="171">
        <f>SUMPRODUCT('Cost Escalators'!$B$19:$M$19,'Input Data'!$AA464:$AL464)</f>
        <v>1</v>
      </c>
      <c r="Y464" s="171">
        <f>SUMPRODUCT('Cost Escalators'!$B$20:$M$20,'Input Data'!$AA464:$AL464)</f>
        <v>1</v>
      </c>
      <c r="Z464" s="171">
        <f>SUMPRODUCT('Cost Escalators'!$B$21:$M$21,'Input Data'!$AA464:$AL464)</f>
        <v>1</v>
      </c>
      <c r="AA464" s="176">
        <f>SUMPRODUCT('Cost Escalators'!$B$22:$M$22,'Input Data'!$AA464:$AL464)</f>
        <v>1</v>
      </c>
      <c r="AC464" s="255">
        <f>IF(OR($A464='Cost Escalators'!$A$68,$A464='Cost Escalators'!$A$69,$A464='Cost Escalators'!$A$70,$A464='Cost Escalators'!$A$71),SUM($H464:$L464),0)</f>
        <v>0</v>
      </c>
    </row>
    <row r="465" spans="1:29" x14ac:dyDescent="0.2">
      <c r="A465" s="33">
        <f>'Input Data'!A465</f>
        <v>7346</v>
      </c>
      <c r="B465" s="33" t="str">
        <f>'Input Data'!B465</f>
        <v>Reactor Replacement</v>
      </c>
      <c r="C465" s="33" t="str">
        <f>'Input Data'!C465</f>
        <v>Buronga X2 220kV Reactor</v>
      </c>
      <c r="D465" s="35" t="str">
        <f>'Input Data'!D465</f>
        <v>PS Replacement</v>
      </c>
      <c r="E465" s="63" t="str">
        <f>'Input Data'!E465</f>
        <v>Input_Proj_Commit</v>
      </c>
      <c r="F465" s="68">
        <f>'Input Data'!F465</f>
        <v>2016</v>
      </c>
      <c r="G465" s="52">
        <f>'Input Data'!G465</f>
        <v>2013</v>
      </c>
      <c r="H465" s="34">
        <f>'Costs ($2014) Excl Real Esc'!H465</f>
        <v>0</v>
      </c>
      <c r="I465" s="34">
        <f>'Costs ($2014) Excl Real Esc'!I465</f>
        <v>0</v>
      </c>
      <c r="J465" s="34">
        <f>'Costs ($2014) Excl Real Esc'!J465</f>
        <v>4199.3566358442977</v>
      </c>
      <c r="K465" s="34">
        <f>'Costs ($2014) Excl Real Esc'!K465</f>
        <v>51968.772556183685</v>
      </c>
      <c r="L465" s="49">
        <f>'Costs ($2014) Excl Real Esc'!L465*W465</f>
        <v>0</v>
      </c>
      <c r="M465" s="34">
        <f>'Costs ($2014) Excl Real Esc'!M465*X465</f>
        <v>0</v>
      </c>
      <c r="N465" s="34">
        <f>'Costs ($2014) Excl Real Esc'!N465*Y465</f>
        <v>0</v>
      </c>
      <c r="O465" s="34">
        <f>'Costs ($2014) Excl Real Esc'!O465*Z465</f>
        <v>0</v>
      </c>
      <c r="P465" s="49">
        <f>'Costs ($2014) Excl Real Esc'!P465*AA465</f>
        <v>0</v>
      </c>
      <c r="R465" s="102">
        <f t="shared" si="31"/>
        <v>0</v>
      </c>
      <c r="S465" s="34">
        <f t="shared" si="32"/>
        <v>56168.129192027984</v>
      </c>
      <c r="T465" s="34">
        <f t="shared" si="33"/>
        <v>0</v>
      </c>
      <c r="U465" s="49">
        <f t="shared" si="34"/>
        <v>0</v>
      </c>
      <c r="W465" s="177">
        <f>SUMPRODUCT('Cost Escalators'!$B$18:$M$18,'Input Data'!$AA465:$AL465)</f>
        <v>1</v>
      </c>
      <c r="X465" s="171">
        <f>SUMPRODUCT('Cost Escalators'!$B$19:$M$19,'Input Data'!$AA465:$AL465)</f>
        <v>1</v>
      </c>
      <c r="Y465" s="171">
        <f>SUMPRODUCT('Cost Escalators'!$B$20:$M$20,'Input Data'!$AA465:$AL465)</f>
        <v>1</v>
      </c>
      <c r="Z465" s="171">
        <f>SUMPRODUCT('Cost Escalators'!$B$21:$M$21,'Input Data'!$AA465:$AL465)</f>
        <v>1</v>
      </c>
      <c r="AA465" s="176">
        <f>SUMPRODUCT('Cost Escalators'!$B$22:$M$22,'Input Data'!$AA465:$AL465)</f>
        <v>1</v>
      </c>
      <c r="AC465" s="255">
        <f>IF(OR($A465='Cost Escalators'!$A$68,$A465='Cost Escalators'!$A$69,$A465='Cost Escalators'!$A$70,$A465='Cost Escalators'!$A$71),SUM($H465:$L465),0)</f>
        <v>0</v>
      </c>
    </row>
    <row r="466" spans="1:29" x14ac:dyDescent="0.2">
      <c r="A466" s="33">
        <f>'Input Data'!A466</f>
        <v>7342</v>
      </c>
      <c r="B466" s="33" t="str">
        <f>'Input Data'!B466</f>
        <v>Reactor Replacement</v>
      </c>
      <c r="C466" s="33" t="str">
        <f>'Input Data'!C466</f>
        <v>Broken Hill No.1 &amp; No.2 220kV Reactors</v>
      </c>
      <c r="D466" s="35" t="str">
        <f>'Input Data'!D466</f>
        <v>PS Replacement</v>
      </c>
      <c r="E466" s="63" t="str">
        <f>'Input Data'!E466</f>
        <v>Input_Proj_Commit</v>
      </c>
      <c r="F466" s="68">
        <f>'Input Data'!F466</f>
        <v>2018</v>
      </c>
      <c r="G466" s="52">
        <f>'Input Data'!G466</f>
        <v>2013</v>
      </c>
      <c r="H466" s="34">
        <f>'Costs ($2014) Excl Real Esc'!H466</f>
        <v>0</v>
      </c>
      <c r="I466" s="34">
        <f>'Costs ($2014) Excl Real Esc'!I466</f>
        <v>0</v>
      </c>
      <c r="J466" s="34">
        <f>'Costs ($2014) Excl Real Esc'!J466</f>
        <v>3391.346363484281</v>
      </c>
      <c r="K466" s="34">
        <f>'Costs ($2014) Excl Real Esc'!K466</f>
        <v>43518.747924231116</v>
      </c>
      <c r="L466" s="49">
        <f>'Costs ($2014) Excl Real Esc'!L466*W466</f>
        <v>0</v>
      </c>
      <c r="M466" s="34">
        <f>'Costs ($2014) Excl Real Esc'!M466*X466</f>
        <v>0</v>
      </c>
      <c r="N466" s="34">
        <f>'Costs ($2014) Excl Real Esc'!N466*Y466</f>
        <v>0</v>
      </c>
      <c r="O466" s="34">
        <f>'Costs ($2014) Excl Real Esc'!O466*Z466</f>
        <v>0</v>
      </c>
      <c r="P466" s="49">
        <f>'Costs ($2014) Excl Real Esc'!P466*AA466</f>
        <v>0</v>
      </c>
      <c r="R466" s="102">
        <f t="shared" si="31"/>
        <v>0</v>
      </c>
      <c r="S466" s="34">
        <f t="shared" si="32"/>
        <v>0</v>
      </c>
      <c r="T466" s="34">
        <f t="shared" si="33"/>
        <v>0</v>
      </c>
      <c r="U466" s="49">
        <f t="shared" si="34"/>
        <v>46910.094287715401</v>
      </c>
      <c r="W466" s="177">
        <f>SUMPRODUCT('Cost Escalators'!$B$18:$M$18,'Input Data'!$AA466:$AL466)</f>
        <v>1</v>
      </c>
      <c r="X466" s="171">
        <f>SUMPRODUCT('Cost Escalators'!$B$19:$M$19,'Input Data'!$AA466:$AL466)</f>
        <v>1</v>
      </c>
      <c r="Y466" s="171">
        <f>SUMPRODUCT('Cost Escalators'!$B$20:$M$20,'Input Data'!$AA466:$AL466)</f>
        <v>1</v>
      </c>
      <c r="Z466" s="171">
        <f>SUMPRODUCT('Cost Escalators'!$B$21:$M$21,'Input Data'!$AA466:$AL466)</f>
        <v>1</v>
      </c>
      <c r="AA466" s="176">
        <f>SUMPRODUCT('Cost Escalators'!$B$22:$M$22,'Input Data'!$AA466:$AL466)</f>
        <v>1</v>
      </c>
      <c r="AC466" s="255">
        <f>IF(OR($A466='Cost Escalators'!$A$68,$A466='Cost Escalators'!$A$69,$A466='Cost Escalators'!$A$70,$A466='Cost Escalators'!$A$71),SUM($H466:$L466),0)</f>
        <v>0</v>
      </c>
    </row>
    <row r="467" spans="1:29" x14ac:dyDescent="0.2">
      <c r="A467" s="33">
        <f>'Input Data'!A467</f>
        <v>7325</v>
      </c>
      <c r="B467" s="33" t="str">
        <f>'Input Data'!B467</f>
        <v>Reactor Replacement</v>
      </c>
      <c r="C467" s="33" t="str">
        <f>'Input Data'!C467</f>
        <v>Beaconsfield West No.1 132kV Reactor</v>
      </c>
      <c r="D467" s="35" t="str">
        <f>'Input Data'!D467</f>
        <v>PS Replacement</v>
      </c>
      <c r="E467" s="63" t="str">
        <f>'Input Data'!E467</f>
        <v>Input_Proj_Commit</v>
      </c>
      <c r="F467" s="68">
        <f>'Input Data'!F467</f>
        <v>2019</v>
      </c>
      <c r="G467" s="52">
        <f>'Input Data'!G467</f>
        <v>2013</v>
      </c>
      <c r="H467" s="34">
        <f>'Costs ($2014) Excl Real Esc'!H467</f>
        <v>0</v>
      </c>
      <c r="I467" s="34">
        <f>'Costs ($2014) Excl Real Esc'!I467</f>
        <v>0</v>
      </c>
      <c r="J467" s="34">
        <f>'Costs ($2014) Excl Real Esc'!J467</f>
        <v>98.686527454625846</v>
      </c>
      <c r="K467" s="34">
        <f>'Costs ($2014) Excl Real Esc'!K467</f>
        <v>21271.00354620428</v>
      </c>
      <c r="L467" s="49">
        <f>'Costs ($2014) Excl Real Esc'!L467*W467</f>
        <v>0</v>
      </c>
      <c r="M467" s="34">
        <f>'Costs ($2014) Excl Real Esc'!M467*X467</f>
        <v>0</v>
      </c>
      <c r="N467" s="34">
        <f>'Costs ($2014) Excl Real Esc'!N467*Y467</f>
        <v>0</v>
      </c>
      <c r="O467" s="34">
        <f>'Costs ($2014) Excl Real Esc'!O467*Z467</f>
        <v>0</v>
      </c>
      <c r="P467" s="49">
        <f>'Costs ($2014) Excl Real Esc'!P467*AA467</f>
        <v>0</v>
      </c>
      <c r="R467" s="102">
        <f t="shared" si="31"/>
        <v>0</v>
      </c>
      <c r="S467" s="34">
        <f t="shared" si="32"/>
        <v>0</v>
      </c>
      <c r="T467" s="34">
        <f t="shared" si="33"/>
        <v>0</v>
      </c>
      <c r="U467" s="49">
        <f t="shared" si="34"/>
        <v>0</v>
      </c>
      <c r="W467" s="177">
        <f>SUMPRODUCT('Cost Escalators'!$B$18:$M$18,'Input Data'!$AA467:$AL467)</f>
        <v>1</v>
      </c>
      <c r="X467" s="171">
        <f>SUMPRODUCT('Cost Escalators'!$B$19:$M$19,'Input Data'!$AA467:$AL467)</f>
        <v>1</v>
      </c>
      <c r="Y467" s="171">
        <f>SUMPRODUCT('Cost Escalators'!$B$20:$M$20,'Input Data'!$AA467:$AL467)</f>
        <v>1</v>
      </c>
      <c r="Z467" s="171">
        <f>SUMPRODUCT('Cost Escalators'!$B$21:$M$21,'Input Data'!$AA467:$AL467)</f>
        <v>1</v>
      </c>
      <c r="AA467" s="176">
        <f>SUMPRODUCT('Cost Escalators'!$B$22:$M$22,'Input Data'!$AA467:$AL467)</f>
        <v>1</v>
      </c>
      <c r="AC467" s="255">
        <f>IF(OR($A467='Cost Escalators'!$A$68,$A467='Cost Escalators'!$A$69,$A467='Cost Escalators'!$A$70,$A467='Cost Escalators'!$A$71),SUM($H467:$L467),0)</f>
        <v>0</v>
      </c>
    </row>
    <row r="468" spans="1:29" x14ac:dyDescent="0.2">
      <c r="A468" s="33">
        <f>'Input Data'!A468</f>
        <v>6922</v>
      </c>
      <c r="B468" s="33" t="str">
        <f>'Input Data'!B468</f>
        <v>Reinforcement of Supply to the Orange Area</v>
      </c>
      <c r="C468" s="33" t="str">
        <f>'Input Data'!C468</f>
        <v>944 Line Wallerawang to Orange North Rebuild</v>
      </c>
      <c r="D468" s="35" t="str">
        <f>'Input Data'!D468</f>
        <v>PS Replacement</v>
      </c>
      <c r="E468" s="63" t="str">
        <f>'Input Data'!E468</f>
        <v>Input_Proj_Commit</v>
      </c>
      <c r="F468" s="68">
        <f>'Input Data'!F468</f>
        <v>2014</v>
      </c>
      <c r="G468" s="52">
        <f>'Input Data'!G468</f>
        <v>2013</v>
      </c>
      <c r="H468" s="34">
        <f>'Costs ($2014) Excl Real Esc'!H468</f>
        <v>0</v>
      </c>
      <c r="I468" s="34">
        <f>'Costs ($2014) Excl Real Esc'!I468</f>
        <v>18581.186931182114</v>
      </c>
      <c r="J468" s="34">
        <f>'Costs ($2014) Excl Real Esc'!J468</f>
        <v>-18228.464559179924</v>
      </c>
      <c r="K468" s="34">
        <f>'Costs ($2014) Excl Real Esc'!K468</f>
        <v>0</v>
      </c>
      <c r="L468" s="49">
        <f>'Costs ($2014) Excl Real Esc'!L468*W468</f>
        <v>0</v>
      </c>
      <c r="M468" s="34">
        <f>'Costs ($2014) Excl Real Esc'!M468*X468</f>
        <v>0</v>
      </c>
      <c r="N468" s="34">
        <f>'Costs ($2014) Excl Real Esc'!N468*Y468</f>
        <v>0</v>
      </c>
      <c r="O468" s="34">
        <f>'Costs ($2014) Excl Real Esc'!O468*Z468</f>
        <v>0</v>
      </c>
      <c r="P468" s="49">
        <f>'Costs ($2014) Excl Real Esc'!P468*AA468</f>
        <v>0</v>
      </c>
      <c r="R468" s="102">
        <f t="shared" si="31"/>
        <v>0</v>
      </c>
      <c r="S468" s="34">
        <f t="shared" si="32"/>
        <v>0</v>
      </c>
      <c r="T468" s="34">
        <f t="shared" si="33"/>
        <v>0</v>
      </c>
      <c r="U468" s="49">
        <f t="shared" si="34"/>
        <v>0</v>
      </c>
      <c r="W468" s="177">
        <f>SUMPRODUCT('Cost Escalators'!$B$18:$M$18,'Input Data'!$AA468:$AL468)</f>
        <v>1</v>
      </c>
      <c r="X468" s="171">
        <f>SUMPRODUCT('Cost Escalators'!$B$19:$M$19,'Input Data'!$AA468:$AL468)</f>
        <v>1</v>
      </c>
      <c r="Y468" s="171">
        <f>SUMPRODUCT('Cost Escalators'!$B$20:$M$20,'Input Data'!$AA468:$AL468)</f>
        <v>1</v>
      </c>
      <c r="Z468" s="171">
        <f>SUMPRODUCT('Cost Escalators'!$B$21:$M$21,'Input Data'!$AA468:$AL468)</f>
        <v>1</v>
      </c>
      <c r="AA468" s="176">
        <f>SUMPRODUCT('Cost Escalators'!$B$22:$M$22,'Input Data'!$AA468:$AL468)</f>
        <v>1</v>
      </c>
      <c r="AC468" s="255">
        <f>IF(OR($A468='Cost Escalators'!$A$68,$A468='Cost Escalators'!$A$69,$A468='Cost Escalators'!$A$70,$A468='Cost Escalators'!$A$71),SUM($H468:$L468),0)</f>
        <v>0</v>
      </c>
    </row>
    <row r="469" spans="1:29" x14ac:dyDescent="0.2">
      <c r="A469" s="33">
        <f>'Input Data'!A469</f>
        <v>6251</v>
      </c>
      <c r="B469" s="33" t="str">
        <f>'Input Data'!B469</f>
        <v>SCADA</v>
      </c>
      <c r="C469" s="33" t="str">
        <f>'Input Data'!C469</f>
        <v>SCADA to Tumut</v>
      </c>
      <c r="D469" s="35" t="str">
        <f>'Input Data'!D469</f>
        <v>PS Replacement</v>
      </c>
      <c r="E469" s="63" t="str">
        <f>'Input Data'!E469</f>
        <v>Input_Proj_Commit</v>
      </c>
      <c r="F469" s="68">
        <f>'Input Data'!F469</f>
        <v>2015</v>
      </c>
      <c r="G469" s="52">
        <f>'Input Data'!G469</f>
        <v>2013</v>
      </c>
      <c r="H469" s="34">
        <f>'Costs ($2014) Excl Real Esc'!H469</f>
        <v>3954.6089870043015</v>
      </c>
      <c r="I469" s="34">
        <f>'Costs ($2014) Excl Real Esc'!I469</f>
        <v>-6195.4091197296402</v>
      </c>
      <c r="J469" s="34">
        <f>'Costs ($2014) Excl Real Esc'!J469</f>
        <v>-7666.963612624565</v>
      </c>
      <c r="K469" s="34">
        <f>'Costs ($2014) Excl Real Esc'!K469</f>
        <v>0</v>
      </c>
      <c r="L469" s="49">
        <f>'Costs ($2014) Excl Real Esc'!L469*W469</f>
        <v>0</v>
      </c>
      <c r="M469" s="34">
        <f>'Costs ($2014) Excl Real Esc'!M469*X469</f>
        <v>0</v>
      </c>
      <c r="N469" s="34">
        <f>'Costs ($2014) Excl Real Esc'!N469*Y469</f>
        <v>0</v>
      </c>
      <c r="O469" s="34">
        <f>'Costs ($2014) Excl Real Esc'!O469*Z469</f>
        <v>0</v>
      </c>
      <c r="P469" s="49">
        <f>'Costs ($2014) Excl Real Esc'!P469*AA469</f>
        <v>0</v>
      </c>
      <c r="R469" s="102">
        <f t="shared" si="31"/>
        <v>-9907.7637453499046</v>
      </c>
      <c r="S469" s="34">
        <f t="shared" si="32"/>
        <v>0</v>
      </c>
      <c r="T469" s="34">
        <f t="shared" si="33"/>
        <v>0</v>
      </c>
      <c r="U469" s="49">
        <f t="shared" si="34"/>
        <v>0</v>
      </c>
      <c r="W469" s="177">
        <f>SUMPRODUCT('Cost Escalators'!$B$18:$M$18,'Input Data'!$AA469:$AL469)</f>
        <v>1</v>
      </c>
      <c r="X469" s="171">
        <f>SUMPRODUCT('Cost Escalators'!$B$19:$M$19,'Input Data'!$AA469:$AL469)</f>
        <v>1</v>
      </c>
      <c r="Y469" s="171">
        <f>SUMPRODUCT('Cost Escalators'!$B$20:$M$20,'Input Data'!$AA469:$AL469)</f>
        <v>1</v>
      </c>
      <c r="Z469" s="171">
        <f>SUMPRODUCT('Cost Escalators'!$B$21:$M$21,'Input Data'!$AA469:$AL469)</f>
        <v>1</v>
      </c>
      <c r="AA469" s="176">
        <f>SUMPRODUCT('Cost Escalators'!$B$22:$M$22,'Input Data'!$AA469:$AL469)</f>
        <v>1</v>
      </c>
      <c r="AC469" s="255">
        <f>IF(OR($A469='Cost Escalators'!$A$68,$A469='Cost Escalators'!$A$69,$A469='Cost Escalators'!$A$70,$A469='Cost Escalators'!$A$71),SUM($H469:$L469),0)</f>
        <v>0</v>
      </c>
    </row>
    <row r="470" spans="1:29" x14ac:dyDescent="0.2">
      <c r="A470" s="33">
        <f>'Input Data'!A470</f>
        <v>6255</v>
      </c>
      <c r="B470" s="33" t="str">
        <f>'Input Data'!B470</f>
        <v>SCADA</v>
      </c>
      <c r="C470" s="33" t="str">
        <f>'Input Data'!C470</f>
        <v>SCADA to Molong</v>
      </c>
      <c r="D470" s="35" t="str">
        <f>'Input Data'!D470</f>
        <v>PS Replacement</v>
      </c>
      <c r="E470" s="63" t="str">
        <f>'Input Data'!E470</f>
        <v>Input_Proj_Commit</v>
      </c>
      <c r="F470" s="68">
        <f>'Input Data'!F470</f>
        <v>2015</v>
      </c>
      <c r="G470" s="52">
        <f>'Input Data'!G470</f>
        <v>2013</v>
      </c>
      <c r="H470" s="34">
        <f>'Costs ($2014) Excl Real Esc'!H470</f>
        <v>0</v>
      </c>
      <c r="I470" s="34">
        <f>'Costs ($2014) Excl Real Esc'!I470</f>
        <v>-1244.4008578889614</v>
      </c>
      <c r="J470" s="34">
        <f>'Costs ($2014) Excl Real Esc'!J470</f>
        <v>0</v>
      </c>
      <c r="K470" s="34">
        <f>'Costs ($2014) Excl Real Esc'!K470</f>
        <v>0</v>
      </c>
      <c r="L470" s="49">
        <f>'Costs ($2014) Excl Real Esc'!L470*W470</f>
        <v>0</v>
      </c>
      <c r="M470" s="34">
        <f>'Costs ($2014) Excl Real Esc'!M470*X470</f>
        <v>0</v>
      </c>
      <c r="N470" s="34">
        <f>'Costs ($2014) Excl Real Esc'!N470*Y470</f>
        <v>0</v>
      </c>
      <c r="O470" s="34">
        <f>'Costs ($2014) Excl Real Esc'!O470*Z470</f>
        <v>0</v>
      </c>
      <c r="P470" s="49">
        <f>'Costs ($2014) Excl Real Esc'!P470*AA470</f>
        <v>0</v>
      </c>
      <c r="R470" s="102">
        <f t="shared" si="31"/>
        <v>-1244.4008578889614</v>
      </c>
      <c r="S470" s="34">
        <f t="shared" si="32"/>
        <v>0</v>
      </c>
      <c r="T470" s="34">
        <f t="shared" si="33"/>
        <v>0</v>
      </c>
      <c r="U470" s="49">
        <f t="shared" si="34"/>
        <v>0</v>
      </c>
      <c r="W470" s="177">
        <f>SUMPRODUCT('Cost Escalators'!$B$18:$M$18,'Input Data'!$AA470:$AL470)</f>
        <v>1</v>
      </c>
      <c r="X470" s="171">
        <f>SUMPRODUCT('Cost Escalators'!$B$19:$M$19,'Input Data'!$AA470:$AL470)</f>
        <v>1</v>
      </c>
      <c r="Y470" s="171">
        <f>SUMPRODUCT('Cost Escalators'!$B$20:$M$20,'Input Data'!$AA470:$AL470)</f>
        <v>1</v>
      </c>
      <c r="Z470" s="171">
        <f>SUMPRODUCT('Cost Escalators'!$B$21:$M$21,'Input Data'!$AA470:$AL470)</f>
        <v>1</v>
      </c>
      <c r="AA470" s="176">
        <f>SUMPRODUCT('Cost Escalators'!$B$22:$M$22,'Input Data'!$AA470:$AL470)</f>
        <v>1</v>
      </c>
      <c r="AC470" s="255">
        <f>IF(OR($A470='Cost Escalators'!$A$68,$A470='Cost Escalators'!$A$69,$A470='Cost Escalators'!$A$70,$A470='Cost Escalators'!$A$71),SUM($H470:$L470),0)</f>
        <v>0</v>
      </c>
    </row>
    <row r="471" spans="1:29" x14ac:dyDescent="0.2">
      <c r="A471" s="33">
        <f>'Input Data'!A471</f>
        <v>7303</v>
      </c>
      <c r="B471" s="33" t="str">
        <f>'Input Data'!B471</f>
        <v>SCADA</v>
      </c>
      <c r="C471" s="33" t="str">
        <f>'Input Data'!C471</f>
        <v>SCADA to Molong</v>
      </c>
      <c r="D471" s="35" t="str">
        <f>'Input Data'!D471</f>
        <v>PS Replacement</v>
      </c>
      <c r="E471" s="63" t="str">
        <f>'Input Data'!E471</f>
        <v>Input_Proj_Commit</v>
      </c>
      <c r="F471" s="68">
        <f>'Input Data'!F471</f>
        <v>2015</v>
      </c>
      <c r="G471" s="52">
        <f>'Input Data'!G471</f>
        <v>2013</v>
      </c>
      <c r="H471" s="34">
        <f>'Costs ($2014) Excl Real Esc'!H471</f>
        <v>0</v>
      </c>
      <c r="I471" s="34">
        <f>'Costs ($2014) Excl Real Esc'!I471</f>
        <v>1245.645014169123</v>
      </c>
      <c r="J471" s="34">
        <f>'Costs ($2014) Excl Real Esc'!J471</f>
        <v>0</v>
      </c>
      <c r="K471" s="34">
        <f>'Costs ($2014) Excl Real Esc'!K471</f>
        <v>0</v>
      </c>
      <c r="L471" s="49">
        <f>'Costs ($2014) Excl Real Esc'!L471*W471</f>
        <v>0</v>
      </c>
      <c r="M471" s="34">
        <f>'Costs ($2014) Excl Real Esc'!M471*X471</f>
        <v>0</v>
      </c>
      <c r="N471" s="34">
        <f>'Costs ($2014) Excl Real Esc'!N471*Y471</f>
        <v>0</v>
      </c>
      <c r="O471" s="34">
        <f>'Costs ($2014) Excl Real Esc'!O471*Z471</f>
        <v>0</v>
      </c>
      <c r="P471" s="49">
        <f>'Costs ($2014) Excl Real Esc'!P471*AA471</f>
        <v>0</v>
      </c>
      <c r="R471" s="102">
        <f t="shared" si="31"/>
        <v>1245.645014169123</v>
      </c>
      <c r="S471" s="34">
        <f t="shared" si="32"/>
        <v>0</v>
      </c>
      <c r="T471" s="34">
        <f t="shared" si="33"/>
        <v>0</v>
      </c>
      <c r="U471" s="49">
        <f t="shared" si="34"/>
        <v>0</v>
      </c>
      <c r="W471" s="177">
        <f>SUMPRODUCT('Cost Escalators'!$B$18:$M$18,'Input Data'!$AA471:$AL471)</f>
        <v>1</v>
      </c>
      <c r="X471" s="171">
        <f>SUMPRODUCT('Cost Escalators'!$B$19:$M$19,'Input Data'!$AA471:$AL471)</f>
        <v>1</v>
      </c>
      <c r="Y471" s="171">
        <f>SUMPRODUCT('Cost Escalators'!$B$20:$M$20,'Input Data'!$AA471:$AL471)</f>
        <v>1</v>
      </c>
      <c r="Z471" s="171">
        <f>SUMPRODUCT('Cost Escalators'!$B$21:$M$21,'Input Data'!$AA471:$AL471)</f>
        <v>1</v>
      </c>
      <c r="AA471" s="176">
        <f>SUMPRODUCT('Cost Escalators'!$B$22:$M$22,'Input Data'!$AA471:$AL471)</f>
        <v>1</v>
      </c>
      <c r="AC471" s="255">
        <f>IF(OR($A471='Cost Escalators'!$A$68,$A471='Cost Escalators'!$A$69,$A471='Cost Escalators'!$A$70,$A471='Cost Escalators'!$A$71),SUM($H471:$L471),0)</f>
        <v>0</v>
      </c>
    </row>
    <row r="472" spans="1:29" x14ac:dyDescent="0.2">
      <c r="A472" s="33">
        <f>'Input Data'!A472</f>
        <v>7318</v>
      </c>
      <c r="B472" s="33" t="str">
        <f>'Input Data'!B472</f>
        <v>SCADA</v>
      </c>
      <c r="C472" s="33" t="str">
        <f>'Input Data'!C472</f>
        <v>SCADA to Tumut</v>
      </c>
      <c r="D472" s="35" t="str">
        <f>'Input Data'!D472</f>
        <v>PS Replacement</v>
      </c>
      <c r="E472" s="63" t="str">
        <f>'Input Data'!E472</f>
        <v>Input_Proj_Commit</v>
      </c>
      <c r="F472" s="68">
        <f>'Input Data'!F472</f>
        <v>2015</v>
      </c>
      <c r="G472" s="52">
        <f>'Input Data'!G472</f>
        <v>2013</v>
      </c>
      <c r="H472" s="34">
        <f>'Costs ($2014) Excl Real Esc'!H472</f>
        <v>0</v>
      </c>
      <c r="I472" s="34">
        <f>'Costs ($2014) Excl Real Esc'!I472</f>
        <v>52247.8963650605</v>
      </c>
      <c r="J472" s="34">
        <f>'Costs ($2014) Excl Real Esc'!J472</f>
        <v>7666.963612624565</v>
      </c>
      <c r="K472" s="34">
        <f>'Costs ($2014) Excl Real Esc'!K472</f>
        <v>0</v>
      </c>
      <c r="L472" s="49">
        <f>'Costs ($2014) Excl Real Esc'!L472*W472</f>
        <v>0</v>
      </c>
      <c r="M472" s="34">
        <f>'Costs ($2014) Excl Real Esc'!M472*X472</f>
        <v>0</v>
      </c>
      <c r="N472" s="34">
        <f>'Costs ($2014) Excl Real Esc'!N472*Y472</f>
        <v>0</v>
      </c>
      <c r="O472" s="34">
        <f>'Costs ($2014) Excl Real Esc'!O472*Z472</f>
        <v>0</v>
      </c>
      <c r="P472" s="49">
        <f>'Costs ($2014) Excl Real Esc'!P472*AA472</f>
        <v>0</v>
      </c>
      <c r="R472" s="102">
        <f t="shared" si="31"/>
        <v>59914.859977685068</v>
      </c>
      <c r="S472" s="34">
        <f t="shared" si="32"/>
        <v>0</v>
      </c>
      <c r="T472" s="34">
        <f t="shared" si="33"/>
        <v>0</v>
      </c>
      <c r="U472" s="49">
        <f t="shared" si="34"/>
        <v>0</v>
      </c>
      <c r="W472" s="177">
        <f>SUMPRODUCT('Cost Escalators'!$B$18:$M$18,'Input Data'!$AA472:$AL472)</f>
        <v>1</v>
      </c>
      <c r="X472" s="171">
        <f>SUMPRODUCT('Cost Escalators'!$B$19:$M$19,'Input Data'!$AA472:$AL472)</f>
        <v>1</v>
      </c>
      <c r="Y472" s="171">
        <f>SUMPRODUCT('Cost Escalators'!$B$20:$M$20,'Input Data'!$AA472:$AL472)</f>
        <v>1</v>
      </c>
      <c r="Z472" s="171">
        <f>SUMPRODUCT('Cost Escalators'!$B$21:$M$21,'Input Data'!$AA472:$AL472)</f>
        <v>1</v>
      </c>
      <c r="AA472" s="176">
        <f>SUMPRODUCT('Cost Escalators'!$B$22:$M$22,'Input Data'!$AA472:$AL472)</f>
        <v>1</v>
      </c>
      <c r="AC472" s="255">
        <f>IF(OR($A472='Cost Escalators'!$A$68,$A472='Cost Escalators'!$A$69,$A472='Cost Escalators'!$A$70,$A472='Cost Escalators'!$A$71),SUM($H472:$L472),0)</f>
        <v>0</v>
      </c>
    </row>
    <row r="473" spans="1:29" x14ac:dyDescent="0.2">
      <c r="A473" s="33">
        <f>'Input Data'!A473</f>
        <v>6277</v>
      </c>
      <c r="B473" s="33" t="str">
        <f>'Input Data'!B473</f>
        <v>SCADA</v>
      </c>
      <c r="C473" s="33" t="str">
        <f>'Input Data'!C473</f>
        <v>SCADA to Albury</v>
      </c>
      <c r="D473" s="35" t="str">
        <f>'Input Data'!D473</f>
        <v>PS Replacement</v>
      </c>
      <c r="E473" s="63" t="str">
        <f>'Input Data'!E473</f>
        <v>Input_Proj_Commit</v>
      </c>
      <c r="F473" s="68">
        <f>'Input Data'!F473</f>
        <v>2016</v>
      </c>
      <c r="G473" s="52">
        <f>'Input Data'!G473</f>
        <v>2013</v>
      </c>
      <c r="H473" s="34">
        <f>'Costs ($2014) Excl Real Esc'!H473</f>
        <v>-1.1221746928503766</v>
      </c>
      <c r="I473" s="34">
        <f>'Costs ($2014) Excl Real Esc'!I473</f>
        <v>-2412.2382523835508</v>
      </c>
      <c r="J473" s="34">
        <f>'Costs ($2014) Excl Real Esc'!J473</f>
        <v>0</v>
      </c>
      <c r="K473" s="34">
        <f>'Costs ($2014) Excl Real Esc'!K473</f>
        <v>0</v>
      </c>
      <c r="L473" s="49">
        <f>'Costs ($2014) Excl Real Esc'!L473*W473</f>
        <v>0</v>
      </c>
      <c r="M473" s="34">
        <f>'Costs ($2014) Excl Real Esc'!M473*X473</f>
        <v>0</v>
      </c>
      <c r="N473" s="34">
        <f>'Costs ($2014) Excl Real Esc'!N473*Y473</f>
        <v>0</v>
      </c>
      <c r="O473" s="34">
        <f>'Costs ($2014) Excl Real Esc'!O473*Z473</f>
        <v>0</v>
      </c>
      <c r="P473" s="49">
        <f>'Costs ($2014) Excl Real Esc'!P473*AA473</f>
        <v>0</v>
      </c>
      <c r="R473" s="102">
        <f t="shared" si="31"/>
        <v>0</v>
      </c>
      <c r="S473" s="34">
        <f t="shared" si="32"/>
        <v>-2413.3604270764013</v>
      </c>
      <c r="T473" s="34">
        <f t="shared" si="33"/>
        <v>0</v>
      </c>
      <c r="U473" s="49">
        <f t="shared" si="34"/>
        <v>0</v>
      </c>
      <c r="W473" s="177">
        <f>SUMPRODUCT('Cost Escalators'!$B$18:$M$18,'Input Data'!$AA473:$AL473)</f>
        <v>1</v>
      </c>
      <c r="X473" s="171">
        <f>SUMPRODUCT('Cost Escalators'!$B$19:$M$19,'Input Data'!$AA473:$AL473)</f>
        <v>1</v>
      </c>
      <c r="Y473" s="171">
        <f>SUMPRODUCT('Cost Escalators'!$B$20:$M$20,'Input Data'!$AA473:$AL473)</f>
        <v>1</v>
      </c>
      <c r="Z473" s="171">
        <f>SUMPRODUCT('Cost Escalators'!$B$21:$M$21,'Input Data'!$AA473:$AL473)</f>
        <v>1</v>
      </c>
      <c r="AA473" s="176">
        <f>SUMPRODUCT('Cost Escalators'!$B$22:$M$22,'Input Data'!$AA473:$AL473)</f>
        <v>1</v>
      </c>
      <c r="AC473" s="255">
        <f>IF(OR($A473='Cost Escalators'!$A$68,$A473='Cost Escalators'!$A$69,$A473='Cost Escalators'!$A$70,$A473='Cost Escalators'!$A$71),SUM($H473:$L473),0)</f>
        <v>0</v>
      </c>
    </row>
    <row r="474" spans="1:29" x14ac:dyDescent="0.2">
      <c r="A474" s="33">
        <f>'Input Data'!A474</f>
        <v>7279</v>
      </c>
      <c r="B474" s="33" t="str">
        <f>'Input Data'!B474</f>
        <v>SCADA</v>
      </c>
      <c r="C474" s="33" t="str">
        <f>'Input Data'!C474</f>
        <v>SCADA to Albury</v>
      </c>
      <c r="D474" s="35" t="str">
        <f>'Input Data'!D474</f>
        <v>PS Replacement</v>
      </c>
      <c r="E474" s="63" t="str">
        <f>'Input Data'!E474</f>
        <v>Input_Proj_Commit</v>
      </c>
      <c r="F474" s="68">
        <f>'Input Data'!F474</f>
        <v>2016</v>
      </c>
      <c r="G474" s="52">
        <f>'Input Data'!G474</f>
        <v>2013</v>
      </c>
      <c r="H474" s="34">
        <f>'Costs ($2014) Excl Real Esc'!H474</f>
        <v>0</v>
      </c>
      <c r="I474" s="34">
        <f>'Costs ($2014) Excl Real Esc'!I474</f>
        <v>5599.9155155511262</v>
      </c>
      <c r="J474" s="34">
        <f>'Costs ($2014) Excl Real Esc'!J474</f>
        <v>0</v>
      </c>
      <c r="K474" s="34">
        <f>'Costs ($2014) Excl Real Esc'!K474</f>
        <v>459.53711258904815</v>
      </c>
      <c r="L474" s="49">
        <f>'Costs ($2014) Excl Real Esc'!L474*W474</f>
        <v>0</v>
      </c>
      <c r="M474" s="34">
        <f>'Costs ($2014) Excl Real Esc'!M474*X474</f>
        <v>0</v>
      </c>
      <c r="N474" s="34">
        <f>'Costs ($2014) Excl Real Esc'!N474*Y474</f>
        <v>0</v>
      </c>
      <c r="O474" s="34">
        <f>'Costs ($2014) Excl Real Esc'!O474*Z474</f>
        <v>0</v>
      </c>
      <c r="P474" s="49">
        <f>'Costs ($2014) Excl Real Esc'!P474*AA474</f>
        <v>0</v>
      </c>
      <c r="R474" s="102">
        <f t="shared" si="31"/>
        <v>0</v>
      </c>
      <c r="S474" s="34">
        <f t="shared" si="32"/>
        <v>6059.4526281401741</v>
      </c>
      <c r="T474" s="34">
        <f t="shared" si="33"/>
        <v>0</v>
      </c>
      <c r="U474" s="49">
        <f t="shared" si="34"/>
        <v>0</v>
      </c>
      <c r="W474" s="177">
        <f>SUMPRODUCT('Cost Escalators'!$B$18:$M$18,'Input Data'!$AA474:$AL474)</f>
        <v>1</v>
      </c>
      <c r="X474" s="171">
        <f>SUMPRODUCT('Cost Escalators'!$B$19:$M$19,'Input Data'!$AA474:$AL474)</f>
        <v>1</v>
      </c>
      <c r="Y474" s="171">
        <f>SUMPRODUCT('Cost Escalators'!$B$20:$M$20,'Input Data'!$AA474:$AL474)</f>
        <v>1</v>
      </c>
      <c r="Z474" s="171">
        <f>SUMPRODUCT('Cost Escalators'!$B$21:$M$21,'Input Data'!$AA474:$AL474)</f>
        <v>1</v>
      </c>
      <c r="AA474" s="176">
        <f>SUMPRODUCT('Cost Escalators'!$B$22:$M$22,'Input Data'!$AA474:$AL474)</f>
        <v>1</v>
      </c>
      <c r="AC474" s="255">
        <f>IF(OR($A474='Cost Escalators'!$A$68,$A474='Cost Escalators'!$A$69,$A474='Cost Escalators'!$A$70,$A474='Cost Escalators'!$A$71),SUM($H474:$L474),0)</f>
        <v>0</v>
      </c>
    </row>
    <row r="475" spans="1:29" x14ac:dyDescent="0.2">
      <c r="A475" s="33">
        <f>'Input Data'!A475</f>
        <v>6247</v>
      </c>
      <c r="B475" s="33" t="str">
        <f>'Input Data'!B475</f>
        <v>SCADA</v>
      </c>
      <c r="C475" s="33" t="str">
        <f>'Input Data'!C475</f>
        <v>SCADA to Cooma</v>
      </c>
      <c r="D475" s="35" t="str">
        <f>'Input Data'!D475</f>
        <v>PS Replacement</v>
      </c>
      <c r="E475" s="63" t="str">
        <f>'Input Data'!E475</f>
        <v>Input_Proj_Commit</v>
      </c>
      <c r="F475" s="68">
        <f>'Input Data'!F475</f>
        <v>2017</v>
      </c>
      <c r="G475" s="52">
        <f>'Input Data'!G475</f>
        <v>2013</v>
      </c>
      <c r="H475" s="34">
        <f>'Costs ($2014) Excl Real Esc'!H475</f>
        <v>-0.92606649409982222</v>
      </c>
      <c r="I475" s="34">
        <f>'Costs ($2014) Excl Real Esc'!I475</f>
        <v>0</v>
      </c>
      <c r="J475" s="34">
        <f>'Costs ($2014) Excl Real Esc'!J475</f>
        <v>0</v>
      </c>
      <c r="K475" s="34">
        <f>'Costs ($2014) Excl Real Esc'!K475</f>
        <v>-1271.922028218931</v>
      </c>
      <c r="L475" s="49">
        <f>'Costs ($2014) Excl Real Esc'!L475*W475</f>
        <v>0</v>
      </c>
      <c r="M475" s="34">
        <f>'Costs ($2014) Excl Real Esc'!M475*X475</f>
        <v>0</v>
      </c>
      <c r="N475" s="34">
        <f>'Costs ($2014) Excl Real Esc'!N475*Y475</f>
        <v>0</v>
      </c>
      <c r="O475" s="34">
        <f>'Costs ($2014) Excl Real Esc'!O475*Z475</f>
        <v>0</v>
      </c>
      <c r="P475" s="49">
        <f>'Costs ($2014) Excl Real Esc'!P475*AA475</f>
        <v>0</v>
      </c>
      <c r="R475" s="102">
        <f t="shared" si="31"/>
        <v>0</v>
      </c>
      <c r="S475" s="34">
        <f t="shared" si="32"/>
        <v>0</v>
      </c>
      <c r="T475" s="34">
        <f t="shared" si="33"/>
        <v>-1272.8480947130308</v>
      </c>
      <c r="U475" s="49">
        <f t="shared" si="34"/>
        <v>0</v>
      </c>
      <c r="W475" s="177">
        <f>SUMPRODUCT('Cost Escalators'!$B$18:$M$18,'Input Data'!$AA475:$AL475)</f>
        <v>1</v>
      </c>
      <c r="X475" s="171">
        <f>SUMPRODUCT('Cost Escalators'!$B$19:$M$19,'Input Data'!$AA475:$AL475)</f>
        <v>1</v>
      </c>
      <c r="Y475" s="171">
        <f>SUMPRODUCT('Cost Escalators'!$B$20:$M$20,'Input Data'!$AA475:$AL475)</f>
        <v>1</v>
      </c>
      <c r="Z475" s="171">
        <f>SUMPRODUCT('Cost Escalators'!$B$21:$M$21,'Input Data'!$AA475:$AL475)</f>
        <v>1</v>
      </c>
      <c r="AA475" s="176">
        <f>SUMPRODUCT('Cost Escalators'!$B$22:$M$22,'Input Data'!$AA475:$AL475)</f>
        <v>1</v>
      </c>
      <c r="AC475" s="255">
        <f>IF(OR($A475='Cost Escalators'!$A$68,$A475='Cost Escalators'!$A$69,$A475='Cost Escalators'!$A$70,$A475='Cost Escalators'!$A$71),SUM($H475:$L475),0)</f>
        <v>0</v>
      </c>
    </row>
    <row r="476" spans="1:29" x14ac:dyDescent="0.2">
      <c r="A476" s="33">
        <f>'Input Data'!A476</f>
        <v>7297</v>
      </c>
      <c r="B476" s="33" t="str">
        <f>'Input Data'!B476</f>
        <v>SCADA</v>
      </c>
      <c r="C476" s="33" t="str">
        <f>'Input Data'!C476</f>
        <v>SCADA to Hume</v>
      </c>
      <c r="D476" s="35" t="str">
        <f>'Input Data'!D476</f>
        <v>PS Replacement</v>
      </c>
      <c r="E476" s="63" t="str">
        <f>'Input Data'!E476</f>
        <v>Input_Proj_Commit</v>
      </c>
      <c r="F476" s="68">
        <f>'Input Data'!F476</f>
        <v>2017</v>
      </c>
      <c r="G476" s="52">
        <f>'Input Data'!G476</f>
        <v>2013</v>
      </c>
      <c r="H476" s="34">
        <f>'Costs ($2014) Excl Real Esc'!H476</f>
        <v>0</v>
      </c>
      <c r="I476" s="34">
        <f>'Costs ($2014) Excl Real Esc'!I476</f>
        <v>64725.954417531961</v>
      </c>
      <c r="J476" s="34">
        <f>'Costs ($2014) Excl Real Esc'!J476</f>
        <v>239.57795841413335</v>
      </c>
      <c r="K476" s="34">
        <f>'Costs ($2014) Excl Real Esc'!K476</f>
        <v>0</v>
      </c>
      <c r="L476" s="49">
        <f>'Costs ($2014) Excl Real Esc'!L476*W476</f>
        <v>0</v>
      </c>
      <c r="M476" s="34">
        <f>'Costs ($2014) Excl Real Esc'!M476*X476</f>
        <v>0</v>
      </c>
      <c r="N476" s="34">
        <f>'Costs ($2014) Excl Real Esc'!N476*Y476</f>
        <v>0</v>
      </c>
      <c r="O476" s="34">
        <f>'Costs ($2014) Excl Real Esc'!O476*Z476</f>
        <v>0</v>
      </c>
      <c r="P476" s="49">
        <f>'Costs ($2014) Excl Real Esc'!P476*AA476</f>
        <v>0</v>
      </c>
      <c r="R476" s="102">
        <f t="shared" si="31"/>
        <v>0</v>
      </c>
      <c r="S476" s="34">
        <f t="shared" si="32"/>
        <v>0</v>
      </c>
      <c r="T476" s="34">
        <f t="shared" si="33"/>
        <v>64965.532375946095</v>
      </c>
      <c r="U476" s="49">
        <f t="shared" si="34"/>
        <v>0</v>
      </c>
      <c r="W476" s="177">
        <f>SUMPRODUCT('Cost Escalators'!$B$18:$M$18,'Input Data'!$AA476:$AL476)</f>
        <v>1</v>
      </c>
      <c r="X476" s="171">
        <f>SUMPRODUCT('Cost Escalators'!$B$19:$M$19,'Input Data'!$AA476:$AL476)</f>
        <v>1</v>
      </c>
      <c r="Y476" s="171">
        <f>SUMPRODUCT('Cost Escalators'!$B$20:$M$20,'Input Data'!$AA476:$AL476)</f>
        <v>1</v>
      </c>
      <c r="Z476" s="171">
        <f>SUMPRODUCT('Cost Escalators'!$B$21:$M$21,'Input Data'!$AA476:$AL476)</f>
        <v>1</v>
      </c>
      <c r="AA476" s="176">
        <f>SUMPRODUCT('Cost Escalators'!$B$22:$M$22,'Input Data'!$AA476:$AL476)</f>
        <v>1</v>
      </c>
      <c r="AC476" s="255">
        <f>IF(OR($A476='Cost Escalators'!$A$68,$A476='Cost Escalators'!$A$69,$A476='Cost Escalators'!$A$70,$A476='Cost Escalators'!$A$71),SUM($H476:$L476),0)</f>
        <v>0</v>
      </c>
    </row>
    <row r="477" spans="1:29" x14ac:dyDescent="0.2">
      <c r="A477" s="33">
        <f>'Input Data'!A477</f>
        <v>6278</v>
      </c>
      <c r="B477" s="33" t="str">
        <f>'Input Data'!B477</f>
        <v>SCADA</v>
      </c>
      <c r="C477" s="33" t="str">
        <f>'Input Data'!C477</f>
        <v>ANM SCADA</v>
      </c>
      <c r="D477" s="35" t="str">
        <f>'Input Data'!D477</f>
        <v>PS Replacement</v>
      </c>
      <c r="E477" s="63" t="str">
        <f>'Input Data'!E477</f>
        <v>Input_Proj_Commit</v>
      </c>
      <c r="F477" s="68">
        <f>'Input Data'!F477</f>
        <v>2018</v>
      </c>
      <c r="G477" s="52">
        <f>'Input Data'!G477</f>
        <v>2013</v>
      </c>
      <c r="H477" s="34">
        <f>'Costs ($2014) Excl Real Esc'!H477</f>
        <v>-1.2420185920868256</v>
      </c>
      <c r="I477" s="34">
        <f>'Costs ($2014) Excl Real Esc'!I477</f>
        <v>-1758.7797261268763</v>
      </c>
      <c r="J477" s="34">
        <f>'Costs ($2014) Excl Real Esc'!J477</f>
        <v>0</v>
      </c>
      <c r="K477" s="34">
        <f>'Costs ($2014) Excl Real Esc'!K477</f>
        <v>0</v>
      </c>
      <c r="L477" s="49">
        <f>'Costs ($2014) Excl Real Esc'!L477*W477</f>
        <v>0</v>
      </c>
      <c r="M477" s="34">
        <f>'Costs ($2014) Excl Real Esc'!M477*X477</f>
        <v>0</v>
      </c>
      <c r="N477" s="34">
        <f>'Costs ($2014) Excl Real Esc'!N477*Y477</f>
        <v>0</v>
      </c>
      <c r="O477" s="34">
        <f>'Costs ($2014) Excl Real Esc'!O477*Z477</f>
        <v>0</v>
      </c>
      <c r="P477" s="49">
        <f>'Costs ($2014) Excl Real Esc'!P477*AA477</f>
        <v>0</v>
      </c>
      <c r="R477" s="102">
        <f t="shared" si="31"/>
        <v>0</v>
      </c>
      <c r="S477" s="34">
        <f t="shared" si="32"/>
        <v>0</v>
      </c>
      <c r="T477" s="34">
        <f t="shared" si="33"/>
        <v>0</v>
      </c>
      <c r="U477" s="49">
        <f t="shared" si="34"/>
        <v>-1760.0217447189632</v>
      </c>
      <c r="W477" s="177">
        <f>SUMPRODUCT('Cost Escalators'!$B$18:$M$18,'Input Data'!$AA477:$AL477)</f>
        <v>1</v>
      </c>
      <c r="X477" s="171">
        <f>SUMPRODUCT('Cost Escalators'!$B$19:$M$19,'Input Data'!$AA477:$AL477)</f>
        <v>1</v>
      </c>
      <c r="Y477" s="171">
        <f>SUMPRODUCT('Cost Escalators'!$B$20:$M$20,'Input Data'!$AA477:$AL477)</f>
        <v>1</v>
      </c>
      <c r="Z477" s="171">
        <f>SUMPRODUCT('Cost Escalators'!$B$21:$M$21,'Input Data'!$AA477:$AL477)</f>
        <v>1</v>
      </c>
      <c r="AA477" s="176">
        <f>SUMPRODUCT('Cost Escalators'!$B$22:$M$22,'Input Data'!$AA477:$AL477)</f>
        <v>1</v>
      </c>
      <c r="AC477" s="255">
        <f>IF(OR($A477='Cost Escalators'!$A$68,$A477='Cost Escalators'!$A$69,$A477='Cost Escalators'!$A$70,$A477='Cost Escalators'!$A$71),SUM($H477:$L477),0)</f>
        <v>0</v>
      </c>
    </row>
    <row r="478" spans="1:29" x14ac:dyDescent="0.2">
      <c r="A478" s="33">
        <f>'Input Data'!A478</f>
        <v>7280</v>
      </c>
      <c r="B478" s="33" t="str">
        <f>'Input Data'!B478</f>
        <v>SCADA</v>
      </c>
      <c r="C478" s="33" t="str">
        <f>'Input Data'!C478</f>
        <v>ANM SCADA</v>
      </c>
      <c r="D478" s="35" t="str">
        <f>'Input Data'!D478</f>
        <v>PS Replacement</v>
      </c>
      <c r="E478" s="63" t="str">
        <f>'Input Data'!E478</f>
        <v>Input_Proj_Commit</v>
      </c>
      <c r="F478" s="68">
        <f>'Input Data'!F478</f>
        <v>2018</v>
      </c>
      <c r="G478" s="52">
        <f>'Input Data'!G478</f>
        <v>2013</v>
      </c>
      <c r="H478" s="34">
        <f>'Costs ($2014) Excl Real Esc'!H478</f>
        <v>0</v>
      </c>
      <c r="I478" s="34">
        <f>'Costs ($2014) Excl Real Esc'!I478</f>
        <v>5695.5879433510227</v>
      </c>
      <c r="J478" s="34">
        <f>'Costs ($2014) Excl Real Esc'!J478</f>
        <v>-5581.5620151472776</v>
      </c>
      <c r="K478" s="34">
        <f>'Costs ($2014) Excl Real Esc'!K478</f>
        <v>428.7660327241054</v>
      </c>
      <c r="L478" s="49">
        <f>'Costs ($2014) Excl Real Esc'!L478*W478</f>
        <v>0</v>
      </c>
      <c r="M478" s="34">
        <f>'Costs ($2014) Excl Real Esc'!M478*X478</f>
        <v>0</v>
      </c>
      <c r="N478" s="34">
        <f>'Costs ($2014) Excl Real Esc'!N478*Y478</f>
        <v>0</v>
      </c>
      <c r="O478" s="34">
        <f>'Costs ($2014) Excl Real Esc'!O478*Z478</f>
        <v>0</v>
      </c>
      <c r="P478" s="49">
        <f>'Costs ($2014) Excl Real Esc'!P478*AA478</f>
        <v>0</v>
      </c>
      <c r="R478" s="102">
        <f t="shared" si="31"/>
        <v>0</v>
      </c>
      <c r="S478" s="34">
        <f t="shared" si="32"/>
        <v>0</v>
      </c>
      <c r="T478" s="34">
        <f t="shared" si="33"/>
        <v>0</v>
      </c>
      <c r="U478" s="49">
        <f t="shared" si="34"/>
        <v>542.79196092785037</v>
      </c>
      <c r="W478" s="177">
        <f>SUMPRODUCT('Cost Escalators'!$B$18:$M$18,'Input Data'!$AA478:$AL478)</f>
        <v>1</v>
      </c>
      <c r="X478" s="171">
        <f>SUMPRODUCT('Cost Escalators'!$B$19:$M$19,'Input Data'!$AA478:$AL478)</f>
        <v>1</v>
      </c>
      <c r="Y478" s="171">
        <f>SUMPRODUCT('Cost Escalators'!$B$20:$M$20,'Input Data'!$AA478:$AL478)</f>
        <v>1</v>
      </c>
      <c r="Z478" s="171">
        <f>SUMPRODUCT('Cost Escalators'!$B$21:$M$21,'Input Data'!$AA478:$AL478)</f>
        <v>1</v>
      </c>
      <c r="AA478" s="176">
        <f>SUMPRODUCT('Cost Escalators'!$B$22:$M$22,'Input Data'!$AA478:$AL478)</f>
        <v>1</v>
      </c>
      <c r="AC478" s="255">
        <f>IF(OR($A478='Cost Escalators'!$A$68,$A478='Cost Escalators'!$A$69,$A478='Cost Escalators'!$A$70,$A478='Cost Escalators'!$A$71),SUM($H478:$L478),0)</f>
        <v>0</v>
      </c>
    </row>
    <row r="479" spans="1:29" x14ac:dyDescent="0.2">
      <c r="A479" s="33">
        <f>'Input Data'!A479</f>
        <v>6461</v>
      </c>
      <c r="B479" s="33" t="str">
        <f>'Input Data'!B479</f>
        <v>Secondary System Renewal</v>
      </c>
      <c r="C479" s="33" t="str">
        <f>'Input Data'!C479</f>
        <v>Lismore Substation Control System Replacement</v>
      </c>
      <c r="D479" s="35" t="str">
        <f>'Input Data'!D479</f>
        <v>PS Replacement</v>
      </c>
      <c r="E479" s="63" t="str">
        <f>'Input Data'!E479</f>
        <v>Input_Proj_Commit</v>
      </c>
      <c r="F479" s="68">
        <f>'Input Data'!F479</f>
        <v>2011</v>
      </c>
      <c r="G479" s="52">
        <f>'Input Data'!G479</f>
        <v>2013</v>
      </c>
      <c r="H479" s="34">
        <f>'Costs ($2014) Excl Real Esc'!H479</f>
        <v>1033049.8682449084</v>
      </c>
      <c r="I479" s="34">
        <f>'Costs ($2014) Excl Real Esc'!I479</f>
        <v>943696.89836424426</v>
      </c>
      <c r="J479" s="34">
        <f>'Costs ($2014) Excl Real Esc'!J479</f>
        <v>798.22498732517715</v>
      </c>
      <c r="K479" s="34">
        <f>'Costs ($2014) Excl Real Esc'!K479</f>
        <v>0</v>
      </c>
      <c r="L479" s="49">
        <f>'Costs ($2014) Excl Real Esc'!L479*W479</f>
        <v>0</v>
      </c>
      <c r="M479" s="34">
        <f>'Costs ($2014) Excl Real Esc'!M479*X479</f>
        <v>0</v>
      </c>
      <c r="N479" s="34">
        <f>'Costs ($2014) Excl Real Esc'!N479*Y479</f>
        <v>0</v>
      </c>
      <c r="O479" s="34">
        <f>'Costs ($2014) Excl Real Esc'!O479*Z479</f>
        <v>0</v>
      </c>
      <c r="P479" s="49">
        <f>'Costs ($2014) Excl Real Esc'!P479*AA479</f>
        <v>0</v>
      </c>
      <c r="R479" s="102">
        <f t="shared" si="31"/>
        <v>0</v>
      </c>
      <c r="S479" s="34">
        <f t="shared" si="32"/>
        <v>0</v>
      </c>
      <c r="T479" s="34">
        <f t="shared" si="33"/>
        <v>0</v>
      </c>
      <c r="U479" s="49">
        <f t="shared" si="34"/>
        <v>0</v>
      </c>
      <c r="W479" s="177">
        <f>SUMPRODUCT('Cost Escalators'!$B$18:$M$18,'Input Data'!$AA479:$AL479)</f>
        <v>1</v>
      </c>
      <c r="X479" s="171">
        <f>SUMPRODUCT('Cost Escalators'!$B$19:$M$19,'Input Data'!$AA479:$AL479)</f>
        <v>1</v>
      </c>
      <c r="Y479" s="171">
        <f>SUMPRODUCT('Cost Escalators'!$B$20:$M$20,'Input Data'!$AA479:$AL479)</f>
        <v>1</v>
      </c>
      <c r="Z479" s="171">
        <f>SUMPRODUCT('Cost Escalators'!$B$21:$M$21,'Input Data'!$AA479:$AL479)</f>
        <v>1</v>
      </c>
      <c r="AA479" s="176">
        <f>SUMPRODUCT('Cost Escalators'!$B$22:$M$22,'Input Data'!$AA479:$AL479)</f>
        <v>1</v>
      </c>
      <c r="AC479" s="255">
        <f>IF(OR($A479='Cost Escalators'!$A$68,$A479='Cost Escalators'!$A$69,$A479='Cost Escalators'!$A$70,$A479='Cost Escalators'!$A$71),SUM($H479:$L479),0)</f>
        <v>0</v>
      </c>
    </row>
    <row r="480" spans="1:29" x14ac:dyDescent="0.2">
      <c r="A480" s="33">
        <f>'Input Data'!A480</f>
        <v>6715</v>
      </c>
      <c r="B480" s="33" t="str">
        <f>'Input Data'!B480</f>
        <v>Secondary System Renewal</v>
      </c>
      <c r="C480" s="33" t="str">
        <f>'Input Data'!C480</f>
        <v>Dapto Secondary System Replacement</v>
      </c>
      <c r="D480" s="35" t="str">
        <f>'Input Data'!D480</f>
        <v>PS Replacement</v>
      </c>
      <c r="E480" s="63" t="str">
        <f>'Input Data'!E480</f>
        <v>Input_Proj_Commit</v>
      </c>
      <c r="F480" s="68">
        <f>'Input Data'!F480</f>
        <v>2014</v>
      </c>
      <c r="G480" s="52">
        <f>'Input Data'!G480</f>
        <v>2013</v>
      </c>
      <c r="H480" s="34">
        <f>'Costs ($2014) Excl Real Esc'!H480</f>
        <v>4910509.1816922426</v>
      </c>
      <c r="I480" s="34">
        <f>'Costs ($2014) Excl Real Esc'!I480</f>
        <v>3266328.1443208894</v>
      </c>
      <c r="J480" s="34">
        <f>'Costs ($2014) Excl Real Esc'!J480</f>
        <v>1526000.5701494056</v>
      </c>
      <c r="K480" s="34">
        <f>'Costs ($2014) Excl Real Esc'!K480</f>
        <v>1253297.5303042256</v>
      </c>
      <c r="L480" s="49">
        <f>'Costs ($2014) Excl Real Esc'!L480*W480</f>
        <v>1310096.4940234374</v>
      </c>
      <c r="M480" s="34">
        <f>'Costs ($2014) Excl Real Esc'!M480*X480</f>
        <v>0</v>
      </c>
      <c r="N480" s="34">
        <f>'Costs ($2014) Excl Real Esc'!N480*Y480</f>
        <v>0</v>
      </c>
      <c r="O480" s="34">
        <f>'Costs ($2014) Excl Real Esc'!O480*Z480</f>
        <v>0</v>
      </c>
      <c r="P480" s="49">
        <f>'Costs ($2014) Excl Real Esc'!P480*AA480</f>
        <v>0</v>
      </c>
      <c r="R480" s="102">
        <f t="shared" si="31"/>
        <v>0</v>
      </c>
      <c r="S480" s="34">
        <f t="shared" si="32"/>
        <v>0</v>
      </c>
      <c r="T480" s="34">
        <f t="shared" si="33"/>
        <v>0</v>
      </c>
      <c r="U480" s="49">
        <f t="shared" si="34"/>
        <v>0</v>
      </c>
      <c r="W480" s="177">
        <f>SUMPRODUCT('Cost Escalators'!$B$18:$M$18,'Input Data'!$AA480:$AL480)</f>
        <v>1</v>
      </c>
      <c r="X480" s="171">
        <f>SUMPRODUCT('Cost Escalators'!$B$19:$M$19,'Input Data'!$AA480:$AL480)</f>
        <v>1</v>
      </c>
      <c r="Y480" s="171">
        <f>SUMPRODUCT('Cost Escalators'!$B$20:$M$20,'Input Data'!$AA480:$AL480)</f>
        <v>1</v>
      </c>
      <c r="Z480" s="171">
        <f>SUMPRODUCT('Cost Escalators'!$B$21:$M$21,'Input Data'!$AA480:$AL480)</f>
        <v>1</v>
      </c>
      <c r="AA480" s="176">
        <f>SUMPRODUCT('Cost Escalators'!$B$22:$M$22,'Input Data'!$AA480:$AL480)</f>
        <v>1</v>
      </c>
      <c r="AC480" s="255">
        <f>IF(OR($A480='Cost Escalators'!$A$68,$A480='Cost Escalators'!$A$69,$A480='Cost Escalators'!$A$70,$A480='Cost Escalators'!$A$71),SUM($H480:$L480),0)</f>
        <v>0</v>
      </c>
    </row>
    <row r="481" spans="1:29" x14ac:dyDescent="0.2">
      <c r="A481" s="33">
        <f>'Input Data'!A481</f>
        <v>7083</v>
      </c>
      <c r="B481" s="33" t="str">
        <f>'Input Data'!B481</f>
        <v>Secondary System Renewal</v>
      </c>
      <c r="C481" s="33" t="str">
        <f>'Input Data'!C481</f>
        <v>Guthega Secondary System Renewal</v>
      </c>
      <c r="D481" s="35" t="str">
        <f>'Input Data'!D481</f>
        <v>PS Replacement</v>
      </c>
      <c r="E481" s="63" t="str">
        <f>'Input Data'!E481</f>
        <v>Input_Proj_Commit</v>
      </c>
      <c r="F481" s="68">
        <f>'Input Data'!F481</f>
        <v>2014</v>
      </c>
      <c r="G481" s="52">
        <f>'Input Data'!G481</f>
        <v>2013</v>
      </c>
      <c r="H481" s="34">
        <f>'Costs ($2014) Excl Real Esc'!H481</f>
        <v>0</v>
      </c>
      <c r="I481" s="34">
        <f>'Costs ($2014) Excl Real Esc'!I481</f>
        <v>16041.736357605909</v>
      </c>
      <c r="J481" s="34">
        <f>'Costs ($2014) Excl Real Esc'!J481</f>
        <v>5785.5523820875396</v>
      </c>
      <c r="K481" s="34">
        <f>'Costs ($2014) Excl Real Esc'!K481</f>
        <v>594238.58504037571</v>
      </c>
      <c r="L481" s="49">
        <f>'Costs ($2014) Excl Real Esc'!L481*W481</f>
        <v>2617698.2194531253</v>
      </c>
      <c r="M481" s="34">
        <f>'Costs ($2014) Excl Real Esc'!M481*X481</f>
        <v>566135.67772070307</v>
      </c>
      <c r="N481" s="34">
        <f>'Costs ($2014) Excl Real Esc'!N481*Y481</f>
        <v>0</v>
      </c>
      <c r="O481" s="34">
        <f>'Costs ($2014) Excl Real Esc'!O481*Z481</f>
        <v>0</v>
      </c>
      <c r="P481" s="49">
        <f>'Costs ($2014) Excl Real Esc'!P481*AA481</f>
        <v>0</v>
      </c>
      <c r="R481" s="102">
        <f t="shared" si="31"/>
        <v>0</v>
      </c>
      <c r="S481" s="34">
        <f t="shared" si="32"/>
        <v>0</v>
      </c>
      <c r="T481" s="34">
        <f t="shared" si="33"/>
        <v>0</v>
      </c>
      <c r="U481" s="49">
        <f t="shared" si="34"/>
        <v>0</v>
      </c>
      <c r="W481" s="177">
        <f>SUMPRODUCT('Cost Escalators'!$B$18:$M$18,'Input Data'!$AA481:$AL481)</f>
        <v>1</v>
      </c>
      <c r="X481" s="171">
        <f>SUMPRODUCT('Cost Escalators'!$B$19:$M$19,'Input Data'!$AA481:$AL481)</f>
        <v>1</v>
      </c>
      <c r="Y481" s="171">
        <f>SUMPRODUCT('Cost Escalators'!$B$20:$M$20,'Input Data'!$AA481:$AL481)</f>
        <v>1</v>
      </c>
      <c r="Z481" s="171">
        <f>SUMPRODUCT('Cost Escalators'!$B$21:$M$21,'Input Data'!$AA481:$AL481)</f>
        <v>1</v>
      </c>
      <c r="AA481" s="176">
        <f>SUMPRODUCT('Cost Escalators'!$B$22:$M$22,'Input Data'!$AA481:$AL481)</f>
        <v>1</v>
      </c>
      <c r="AC481" s="255">
        <f>IF(OR($A481='Cost Escalators'!$A$68,$A481='Cost Escalators'!$A$69,$A481='Cost Escalators'!$A$70,$A481='Cost Escalators'!$A$71),SUM($H481:$L481),0)</f>
        <v>0</v>
      </c>
    </row>
    <row r="482" spans="1:29" x14ac:dyDescent="0.2">
      <c r="A482" s="33">
        <f>'Input Data'!A482</f>
        <v>7455</v>
      </c>
      <c r="B482" s="33" t="str">
        <f>'Input Data'!B482</f>
        <v>Secondary System Renewal</v>
      </c>
      <c r="C482" s="33" t="str">
        <f>'Input Data'!C482</f>
        <v>Guthega Secondary System Renewal</v>
      </c>
      <c r="D482" s="35" t="str">
        <f>'Input Data'!D482</f>
        <v>PS Replacement</v>
      </c>
      <c r="E482" s="63" t="str">
        <f>'Input Data'!E482</f>
        <v>Input_Proj_Commit</v>
      </c>
      <c r="F482" s="68">
        <f>'Input Data'!F482</f>
        <v>2014</v>
      </c>
      <c r="G482" s="52">
        <f>'Input Data'!G482</f>
        <v>2013</v>
      </c>
      <c r="H482" s="34">
        <f>'Costs ($2014) Excl Real Esc'!H482</f>
        <v>0</v>
      </c>
      <c r="I482" s="34">
        <f>'Costs ($2014) Excl Real Esc'!I482</f>
        <v>33208.764218450728</v>
      </c>
      <c r="J482" s="34">
        <f>'Costs ($2014) Excl Real Esc'!J482</f>
        <v>0</v>
      </c>
      <c r="K482" s="34">
        <f>'Costs ($2014) Excl Real Esc'!K482</f>
        <v>0</v>
      </c>
      <c r="L482" s="49">
        <f>'Costs ($2014) Excl Real Esc'!L482*W482</f>
        <v>0</v>
      </c>
      <c r="M482" s="34">
        <f>'Costs ($2014) Excl Real Esc'!M482*X482</f>
        <v>0</v>
      </c>
      <c r="N482" s="34">
        <f>'Costs ($2014) Excl Real Esc'!N482*Y482</f>
        <v>0</v>
      </c>
      <c r="O482" s="34">
        <f>'Costs ($2014) Excl Real Esc'!O482*Z482</f>
        <v>0</v>
      </c>
      <c r="P482" s="49">
        <f>'Costs ($2014) Excl Real Esc'!P482*AA482</f>
        <v>0</v>
      </c>
      <c r="R482" s="102">
        <f t="shared" si="31"/>
        <v>0</v>
      </c>
      <c r="S482" s="34">
        <f t="shared" si="32"/>
        <v>0</v>
      </c>
      <c r="T482" s="34">
        <f t="shared" si="33"/>
        <v>0</v>
      </c>
      <c r="U482" s="49">
        <f t="shared" si="34"/>
        <v>0</v>
      </c>
      <c r="W482" s="177">
        <f>SUMPRODUCT('Cost Escalators'!$B$18:$M$18,'Input Data'!$AA482:$AL482)</f>
        <v>1</v>
      </c>
      <c r="X482" s="171">
        <f>SUMPRODUCT('Cost Escalators'!$B$19:$M$19,'Input Data'!$AA482:$AL482)</f>
        <v>1</v>
      </c>
      <c r="Y482" s="171">
        <f>SUMPRODUCT('Cost Escalators'!$B$20:$M$20,'Input Data'!$AA482:$AL482)</f>
        <v>1</v>
      </c>
      <c r="Z482" s="171">
        <f>SUMPRODUCT('Cost Escalators'!$B$21:$M$21,'Input Data'!$AA482:$AL482)</f>
        <v>1</v>
      </c>
      <c r="AA482" s="176">
        <f>SUMPRODUCT('Cost Escalators'!$B$22:$M$22,'Input Data'!$AA482:$AL482)</f>
        <v>1</v>
      </c>
      <c r="AC482" s="255">
        <f>IF(OR($A482='Cost Escalators'!$A$68,$A482='Cost Escalators'!$A$69,$A482='Cost Escalators'!$A$70,$A482='Cost Escalators'!$A$71),SUM($H482:$L482),0)</f>
        <v>0</v>
      </c>
    </row>
    <row r="483" spans="1:29" x14ac:dyDescent="0.2">
      <c r="A483" s="33">
        <f>'Input Data'!A483</f>
        <v>7669</v>
      </c>
      <c r="B483" s="33" t="str">
        <f>'Input Data'!B483</f>
        <v>Secondary System Renewal</v>
      </c>
      <c r="C483" s="33" t="str">
        <f>'Input Data'!C483</f>
        <v>Yass Secondary System Renewal</v>
      </c>
      <c r="D483" s="35" t="str">
        <f>'Input Data'!D483</f>
        <v>PS Replacement</v>
      </c>
      <c r="E483" s="63" t="str">
        <f>'Input Data'!E483</f>
        <v>Input_Proj_Commit</v>
      </c>
      <c r="F483" s="68">
        <f>'Input Data'!F483</f>
        <v>2014</v>
      </c>
      <c r="G483" s="52">
        <f>'Input Data'!G483</f>
        <v>2013</v>
      </c>
      <c r="H483" s="34">
        <f>'Costs ($2014) Excl Real Esc'!H483</f>
        <v>0</v>
      </c>
      <c r="I483" s="34">
        <f>'Costs ($2014) Excl Real Esc'!I483</f>
        <v>0</v>
      </c>
      <c r="J483" s="34">
        <f>'Costs ($2014) Excl Real Esc'!J483</f>
        <v>0</v>
      </c>
      <c r="K483" s="34">
        <f>'Costs ($2014) Excl Real Esc'!K483</f>
        <v>1032.7537338779641</v>
      </c>
      <c r="L483" s="49">
        <f>'Costs ($2014) Excl Real Esc'!L483*W483</f>
        <v>0</v>
      </c>
      <c r="M483" s="34">
        <f>'Costs ($2014) Excl Real Esc'!M483*X483</f>
        <v>0</v>
      </c>
      <c r="N483" s="34">
        <f>'Costs ($2014) Excl Real Esc'!N483*Y483</f>
        <v>0</v>
      </c>
      <c r="O483" s="34">
        <f>'Costs ($2014) Excl Real Esc'!O483*Z483</f>
        <v>0</v>
      </c>
      <c r="P483" s="49">
        <f>'Costs ($2014) Excl Real Esc'!P483*AA483</f>
        <v>0</v>
      </c>
      <c r="R483" s="102">
        <f t="shared" si="31"/>
        <v>0</v>
      </c>
      <c r="S483" s="34">
        <f t="shared" si="32"/>
        <v>0</v>
      </c>
      <c r="T483" s="34">
        <f t="shared" si="33"/>
        <v>0</v>
      </c>
      <c r="U483" s="49">
        <f t="shared" si="34"/>
        <v>0</v>
      </c>
      <c r="W483" s="177">
        <f>SUMPRODUCT('Cost Escalators'!$B$18:$M$18,'Input Data'!$AA483:$AL483)</f>
        <v>1</v>
      </c>
      <c r="X483" s="171">
        <f>SUMPRODUCT('Cost Escalators'!$B$19:$M$19,'Input Data'!$AA483:$AL483)</f>
        <v>1</v>
      </c>
      <c r="Y483" s="171">
        <f>SUMPRODUCT('Cost Escalators'!$B$20:$M$20,'Input Data'!$AA483:$AL483)</f>
        <v>1</v>
      </c>
      <c r="Z483" s="171">
        <f>SUMPRODUCT('Cost Escalators'!$B$21:$M$21,'Input Data'!$AA483:$AL483)</f>
        <v>1</v>
      </c>
      <c r="AA483" s="176">
        <f>SUMPRODUCT('Cost Escalators'!$B$22:$M$22,'Input Data'!$AA483:$AL483)</f>
        <v>1</v>
      </c>
      <c r="AC483" s="255">
        <f>IF(OR($A483='Cost Escalators'!$A$68,$A483='Cost Escalators'!$A$69,$A483='Cost Escalators'!$A$70,$A483='Cost Escalators'!$A$71),SUM($H483:$L483),0)</f>
        <v>0</v>
      </c>
    </row>
    <row r="484" spans="1:29" x14ac:dyDescent="0.2">
      <c r="A484" s="33">
        <f>'Input Data'!A484</f>
        <v>7151</v>
      </c>
      <c r="B484" s="33" t="str">
        <f>'Input Data'!B484</f>
        <v>Secondary System Renewal</v>
      </c>
      <c r="C484" s="33" t="str">
        <f>'Input Data'!C484</f>
        <v>Tumut Secondary System Renewal</v>
      </c>
      <c r="D484" s="35" t="str">
        <f>'Input Data'!D484</f>
        <v>PS Replacement</v>
      </c>
      <c r="E484" s="63" t="str">
        <f>'Input Data'!E484</f>
        <v>Input_Proj_Commit</v>
      </c>
      <c r="F484" s="68">
        <f>'Input Data'!F484</f>
        <v>2015</v>
      </c>
      <c r="G484" s="52">
        <f>'Input Data'!G484</f>
        <v>2013</v>
      </c>
      <c r="H484" s="34">
        <f>'Costs ($2014) Excl Real Esc'!H484</f>
        <v>0</v>
      </c>
      <c r="I484" s="34">
        <f>'Costs ($2014) Excl Real Esc'!I484</f>
        <v>31277.876206901939</v>
      </c>
      <c r="J484" s="34">
        <f>'Costs ($2014) Excl Real Esc'!J484</f>
        <v>162943.60767141148</v>
      </c>
      <c r="K484" s="34">
        <f>'Costs ($2014) Excl Real Esc'!K484</f>
        <v>2048280.6850178833</v>
      </c>
      <c r="L484" s="49">
        <f>'Costs ($2014) Excl Real Esc'!L484*W484</f>
        <v>14035390.678242188</v>
      </c>
      <c r="M484" s="34">
        <f>'Costs ($2014) Excl Real Esc'!M484*X484</f>
        <v>0</v>
      </c>
      <c r="N484" s="34">
        <f>'Costs ($2014) Excl Real Esc'!N484*Y484</f>
        <v>0</v>
      </c>
      <c r="O484" s="34">
        <f>'Costs ($2014) Excl Real Esc'!O484*Z484</f>
        <v>0</v>
      </c>
      <c r="P484" s="49">
        <f>'Costs ($2014) Excl Real Esc'!P484*AA484</f>
        <v>0</v>
      </c>
      <c r="R484" s="102">
        <f t="shared" si="31"/>
        <v>16277892.847138384</v>
      </c>
      <c r="S484" s="34">
        <f t="shared" si="32"/>
        <v>0</v>
      </c>
      <c r="T484" s="34">
        <f t="shared" si="33"/>
        <v>0</v>
      </c>
      <c r="U484" s="49">
        <f t="shared" si="34"/>
        <v>0</v>
      </c>
      <c r="W484" s="177">
        <f>SUMPRODUCT('Cost Escalators'!$B$18:$M$18,'Input Data'!$AA484:$AL484)</f>
        <v>1</v>
      </c>
      <c r="X484" s="171">
        <f>SUMPRODUCT('Cost Escalators'!$B$19:$M$19,'Input Data'!$AA484:$AL484)</f>
        <v>1</v>
      </c>
      <c r="Y484" s="171">
        <f>SUMPRODUCT('Cost Escalators'!$B$20:$M$20,'Input Data'!$AA484:$AL484)</f>
        <v>1</v>
      </c>
      <c r="Z484" s="171">
        <f>SUMPRODUCT('Cost Escalators'!$B$21:$M$21,'Input Data'!$AA484:$AL484)</f>
        <v>1</v>
      </c>
      <c r="AA484" s="176">
        <f>SUMPRODUCT('Cost Escalators'!$B$22:$M$22,'Input Data'!$AA484:$AL484)</f>
        <v>1</v>
      </c>
      <c r="AC484" s="255">
        <f>IF(OR($A484='Cost Escalators'!$A$68,$A484='Cost Escalators'!$A$69,$A484='Cost Escalators'!$A$70,$A484='Cost Escalators'!$A$71),SUM($H484:$L484),0)</f>
        <v>0</v>
      </c>
    </row>
    <row r="485" spans="1:29" x14ac:dyDescent="0.2">
      <c r="A485" s="33">
        <f>'Input Data'!A485</f>
        <v>7301</v>
      </c>
      <c r="B485" s="33" t="str">
        <f>'Input Data'!B485</f>
        <v>Secondary System Renewal</v>
      </c>
      <c r="C485" s="33" t="str">
        <f>'Input Data'!C485</f>
        <v>Molong Secondary System Renewal</v>
      </c>
      <c r="D485" s="35" t="str">
        <f>'Input Data'!D485</f>
        <v>PS Replacement</v>
      </c>
      <c r="E485" s="63" t="str">
        <f>'Input Data'!E485</f>
        <v>Input_Proj_Commit</v>
      </c>
      <c r="F485" s="68">
        <f>'Input Data'!F485</f>
        <v>2015</v>
      </c>
      <c r="G485" s="52">
        <f>'Input Data'!G485</f>
        <v>2013</v>
      </c>
      <c r="H485" s="34">
        <f>'Costs ($2014) Excl Real Esc'!H485</f>
        <v>0</v>
      </c>
      <c r="I485" s="34">
        <f>'Costs ($2014) Excl Real Esc'!I485</f>
        <v>37603.060397085079</v>
      </c>
      <c r="J485" s="34">
        <f>'Costs ($2014) Excl Real Esc'!J485</f>
        <v>-36850.351765772102</v>
      </c>
      <c r="K485" s="34">
        <f>'Costs ($2014) Excl Real Esc'!K485</f>
        <v>0</v>
      </c>
      <c r="L485" s="49">
        <f>'Costs ($2014) Excl Real Esc'!L485*W485</f>
        <v>0</v>
      </c>
      <c r="M485" s="34">
        <f>'Costs ($2014) Excl Real Esc'!M485*X485</f>
        <v>0</v>
      </c>
      <c r="N485" s="34">
        <f>'Costs ($2014) Excl Real Esc'!N485*Y485</f>
        <v>0</v>
      </c>
      <c r="O485" s="34">
        <f>'Costs ($2014) Excl Real Esc'!O485*Z485</f>
        <v>0</v>
      </c>
      <c r="P485" s="49">
        <f>'Costs ($2014) Excl Real Esc'!P485*AA485</f>
        <v>0</v>
      </c>
      <c r="R485" s="102">
        <f t="shared" si="31"/>
        <v>752.70863131297665</v>
      </c>
      <c r="S485" s="34">
        <f t="shared" si="32"/>
        <v>0</v>
      </c>
      <c r="T485" s="34">
        <f t="shared" si="33"/>
        <v>0</v>
      </c>
      <c r="U485" s="49">
        <f t="shared" si="34"/>
        <v>0</v>
      </c>
      <c r="W485" s="177">
        <f>SUMPRODUCT('Cost Escalators'!$B$18:$M$18,'Input Data'!$AA485:$AL485)</f>
        <v>1</v>
      </c>
      <c r="X485" s="171">
        <f>SUMPRODUCT('Cost Escalators'!$B$19:$M$19,'Input Data'!$AA485:$AL485)</f>
        <v>1</v>
      </c>
      <c r="Y485" s="171">
        <f>SUMPRODUCT('Cost Escalators'!$B$20:$M$20,'Input Data'!$AA485:$AL485)</f>
        <v>1</v>
      </c>
      <c r="Z485" s="171">
        <f>SUMPRODUCT('Cost Escalators'!$B$21:$M$21,'Input Data'!$AA485:$AL485)</f>
        <v>1</v>
      </c>
      <c r="AA485" s="176">
        <f>SUMPRODUCT('Cost Escalators'!$B$22:$M$22,'Input Data'!$AA485:$AL485)</f>
        <v>1</v>
      </c>
      <c r="AC485" s="255">
        <f>IF(OR($A485='Cost Escalators'!$A$68,$A485='Cost Escalators'!$A$69,$A485='Cost Escalators'!$A$70,$A485='Cost Escalators'!$A$71),SUM($H485:$L485),0)</f>
        <v>0</v>
      </c>
    </row>
    <row r="486" spans="1:29" x14ac:dyDescent="0.2">
      <c r="A486" s="33">
        <f>'Input Data'!A486</f>
        <v>6985</v>
      </c>
      <c r="B486" s="33" t="str">
        <f>'Input Data'!B486</f>
        <v>Secondary System Renewal</v>
      </c>
      <c r="C486" s="33" t="str">
        <f>'Input Data'!C486</f>
        <v>Sydney West Secondary System Renewal</v>
      </c>
      <c r="D486" s="35" t="str">
        <f>'Input Data'!D486</f>
        <v>PS Replacement</v>
      </c>
      <c r="E486" s="63" t="str">
        <f>'Input Data'!E486</f>
        <v>Input_Proj_Commit</v>
      </c>
      <c r="F486" s="68">
        <f>'Input Data'!F486</f>
        <v>2016</v>
      </c>
      <c r="G486" s="52">
        <f>'Input Data'!G486</f>
        <v>2013</v>
      </c>
      <c r="H486" s="34">
        <f>'Costs ($2014) Excl Real Esc'!H486</f>
        <v>48283.854088872773</v>
      </c>
      <c r="I486" s="34">
        <f>'Costs ($2014) Excl Real Esc'!I486</f>
        <v>730585.14582576312</v>
      </c>
      <c r="J486" s="34">
        <f>'Costs ($2014) Excl Real Esc'!J486</f>
        <v>2186776.4834964997</v>
      </c>
      <c r="K486" s="34">
        <f>'Costs ($2014) Excl Real Esc'!K486</f>
        <v>4895161.1361035239</v>
      </c>
      <c r="L486" s="49">
        <f>'Costs ($2014) Excl Real Esc'!L486*W486</f>
        <v>20158116.47429033</v>
      </c>
      <c r="M486" s="34">
        <f>'Costs ($2014) Excl Real Esc'!M486*X486</f>
        <v>5365799.9213118469</v>
      </c>
      <c r="N486" s="34">
        <f>'Costs ($2014) Excl Real Esc'!N486*Y486</f>
        <v>3524422.6526067751</v>
      </c>
      <c r="O486" s="34">
        <f>'Costs ($2014) Excl Real Esc'!O486*Z486</f>
        <v>0</v>
      </c>
      <c r="P486" s="49">
        <f>'Costs ($2014) Excl Real Esc'!P486*AA486</f>
        <v>0</v>
      </c>
      <c r="R486" s="102">
        <f t="shared" si="31"/>
        <v>0</v>
      </c>
      <c r="S486" s="34">
        <f t="shared" si="32"/>
        <v>36909145.667723611</v>
      </c>
      <c r="T486" s="34">
        <f t="shared" si="33"/>
        <v>0</v>
      </c>
      <c r="U486" s="49">
        <f t="shared" si="34"/>
        <v>0</v>
      </c>
      <c r="W486" s="177">
        <f>SUMPRODUCT('Cost Escalators'!$B$18:$M$18,'Input Data'!$AA486:$AL486)</f>
        <v>1</v>
      </c>
      <c r="X486" s="171">
        <f>SUMPRODUCT('Cost Escalators'!$B$19:$M$19,'Input Data'!$AA486:$AL486)</f>
        <v>1</v>
      </c>
      <c r="Y486" s="171">
        <f>SUMPRODUCT('Cost Escalators'!$B$20:$M$20,'Input Data'!$AA486:$AL486)</f>
        <v>1</v>
      </c>
      <c r="Z486" s="171">
        <f>SUMPRODUCT('Cost Escalators'!$B$21:$M$21,'Input Data'!$AA486:$AL486)</f>
        <v>1</v>
      </c>
      <c r="AA486" s="176">
        <f>SUMPRODUCT('Cost Escalators'!$B$22:$M$22,'Input Data'!$AA486:$AL486)</f>
        <v>1</v>
      </c>
      <c r="AC486" s="255">
        <f>IF(OR($A486='Cost Escalators'!$A$68,$A486='Cost Escalators'!$A$69,$A486='Cost Escalators'!$A$70,$A486='Cost Escalators'!$A$71),SUM($H486:$L486),0)</f>
        <v>0</v>
      </c>
    </row>
    <row r="487" spans="1:29" x14ac:dyDescent="0.2">
      <c r="A487" s="33">
        <f>'Input Data'!A487</f>
        <v>7061</v>
      </c>
      <c r="B487" s="33" t="str">
        <f>'Input Data'!B487</f>
        <v>Secondary System Renewal</v>
      </c>
      <c r="C487" s="33" t="str">
        <f>'Input Data'!C487</f>
        <v>Griffith Secondary System Renewal</v>
      </c>
      <c r="D487" s="35" t="str">
        <f>'Input Data'!D487</f>
        <v>PS Replacement</v>
      </c>
      <c r="E487" s="63" t="str">
        <f>'Input Data'!E487</f>
        <v>Input_Proj_Commit</v>
      </c>
      <c r="F487" s="68">
        <f>'Input Data'!F487</f>
        <v>2016</v>
      </c>
      <c r="G487" s="52">
        <f>'Input Data'!G487</f>
        <v>2013</v>
      </c>
      <c r="H487" s="34">
        <f>'Costs ($2014) Excl Real Esc'!H487</f>
        <v>0</v>
      </c>
      <c r="I487" s="34">
        <f>'Costs ($2014) Excl Real Esc'!I487</f>
        <v>14281.978320557912</v>
      </c>
      <c r="J487" s="34">
        <f>'Costs ($2014) Excl Real Esc'!J487</f>
        <v>678777.41973505518</v>
      </c>
      <c r="K487" s="34">
        <f>'Costs ($2014) Excl Real Esc'!K487</f>
        <v>1634771.4467585557</v>
      </c>
      <c r="L487" s="49">
        <f>'Costs ($2014) Excl Real Esc'!L487*W487</f>
        <v>11602571.922617188</v>
      </c>
      <c r="M487" s="34">
        <f>'Costs ($2014) Excl Real Esc'!M487*X487</f>
        <v>3856354.2373398435</v>
      </c>
      <c r="N487" s="34">
        <f>'Costs ($2014) Excl Real Esc'!N487*Y487</f>
        <v>0</v>
      </c>
      <c r="O487" s="34">
        <f>'Costs ($2014) Excl Real Esc'!O487*Z487</f>
        <v>0</v>
      </c>
      <c r="P487" s="49">
        <f>'Costs ($2014) Excl Real Esc'!P487*AA487</f>
        <v>0</v>
      </c>
      <c r="R487" s="102">
        <f t="shared" si="31"/>
        <v>0</v>
      </c>
      <c r="S487" s="34">
        <f t="shared" si="32"/>
        <v>17786757.004771199</v>
      </c>
      <c r="T487" s="34">
        <f t="shared" si="33"/>
        <v>0</v>
      </c>
      <c r="U487" s="49">
        <f t="shared" si="34"/>
        <v>0</v>
      </c>
      <c r="W487" s="177">
        <f>SUMPRODUCT('Cost Escalators'!$B$18:$M$18,'Input Data'!$AA487:$AL487)</f>
        <v>1</v>
      </c>
      <c r="X487" s="171">
        <f>SUMPRODUCT('Cost Escalators'!$B$19:$M$19,'Input Data'!$AA487:$AL487)</f>
        <v>1</v>
      </c>
      <c r="Y487" s="171">
        <f>SUMPRODUCT('Cost Escalators'!$B$20:$M$20,'Input Data'!$AA487:$AL487)</f>
        <v>1</v>
      </c>
      <c r="Z487" s="171">
        <f>SUMPRODUCT('Cost Escalators'!$B$21:$M$21,'Input Data'!$AA487:$AL487)</f>
        <v>1</v>
      </c>
      <c r="AA487" s="176">
        <f>SUMPRODUCT('Cost Escalators'!$B$22:$M$22,'Input Data'!$AA487:$AL487)</f>
        <v>1</v>
      </c>
      <c r="AC487" s="255">
        <f>IF(OR($A487='Cost Escalators'!$A$68,$A487='Cost Escalators'!$A$69,$A487='Cost Escalators'!$A$70,$A487='Cost Escalators'!$A$71),SUM($H487:$L487),0)</f>
        <v>0</v>
      </c>
    </row>
    <row r="488" spans="1:29" x14ac:dyDescent="0.2">
      <c r="A488" s="33">
        <f>'Input Data'!A488</f>
        <v>7353</v>
      </c>
      <c r="B488" s="33" t="str">
        <f>'Input Data'!B488</f>
        <v>Secondary System Renewal</v>
      </c>
      <c r="C488" s="33" t="str">
        <f>'Input Data'!C488</f>
        <v>Balranald Secondary System Renewal</v>
      </c>
      <c r="D488" s="35" t="str">
        <f>'Input Data'!D488</f>
        <v>PS Replacement</v>
      </c>
      <c r="E488" s="63" t="str">
        <f>'Input Data'!E488</f>
        <v>Input_Proj_Commit</v>
      </c>
      <c r="F488" s="68">
        <f>'Input Data'!F488</f>
        <v>2016</v>
      </c>
      <c r="G488" s="52">
        <f>'Input Data'!G488</f>
        <v>2013</v>
      </c>
      <c r="H488" s="34">
        <f>'Costs ($2014) Excl Real Esc'!H488</f>
        <v>0</v>
      </c>
      <c r="I488" s="34">
        <f>'Costs ($2014) Excl Real Esc'!I488</f>
        <v>-360.06095424079308</v>
      </c>
      <c r="J488" s="34">
        <f>'Costs ($2014) Excl Real Esc'!J488</f>
        <v>408.62683363788716</v>
      </c>
      <c r="K488" s="34">
        <f>'Costs ($2014) Excl Real Esc'!K488</f>
        <v>46273.76904212252</v>
      </c>
      <c r="L488" s="49">
        <f>'Costs ($2014) Excl Real Esc'!L488*W488</f>
        <v>0</v>
      </c>
      <c r="M488" s="34">
        <f>'Costs ($2014) Excl Real Esc'!M488*X488</f>
        <v>0</v>
      </c>
      <c r="N488" s="34">
        <f>'Costs ($2014) Excl Real Esc'!N488*Y488</f>
        <v>0</v>
      </c>
      <c r="O488" s="34">
        <f>'Costs ($2014) Excl Real Esc'!O488*Z488</f>
        <v>0</v>
      </c>
      <c r="P488" s="49">
        <f>'Costs ($2014) Excl Real Esc'!P488*AA488</f>
        <v>0</v>
      </c>
      <c r="R488" s="102">
        <f t="shared" si="31"/>
        <v>0</v>
      </c>
      <c r="S488" s="34">
        <f t="shared" si="32"/>
        <v>46322.334921519614</v>
      </c>
      <c r="T488" s="34">
        <f t="shared" si="33"/>
        <v>0</v>
      </c>
      <c r="U488" s="49">
        <f t="shared" si="34"/>
        <v>0</v>
      </c>
      <c r="W488" s="177">
        <f>SUMPRODUCT('Cost Escalators'!$B$18:$M$18,'Input Data'!$AA488:$AL488)</f>
        <v>1</v>
      </c>
      <c r="X488" s="171">
        <f>SUMPRODUCT('Cost Escalators'!$B$19:$M$19,'Input Data'!$AA488:$AL488)</f>
        <v>1</v>
      </c>
      <c r="Y488" s="171">
        <f>SUMPRODUCT('Cost Escalators'!$B$20:$M$20,'Input Data'!$AA488:$AL488)</f>
        <v>1</v>
      </c>
      <c r="Z488" s="171">
        <f>SUMPRODUCT('Cost Escalators'!$B$21:$M$21,'Input Data'!$AA488:$AL488)</f>
        <v>1</v>
      </c>
      <c r="AA488" s="176">
        <f>SUMPRODUCT('Cost Escalators'!$B$22:$M$22,'Input Data'!$AA488:$AL488)</f>
        <v>1</v>
      </c>
      <c r="AC488" s="255">
        <f>IF(OR($A488='Cost Escalators'!$A$68,$A488='Cost Escalators'!$A$69,$A488='Cost Escalators'!$A$70,$A488='Cost Escalators'!$A$71),SUM($H488:$L488),0)</f>
        <v>0</v>
      </c>
    </row>
    <row r="489" spans="1:29" x14ac:dyDescent="0.2">
      <c r="A489" s="33">
        <f>'Input Data'!A489</f>
        <v>7062</v>
      </c>
      <c r="B489" s="33" t="str">
        <f>'Input Data'!B489</f>
        <v>Secondary System Renewal</v>
      </c>
      <c r="C489" s="33" t="str">
        <f>'Input Data'!C489</f>
        <v>Kangaroo Valley Secondary System Renewal</v>
      </c>
      <c r="D489" s="35" t="str">
        <f>'Input Data'!D489</f>
        <v>PS Replacement</v>
      </c>
      <c r="E489" s="63" t="str">
        <f>'Input Data'!E489</f>
        <v>Input_Proj_Commit</v>
      </c>
      <c r="F489" s="68">
        <f>'Input Data'!F489</f>
        <v>2016</v>
      </c>
      <c r="G489" s="52">
        <f>'Input Data'!G489</f>
        <v>2013</v>
      </c>
      <c r="H489" s="34">
        <f>'Costs ($2014) Excl Real Esc'!H489</f>
        <v>0</v>
      </c>
      <c r="I489" s="34">
        <f>'Costs ($2014) Excl Real Esc'!I489</f>
        <v>14684.223616366127</v>
      </c>
      <c r="J489" s="34">
        <f>'Costs ($2014) Excl Real Esc'!J489</f>
        <v>11809.880308374422</v>
      </c>
      <c r="K489" s="34">
        <f>'Costs ($2014) Excl Real Esc'!K489</f>
        <v>-25325.48138099039</v>
      </c>
      <c r="L489" s="49">
        <f>'Costs ($2014) Excl Real Esc'!L489*W489</f>
        <v>0</v>
      </c>
      <c r="M489" s="34">
        <f>'Costs ($2014) Excl Real Esc'!M489*X489</f>
        <v>0</v>
      </c>
      <c r="N489" s="34">
        <f>'Costs ($2014) Excl Real Esc'!N489*Y489</f>
        <v>0</v>
      </c>
      <c r="O489" s="34">
        <f>'Costs ($2014) Excl Real Esc'!O489*Z489</f>
        <v>0</v>
      </c>
      <c r="P489" s="49">
        <f>'Costs ($2014) Excl Real Esc'!P489*AA489</f>
        <v>0</v>
      </c>
      <c r="R489" s="102">
        <f t="shared" si="31"/>
        <v>0</v>
      </c>
      <c r="S489" s="34">
        <f t="shared" si="32"/>
        <v>1168.6225437501598</v>
      </c>
      <c r="T489" s="34">
        <f t="shared" si="33"/>
        <v>0</v>
      </c>
      <c r="U489" s="49">
        <f t="shared" si="34"/>
        <v>0</v>
      </c>
      <c r="W489" s="177">
        <f>SUMPRODUCT('Cost Escalators'!$B$18:$M$18,'Input Data'!$AA489:$AL489)</f>
        <v>1</v>
      </c>
      <c r="X489" s="171">
        <f>SUMPRODUCT('Cost Escalators'!$B$19:$M$19,'Input Data'!$AA489:$AL489)</f>
        <v>1</v>
      </c>
      <c r="Y489" s="171">
        <f>SUMPRODUCT('Cost Escalators'!$B$20:$M$20,'Input Data'!$AA489:$AL489)</f>
        <v>1</v>
      </c>
      <c r="Z489" s="171">
        <f>SUMPRODUCT('Cost Escalators'!$B$21:$M$21,'Input Data'!$AA489:$AL489)</f>
        <v>1</v>
      </c>
      <c r="AA489" s="176">
        <f>SUMPRODUCT('Cost Escalators'!$B$22:$M$22,'Input Data'!$AA489:$AL489)</f>
        <v>1</v>
      </c>
      <c r="AC489" s="255">
        <f>IF(OR($A489='Cost Escalators'!$A$68,$A489='Cost Escalators'!$A$69,$A489='Cost Escalators'!$A$70,$A489='Cost Escalators'!$A$71),SUM($H489:$L489),0)</f>
        <v>0</v>
      </c>
    </row>
    <row r="490" spans="1:29" x14ac:dyDescent="0.2">
      <c r="A490" s="33">
        <f>'Input Data'!A490</f>
        <v>7350</v>
      </c>
      <c r="B490" s="33" t="str">
        <f>'Input Data'!B490</f>
        <v>Secondary System Renewal</v>
      </c>
      <c r="C490" s="33" t="str">
        <f>'Input Data'!C490</f>
        <v>Albury Secondary System Renewal</v>
      </c>
      <c r="D490" s="35" t="str">
        <f>'Input Data'!D490</f>
        <v>PS Replacement</v>
      </c>
      <c r="E490" s="63" t="str">
        <f>'Input Data'!E490</f>
        <v>Input_Proj_Commit</v>
      </c>
      <c r="F490" s="68">
        <f>'Input Data'!F490</f>
        <v>2016</v>
      </c>
      <c r="G490" s="52">
        <f>'Input Data'!G490</f>
        <v>2013</v>
      </c>
      <c r="H490" s="34">
        <f>'Costs ($2014) Excl Real Esc'!H490</f>
        <v>0</v>
      </c>
      <c r="I490" s="34">
        <f>'Costs ($2014) Excl Real Esc'!I490</f>
        <v>0</v>
      </c>
      <c r="J490" s="34">
        <f>'Costs ($2014) Excl Real Esc'!J490</f>
        <v>0</v>
      </c>
      <c r="K490" s="34">
        <f>'Costs ($2014) Excl Real Esc'!K490</f>
        <v>21893.831305158761</v>
      </c>
      <c r="L490" s="49">
        <f>'Costs ($2014) Excl Real Esc'!L490*W490</f>
        <v>0</v>
      </c>
      <c r="M490" s="34">
        <f>'Costs ($2014) Excl Real Esc'!M490*X490</f>
        <v>0</v>
      </c>
      <c r="N490" s="34">
        <f>'Costs ($2014) Excl Real Esc'!N490*Y490</f>
        <v>0</v>
      </c>
      <c r="O490" s="34">
        <f>'Costs ($2014) Excl Real Esc'!O490*Z490</f>
        <v>0</v>
      </c>
      <c r="P490" s="49">
        <f>'Costs ($2014) Excl Real Esc'!P490*AA490</f>
        <v>0</v>
      </c>
      <c r="R490" s="102">
        <f t="shared" si="31"/>
        <v>0</v>
      </c>
      <c r="S490" s="34">
        <f t="shared" si="32"/>
        <v>21893.831305158761</v>
      </c>
      <c r="T490" s="34">
        <f t="shared" si="33"/>
        <v>0</v>
      </c>
      <c r="U490" s="49">
        <f t="shared" si="34"/>
        <v>0</v>
      </c>
      <c r="W490" s="177">
        <f>SUMPRODUCT('Cost Escalators'!$B$18:$M$18,'Input Data'!$AA490:$AL490)</f>
        <v>1</v>
      </c>
      <c r="X490" s="171">
        <f>SUMPRODUCT('Cost Escalators'!$B$19:$M$19,'Input Data'!$AA490:$AL490)</f>
        <v>1</v>
      </c>
      <c r="Y490" s="171">
        <f>SUMPRODUCT('Cost Escalators'!$B$20:$M$20,'Input Data'!$AA490:$AL490)</f>
        <v>1</v>
      </c>
      <c r="Z490" s="171">
        <f>SUMPRODUCT('Cost Escalators'!$B$21:$M$21,'Input Data'!$AA490:$AL490)</f>
        <v>1</v>
      </c>
      <c r="AA490" s="176">
        <f>SUMPRODUCT('Cost Escalators'!$B$22:$M$22,'Input Data'!$AA490:$AL490)</f>
        <v>1</v>
      </c>
      <c r="AC490" s="255">
        <f>IF(OR($A490='Cost Escalators'!$A$68,$A490='Cost Escalators'!$A$69,$A490='Cost Escalators'!$A$70,$A490='Cost Escalators'!$A$71),SUM($H490:$L490),0)</f>
        <v>0</v>
      </c>
    </row>
    <row r="491" spans="1:29" x14ac:dyDescent="0.2">
      <c r="A491" s="33">
        <f>'Input Data'!A491</f>
        <v>7366</v>
      </c>
      <c r="B491" s="33" t="str">
        <f>'Input Data'!B491</f>
        <v>Secondary System Renewal</v>
      </c>
      <c r="C491" s="33" t="str">
        <f>'Input Data'!C491</f>
        <v>Hume Secondary System Renewal</v>
      </c>
      <c r="D491" s="35" t="str">
        <f>'Input Data'!D491</f>
        <v>PS Replacement</v>
      </c>
      <c r="E491" s="63" t="str">
        <f>'Input Data'!E491</f>
        <v>Input_Proj_Commit</v>
      </c>
      <c r="F491" s="68">
        <f>'Input Data'!F491</f>
        <v>2017</v>
      </c>
      <c r="G491" s="52">
        <f>'Input Data'!G491</f>
        <v>2013</v>
      </c>
      <c r="H491" s="34">
        <f>'Costs ($2014) Excl Real Esc'!H491</f>
        <v>1468.3056636450915</v>
      </c>
      <c r="I491" s="34">
        <f>'Costs ($2014) Excl Real Esc'!I491</f>
        <v>-61184.256206680278</v>
      </c>
      <c r="J491" s="34">
        <f>'Costs ($2014) Excl Real Esc'!J491</f>
        <v>0</v>
      </c>
      <c r="K491" s="34">
        <f>'Costs ($2014) Excl Real Esc'!K491</f>
        <v>4638.4891903237167</v>
      </c>
      <c r="L491" s="49">
        <f>'Costs ($2014) Excl Real Esc'!L491*W491</f>
        <v>0</v>
      </c>
      <c r="M491" s="34">
        <f>'Costs ($2014) Excl Real Esc'!M491*X491</f>
        <v>0</v>
      </c>
      <c r="N491" s="34">
        <f>'Costs ($2014) Excl Real Esc'!N491*Y491</f>
        <v>0</v>
      </c>
      <c r="O491" s="34">
        <f>'Costs ($2014) Excl Real Esc'!O491*Z491</f>
        <v>0</v>
      </c>
      <c r="P491" s="49">
        <f>'Costs ($2014) Excl Real Esc'!P491*AA491</f>
        <v>0</v>
      </c>
      <c r="R491" s="102">
        <f t="shared" si="31"/>
        <v>0</v>
      </c>
      <c r="S491" s="34">
        <f t="shared" si="32"/>
        <v>0</v>
      </c>
      <c r="T491" s="34">
        <f t="shared" si="33"/>
        <v>-55077.461352711471</v>
      </c>
      <c r="U491" s="49">
        <f t="shared" si="34"/>
        <v>0</v>
      </c>
      <c r="W491" s="177">
        <f>SUMPRODUCT('Cost Escalators'!$B$18:$M$18,'Input Data'!$AA491:$AL491)</f>
        <v>1</v>
      </c>
      <c r="X491" s="171">
        <f>SUMPRODUCT('Cost Escalators'!$B$19:$M$19,'Input Data'!$AA491:$AL491)</f>
        <v>1</v>
      </c>
      <c r="Y491" s="171">
        <f>SUMPRODUCT('Cost Escalators'!$B$20:$M$20,'Input Data'!$AA491:$AL491)</f>
        <v>1</v>
      </c>
      <c r="Z491" s="171">
        <f>SUMPRODUCT('Cost Escalators'!$B$21:$M$21,'Input Data'!$AA491:$AL491)</f>
        <v>1</v>
      </c>
      <c r="AA491" s="176">
        <f>SUMPRODUCT('Cost Escalators'!$B$22:$M$22,'Input Data'!$AA491:$AL491)</f>
        <v>1</v>
      </c>
      <c r="AC491" s="255">
        <f>IF(OR($A491='Cost Escalators'!$A$68,$A491='Cost Escalators'!$A$69,$A491='Cost Escalators'!$A$70,$A491='Cost Escalators'!$A$71),SUM($H491:$L491),0)</f>
        <v>0</v>
      </c>
    </row>
    <row r="492" spans="1:29" x14ac:dyDescent="0.2">
      <c r="A492" s="33">
        <f>'Input Data'!A492</f>
        <v>7365</v>
      </c>
      <c r="B492" s="33" t="str">
        <f>'Input Data'!B492</f>
        <v>Secondary System Renewal</v>
      </c>
      <c r="C492" s="33" t="str">
        <f>'Input Data'!C492</f>
        <v>Deniliquin Secondary System Renewal</v>
      </c>
      <c r="D492" s="35" t="str">
        <f>'Input Data'!D492</f>
        <v>PS Replacement</v>
      </c>
      <c r="E492" s="63" t="str">
        <f>'Input Data'!E492</f>
        <v>Input_Proj_Commit</v>
      </c>
      <c r="F492" s="68">
        <f>'Input Data'!F492</f>
        <v>2018</v>
      </c>
      <c r="G492" s="52">
        <f>'Input Data'!G492</f>
        <v>2013</v>
      </c>
      <c r="H492" s="34">
        <f>'Costs ($2014) Excl Real Esc'!H492</f>
        <v>0</v>
      </c>
      <c r="I492" s="34">
        <f>'Costs ($2014) Excl Real Esc'!I492</f>
        <v>0</v>
      </c>
      <c r="J492" s="34">
        <f>'Costs ($2014) Excl Real Esc'!J492</f>
        <v>0</v>
      </c>
      <c r="K492" s="34">
        <f>'Costs ($2014) Excl Real Esc'!K492</f>
        <v>4797.8129747612602</v>
      </c>
      <c r="L492" s="49">
        <f>'Costs ($2014) Excl Real Esc'!L492*W492</f>
        <v>0</v>
      </c>
      <c r="M492" s="34">
        <f>'Costs ($2014) Excl Real Esc'!M492*X492</f>
        <v>0</v>
      </c>
      <c r="N492" s="34">
        <f>'Costs ($2014) Excl Real Esc'!N492*Y492</f>
        <v>0</v>
      </c>
      <c r="O492" s="34">
        <f>'Costs ($2014) Excl Real Esc'!O492*Z492</f>
        <v>0</v>
      </c>
      <c r="P492" s="49">
        <f>'Costs ($2014) Excl Real Esc'!P492*AA492</f>
        <v>0</v>
      </c>
      <c r="R492" s="102">
        <f t="shared" si="31"/>
        <v>0</v>
      </c>
      <c r="S492" s="34">
        <f t="shared" si="32"/>
        <v>0</v>
      </c>
      <c r="T492" s="34">
        <f t="shared" si="33"/>
        <v>0</v>
      </c>
      <c r="U492" s="49">
        <f t="shared" si="34"/>
        <v>4797.8129747612602</v>
      </c>
      <c r="W492" s="177">
        <f>SUMPRODUCT('Cost Escalators'!$B$18:$M$18,'Input Data'!$AA492:$AL492)</f>
        <v>1</v>
      </c>
      <c r="X492" s="171">
        <f>SUMPRODUCT('Cost Escalators'!$B$19:$M$19,'Input Data'!$AA492:$AL492)</f>
        <v>1</v>
      </c>
      <c r="Y492" s="171">
        <f>SUMPRODUCT('Cost Escalators'!$B$20:$M$20,'Input Data'!$AA492:$AL492)</f>
        <v>1</v>
      </c>
      <c r="Z492" s="171">
        <f>SUMPRODUCT('Cost Escalators'!$B$21:$M$21,'Input Data'!$AA492:$AL492)</f>
        <v>1</v>
      </c>
      <c r="AA492" s="176">
        <f>SUMPRODUCT('Cost Escalators'!$B$22:$M$22,'Input Data'!$AA492:$AL492)</f>
        <v>1</v>
      </c>
      <c r="AC492" s="255">
        <f>IF(OR($A492='Cost Escalators'!$A$68,$A492='Cost Escalators'!$A$69,$A492='Cost Escalators'!$A$70,$A492='Cost Escalators'!$A$71),SUM($H492:$L492),0)</f>
        <v>0</v>
      </c>
    </row>
    <row r="493" spans="1:29" x14ac:dyDescent="0.2">
      <c r="A493" s="33">
        <f>'Input Data'!A493</f>
        <v>7638</v>
      </c>
      <c r="B493" s="33" t="str">
        <f>'Input Data'!B493</f>
        <v>Secondary System Renewal</v>
      </c>
      <c r="C493" s="33" t="str">
        <f>'Input Data'!C493</f>
        <v>Sydney North Secondary System Renewal</v>
      </c>
      <c r="D493" s="35" t="str">
        <f>'Input Data'!D493</f>
        <v>PS Replacement</v>
      </c>
      <c r="E493" s="63" t="str">
        <f>'Input Data'!E493</f>
        <v>Input_Proj_Commit</v>
      </c>
      <c r="F493" s="68">
        <f>'Input Data'!F493</f>
        <v>2019</v>
      </c>
      <c r="G493" s="52">
        <f>'Input Data'!G493</f>
        <v>2013</v>
      </c>
      <c r="H493" s="34">
        <f>'Costs ($2014) Excl Real Esc'!H493</f>
        <v>0</v>
      </c>
      <c r="I493" s="34">
        <f>'Costs ($2014) Excl Real Esc'!I493</f>
        <v>0</v>
      </c>
      <c r="J493" s="34">
        <f>'Costs ($2014) Excl Real Esc'!J493</f>
        <v>0</v>
      </c>
      <c r="K493" s="34">
        <f>'Costs ($2014) Excl Real Esc'!K493</f>
        <v>34534.475255810314</v>
      </c>
      <c r="L493" s="49">
        <f>'Costs ($2014) Excl Real Esc'!L493*W493</f>
        <v>0</v>
      </c>
      <c r="M493" s="34">
        <f>'Costs ($2014) Excl Real Esc'!M493*X493</f>
        <v>0</v>
      </c>
      <c r="N493" s="34">
        <f>'Costs ($2014) Excl Real Esc'!N493*Y493</f>
        <v>0</v>
      </c>
      <c r="O493" s="34">
        <f>'Costs ($2014) Excl Real Esc'!O493*Z493</f>
        <v>0</v>
      </c>
      <c r="P493" s="49">
        <f>'Costs ($2014) Excl Real Esc'!P493*AA493</f>
        <v>0</v>
      </c>
      <c r="R493" s="102">
        <f t="shared" si="31"/>
        <v>0</v>
      </c>
      <c r="S493" s="34">
        <f t="shared" si="32"/>
        <v>0</v>
      </c>
      <c r="T493" s="34">
        <f t="shared" si="33"/>
        <v>0</v>
      </c>
      <c r="U493" s="49">
        <f t="shared" si="34"/>
        <v>0</v>
      </c>
      <c r="W493" s="177">
        <f>SUMPRODUCT('Cost Escalators'!$B$18:$M$18,'Input Data'!$AA493:$AL493)</f>
        <v>1</v>
      </c>
      <c r="X493" s="171">
        <f>SUMPRODUCT('Cost Escalators'!$B$19:$M$19,'Input Data'!$AA493:$AL493)</f>
        <v>1</v>
      </c>
      <c r="Y493" s="171">
        <f>SUMPRODUCT('Cost Escalators'!$B$20:$M$20,'Input Data'!$AA493:$AL493)</f>
        <v>1</v>
      </c>
      <c r="Z493" s="171">
        <f>SUMPRODUCT('Cost Escalators'!$B$21:$M$21,'Input Data'!$AA493:$AL493)</f>
        <v>1</v>
      </c>
      <c r="AA493" s="176">
        <f>SUMPRODUCT('Cost Escalators'!$B$22:$M$22,'Input Data'!$AA493:$AL493)</f>
        <v>1</v>
      </c>
      <c r="AC493" s="255">
        <f>IF(OR($A493='Cost Escalators'!$A$68,$A493='Cost Escalators'!$A$69,$A493='Cost Escalators'!$A$70,$A493='Cost Escalators'!$A$71),SUM($H493:$L493),0)</f>
        <v>0</v>
      </c>
    </row>
    <row r="494" spans="1:29" x14ac:dyDescent="0.2">
      <c r="A494" s="33">
        <f>'Input Data'!A494</f>
        <v>6928</v>
      </c>
      <c r="B494" s="33" t="str">
        <f>'Input Data'!B494</f>
        <v>Secondary System Renewal</v>
      </c>
      <c r="C494" s="33" t="str">
        <f>'Input Data'!C494</f>
        <v>Liddell Secondary System Renewal</v>
      </c>
      <c r="D494" s="35" t="str">
        <f>'Input Data'!D494</f>
        <v>PS Replacement</v>
      </c>
      <c r="E494" s="63" t="str">
        <f>'Input Data'!E494</f>
        <v>Input_Proj_Commit</v>
      </c>
      <c r="F494" s="68">
        <f>'Input Data'!F494</f>
        <v>2020</v>
      </c>
      <c r="G494" s="52">
        <f>'Input Data'!G494</f>
        <v>2013</v>
      </c>
      <c r="H494" s="34">
        <f>'Costs ($2014) Excl Real Esc'!H494</f>
        <v>0</v>
      </c>
      <c r="I494" s="34">
        <f>'Costs ($2014) Excl Real Esc'!I494</f>
        <v>2484.7183310635669</v>
      </c>
      <c r="J494" s="34">
        <f>'Costs ($2014) Excl Real Esc'!J494</f>
        <v>0</v>
      </c>
      <c r="K494" s="34">
        <f>'Costs ($2014) Excl Real Esc'!K494</f>
        <v>0</v>
      </c>
      <c r="L494" s="49">
        <f>'Costs ($2014) Excl Real Esc'!L494*W494</f>
        <v>0</v>
      </c>
      <c r="M494" s="34">
        <f>'Costs ($2014) Excl Real Esc'!M494*X494</f>
        <v>0</v>
      </c>
      <c r="N494" s="34">
        <f>'Costs ($2014) Excl Real Esc'!N494*Y494</f>
        <v>0</v>
      </c>
      <c r="O494" s="34">
        <f>'Costs ($2014) Excl Real Esc'!O494*Z494</f>
        <v>0</v>
      </c>
      <c r="P494" s="49">
        <f>'Costs ($2014) Excl Real Esc'!P494*AA494</f>
        <v>0</v>
      </c>
      <c r="R494" s="102">
        <f t="shared" si="31"/>
        <v>0</v>
      </c>
      <c r="S494" s="34">
        <f t="shared" si="32"/>
        <v>0</v>
      </c>
      <c r="T494" s="34">
        <f t="shared" si="33"/>
        <v>0</v>
      </c>
      <c r="U494" s="49">
        <f t="shared" si="34"/>
        <v>0</v>
      </c>
      <c r="W494" s="177">
        <f>SUMPRODUCT('Cost Escalators'!$B$18:$M$18,'Input Data'!$AA494:$AL494)</f>
        <v>1</v>
      </c>
      <c r="X494" s="171">
        <f>SUMPRODUCT('Cost Escalators'!$B$19:$M$19,'Input Data'!$AA494:$AL494)</f>
        <v>1</v>
      </c>
      <c r="Y494" s="171">
        <f>SUMPRODUCT('Cost Escalators'!$B$20:$M$20,'Input Data'!$AA494:$AL494)</f>
        <v>1</v>
      </c>
      <c r="Z494" s="171">
        <f>SUMPRODUCT('Cost Escalators'!$B$21:$M$21,'Input Data'!$AA494:$AL494)</f>
        <v>1</v>
      </c>
      <c r="AA494" s="176">
        <f>SUMPRODUCT('Cost Escalators'!$B$22:$M$22,'Input Data'!$AA494:$AL494)</f>
        <v>1</v>
      </c>
      <c r="AC494" s="255">
        <f>IF(OR($A494='Cost Escalators'!$A$68,$A494='Cost Escalators'!$A$69,$A494='Cost Escalators'!$A$70,$A494='Cost Escalators'!$A$71),SUM($H494:$L494),0)</f>
        <v>0</v>
      </c>
    </row>
    <row r="495" spans="1:29" x14ac:dyDescent="0.2">
      <c r="A495" s="33">
        <f>'Input Data'!A495</f>
        <v>7351</v>
      </c>
      <c r="B495" s="33" t="str">
        <f>'Input Data'!B495</f>
        <v>Secondary System Renewal</v>
      </c>
      <c r="C495" s="33" t="str">
        <f>'Input Data'!C495</f>
        <v>Beryl Secondary System Renewal</v>
      </c>
      <c r="D495" s="35" t="str">
        <f>'Input Data'!D495</f>
        <v>PS Replacement</v>
      </c>
      <c r="E495" s="63" t="str">
        <f>'Input Data'!E495</f>
        <v>Input_Proj_Commit</v>
      </c>
      <c r="F495" s="68">
        <f>'Input Data'!F495</f>
        <v>2020</v>
      </c>
      <c r="G495" s="52">
        <f>'Input Data'!G495</f>
        <v>2013</v>
      </c>
      <c r="H495" s="34">
        <f>'Costs ($2014) Excl Real Esc'!H495</f>
        <v>0</v>
      </c>
      <c r="I495" s="34">
        <f>'Costs ($2014) Excl Real Esc'!I495</f>
        <v>0</v>
      </c>
      <c r="J495" s="34">
        <f>'Costs ($2014) Excl Real Esc'!J495</f>
        <v>-385.22134887937636</v>
      </c>
      <c r="K495" s="34">
        <f>'Costs ($2014) Excl Real Esc'!K495</f>
        <v>375.05614258068044</v>
      </c>
      <c r="L495" s="49">
        <f>'Costs ($2014) Excl Real Esc'!L495*W495</f>
        <v>0</v>
      </c>
      <c r="M495" s="34">
        <f>'Costs ($2014) Excl Real Esc'!M495*X495</f>
        <v>0</v>
      </c>
      <c r="N495" s="34">
        <f>'Costs ($2014) Excl Real Esc'!N495*Y495</f>
        <v>0</v>
      </c>
      <c r="O495" s="34">
        <f>'Costs ($2014) Excl Real Esc'!O495*Z495</f>
        <v>0</v>
      </c>
      <c r="P495" s="49">
        <f>'Costs ($2014) Excl Real Esc'!P495*AA495</f>
        <v>0</v>
      </c>
      <c r="R495" s="102">
        <f t="shared" si="31"/>
        <v>0</v>
      </c>
      <c r="S495" s="34">
        <f t="shared" si="32"/>
        <v>0</v>
      </c>
      <c r="T495" s="34">
        <f t="shared" si="33"/>
        <v>0</v>
      </c>
      <c r="U495" s="49">
        <f t="shared" si="34"/>
        <v>0</v>
      </c>
      <c r="W495" s="177">
        <f>SUMPRODUCT('Cost Escalators'!$B$18:$M$18,'Input Data'!$AA495:$AL495)</f>
        <v>1</v>
      </c>
      <c r="X495" s="171">
        <f>SUMPRODUCT('Cost Escalators'!$B$19:$M$19,'Input Data'!$AA495:$AL495)</f>
        <v>1</v>
      </c>
      <c r="Y495" s="171">
        <f>SUMPRODUCT('Cost Escalators'!$B$20:$M$20,'Input Data'!$AA495:$AL495)</f>
        <v>1</v>
      </c>
      <c r="Z495" s="171">
        <f>SUMPRODUCT('Cost Escalators'!$B$21:$M$21,'Input Data'!$AA495:$AL495)</f>
        <v>1</v>
      </c>
      <c r="AA495" s="176">
        <f>SUMPRODUCT('Cost Escalators'!$B$22:$M$22,'Input Data'!$AA495:$AL495)</f>
        <v>1</v>
      </c>
      <c r="AC495" s="255">
        <f>IF(OR($A495='Cost Escalators'!$A$68,$A495='Cost Escalators'!$A$69,$A495='Cost Escalators'!$A$70,$A495='Cost Escalators'!$A$71),SUM($H495:$L495),0)</f>
        <v>0</v>
      </c>
    </row>
    <row r="496" spans="1:29" x14ac:dyDescent="0.2">
      <c r="A496" s="33">
        <f>'Input Data'!A496</f>
        <v>7354</v>
      </c>
      <c r="B496" s="33" t="str">
        <f>'Input Data'!B496</f>
        <v>Secondary System Renewal</v>
      </c>
      <c r="C496" s="33" t="str">
        <f>'Input Data'!C496</f>
        <v>Buronga Secondary System Renewal</v>
      </c>
      <c r="D496" s="35" t="str">
        <f>'Input Data'!D496</f>
        <v>PS Replacement</v>
      </c>
      <c r="E496" s="63" t="str">
        <f>'Input Data'!E496</f>
        <v>Input_Proj_Commit</v>
      </c>
      <c r="F496" s="68">
        <f>'Input Data'!F496</f>
        <v>2020</v>
      </c>
      <c r="G496" s="52">
        <f>'Input Data'!G496</f>
        <v>2013</v>
      </c>
      <c r="H496" s="34">
        <f>'Costs ($2014) Excl Real Esc'!H496</f>
        <v>0</v>
      </c>
      <c r="I496" s="34">
        <f>'Costs ($2014) Excl Real Esc'!I496</f>
        <v>0</v>
      </c>
      <c r="J496" s="34">
        <f>'Costs ($2014) Excl Real Esc'!J496</f>
        <v>385.22134887937636</v>
      </c>
      <c r="K496" s="34">
        <f>'Costs ($2014) Excl Real Esc'!K496</f>
        <v>3011.1627114787384</v>
      </c>
      <c r="L496" s="49">
        <f>'Costs ($2014) Excl Real Esc'!L496*W496</f>
        <v>0</v>
      </c>
      <c r="M496" s="34">
        <f>'Costs ($2014) Excl Real Esc'!M496*X496</f>
        <v>0</v>
      </c>
      <c r="N496" s="34">
        <f>'Costs ($2014) Excl Real Esc'!N496*Y496</f>
        <v>0</v>
      </c>
      <c r="O496" s="34">
        <f>'Costs ($2014) Excl Real Esc'!O496*Z496</f>
        <v>0</v>
      </c>
      <c r="P496" s="49">
        <f>'Costs ($2014) Excl Real Esc'!P496*AA496</f>
        <v>0</v>
      </c>
      <c r="R496" s="102">
        <f t="shared" si="31"/>
        <v>0</v>
      </c>
      <c r="S496" s="34">
        <f t="shared" si="32"/>
        <v>0</v>
      </c>
      <c r="T496" s="34">
        <f t="shared" si="33"/>
        <v>0</v>
      </c>
      <c r="U496" s="49">
        <f t="shared" si="34"/>
        <v>0</v>
      </c>
      <c r="W496" s="177">
        <f>SUMPRODUCT('Cost Escalators'!$B$18:$M$18,'Input Data'!$AA496:$AL496)</f>
        <v>1</v>
      </c>
      <c r="X496" s="171">
        <f>SUMPRODUCT('Cost Escalators'!$B$19:$M$19,'Input Data'!$AA496:$AL496)</f>
        <v>1</v>
      </c>
      <c r="Y496" s="171">
        <f>SUMPRODUCT('Cost Escalators'!$B$20:$M$20,'Input Data'!$AA496:$AL496)</f>
        <v>1</v>
      </c>
      <c r="Z496" s="171">
        <f>SUMPRODUCT('Cost Escalators'!$B$21:$M$21,'Input Data'!$AA496:$AL496)</f>
        <v>1</v>
      </c>
      <c r="AA496" s="176">
        <f>SUMPRODUCT('Cost Escalators'!$B$22:$M$22,'Input Data'!$AA496:$AL496)</f>
        <v>1</v>
      </c>
      <c r="AC496" s="255">
        <f>IF(OR($A496='Cost Escalators'!$A$68,$A496='Cost Escalators'!$A$69,$A496='Cost Escalators'!$A$70,$A496='Cost Escalators'!$A$71),SUM($H496:$L496),0)</f>
        <v>0</v>
      </c>
    </row>
    <row r="497" spans="1:29" x14ac:dyDescent="0.2">
      <c r="A497" s="33">
        <f>'Input Data'!A497</f>
        <v>7651</v>
      </c>
      <c r="B497" s="33" t="str">
        <f>'Input Data'!B497</f>
        <v>Secondary System Renewal</v>
      </c>
      <c r="C497" s="33" t="str">
        <f>'Input Data'!C497</f>
        <v>Liddell Secondary System Renewal</v>
      </c>
      <c r="D497" s="35" t="str">
        <f>'Input Data'!D497</f>
        <v>PS Replacement</v>
      </c>
      <c r="E497" s="63" t="str">
        <f>'Input Data'!E497</f>
        <v>Input_Proj_Commit</v>
      </c>
      <c r="F497" s="68">
        <f>'Input Data'!F497</f>
        <v>2020</v>
      </c>
      <c r="G497" s="52">
        <f>'Input Data'!G497</f>
        <v>2013</v>
      </c>
      <c r="H497" s="34">
        <f>'Costs ($2014) Excl Real Esc'!H497</f>
        <v>0</v>
      </c>
      <c r="I497" s="34">
        <f>'Costs ($2014) Excl Real Esc'!I497</f>
        <v>0</v>
      </c>
      <c r="J497" s="34">
        <f>'Costs ($2014) Excl Real Esc'!J497</f>
        <v>0</v>
      </c>
      <c r="K497" s="34">
        <f>'Costs ($2014) Excl Real Esc'!K497</f>
        <v>16129.534525196748</v>
      </c>
      <c r="L497" s="49">
        <f>'Costs ($2014) Excl Real Esc'!L497*W497</f>
        <v>0</v>
      </c>
      <c r="M497" s="34">
        <f>'Costs ($2014) Excl Real Esc'!M497*X497</f>
        <v>0</v>
      </c>
      <c r="N497" s="34">
        <f>'Costs ($2014) Excl Real Esc'!N497*Y497</f>
        <v>0</v>
      </c>
      <c r="O497" s="34">
        <f>'Costs ($2014) Excl Real Esc'!O497*Z497</f>
        <v>0</v>
      </c>
      <c r="P497" s="49">
        <f>'Costs ($2014) Excl Real Esc'!P497*AA497</f>
        <v>0</v>
      </c>
      <c r="R497" s="102">
        <f t="shared" si="31"/>
        <v>0</v>
      </c>
      <c r="S497" s="34">
        <f t="shared" si="32"/>
        <v>0</v>
      </c>
      <c r="T497" s="34">
        <f t="shared" si="33"/>
        <v>0</v>
      </c>
      <c r="U497" s="49">
        <f t="shared" si="34"/>
        <v>0</v>
      </c>
      <c r="W497" s="177">
        <f>SUMPRODUCT('Cost Escalators'!$B$18:$M$18,'Input Data'!$AA497:$AL497)</f>
        <v>1</v>
      </c>
      <c r="X497" s="171">
        <f>SUMPRODUCT('Cost Escalators'!$B$19:$M$19,'Input Data'!$AA497:$AL497)</f>
        <v>1</v>
      </c>
      <c r="Y497" s="171">
        <f>SUMPRODUCT('Cost Escalators'!$B$20:$M$20,'Input Data'!$AA497:$AL497)</f>
        <v>1</v>
      </c>
      <c r="Z497" s="171">
        <f>SUMPRODUCT('Cost Escalators'!$B$21:$M$21,'Input Data'!$AA497:$AL497)</f>
        <v>1</v>
      </c>
      <c r="AA497" s="176">
        <f>SUMPRODUCT('Cost Escalators'!$B$22:$M$22,'Input Data'!$AA497:$AL497)</f>
        <v>1</v>
      </c>
      <c r="AC497" s="255">
        <f>IF(OR($A497='Cost Escalators'!$A$68,$A497='Cost Escalators'!$A$69,$A497='Cost Escalators'!$A$70,$A497='Cost Escalators'!$A$71),SUM($H497:$L497),0)</f>
        <v>0</v>
      </c>
    </row>
    <row r="498" spans="1:29" x14ac:dyDescent="0.2">
      <c r="A498" s="33">
        <f>'Input Data'!A498</f>
        <v>7667</v>
      </c>
      <c r="B498" s="33" t="str">
        <f>'Input Data'!B498</f>
        <v>Secondary System Renewal</v>
      </c>
      <c r="C498" s="33" t="str">
        <f>'Input Data'!C498</f>
        <v>Avon Secondary System Renewal</v>
      </c>
      <c r="D498" s="35" t="str">
        <f>'Input Data'!D498</f>
        <v>PS Replacement</v>
      </c>
      <c r="E498" s="63" t="str">
        <f>'Input Data'!E498</f>
        <v>Input_Proj_Commit</v>
      </c>
      <c r="F498" s="68">
        <f>'Input Data'!F498</f>
        <v>2021</v>
      </c>
      <c r="G498" s="52">
        <f>'Input Data'!G498</f>
        <v>2013</v>
      </c>
      <c r="H498" s="34">
        <f>'Costs ($2014) Excl Real Esc'!H498</f>
        <v>0</v>
      </c>
      <c r="I498" s="34">
        <f>'Costs ($2014) Excl Real Esc'!I498</f>
        <v>0</v>
      </c>
      <c r="J498" s="34">
        <f>'Costs ($2014) Excl Real Esc'!J498</f>
        <v>0</v>
      </c>
      <c r="K498" s="34">
        <f>'Costs ($2014) Excl Real Esc'!K498</f>
        <v>21751.622855944523</v>
      </c>
      <c r="L498" s="49">
        <f>'Costs ($2014) Excl Real Esc'!L498*W498</f>
        <v>0</v>
      </c>
      <c r="M498" s="34">
        <f>'Costs ($2014) Excl Real Esc'!M498*X498</f>
        <v>0</v>
      </c>
      <c r="N498" s="34">
        <f>'Costs ($2014) Excl Real Esc'!N498*Y498</f>
        <v>0</v>
      </c>
      <c r="O498" s="34">
        <f>'Costs ($2014) Excl Real Esc'!O498*Z498</f>
        <v>0</v>
      </c>
      <c r="P498" s="49">
        <f>'Costs ($2014) Excl Real Esc'!P498*AA498</f>
        <v>0</v>
      </c>
      <c r="R498" s="102">
        <f t="shared" si="31"/>
        <v>0</v>
      </c>
      <c r="S498" s="34">
        <f t="shared" si="32"/>
        <v>0</v>
      </c>
      <c r="T498" s="34">
        <f t="shared" si="33"/>
        <v>0</v>
      </c>
      <c r="U498" s="49">
        <f t="shared" si="34"/>
        <v>0</v>
      </c>
      <c r="W498" s="177">
        <f>SUMPRODUCT('Cost Escalators'!$B$18:$M$18,'Input Data'!$AA498:$AL498)</f>
        <v>1</v>
      </c>
      <c r="X498" s="171">
        <f>SUMPRODUCT('Cost Escalators'!$B$19:$M$19,'Input Data'!$AA498:$AL498)</f>
        <v>1</v>
      </c>
      <c r="Y498" s="171">
        <f>SUMPRODUCT('Cost Escalators'!$B$20:$M$20,'Input Data'!$AA498:$AL498)</f>
        <v>1</v>
      </c>
      <c r="Z498" s="171">
        <f>SUMPRODUCT('Cost Escalators'!$B$21:$M$21,'Input Data'!$AA498:$AL498)</f>
        <v>1</v>
      </c>
      <c r="AA498" s="176">
        <f>SUMPRODUCT('Cost Escalators'!$B$22:$M$22,'Input Data'!$AA498:$AL498)</f>
        <v>1</v>
      </c>
      <c r="AC498" s="255">
        <f>IF(OR($A498='Cost Escalators'!$A$68,$A498='Cost Escalators'!$A$69,$A498='Cost Escalators'!$A$70,$A498='Cost Escalators'!$A$71),SUM($H498:$L498),0)</f>
        <v>0</v>
      </c>
    </row>
    <row r="499" spans="1:29" x14ac:dyDescent="0.2">
      <c r="A499" s="33">
        <f>'Input Data'!A499</f>
        <v>6364</v>
      </c>
      <c r="B499" s="33" t="str">
        <f>'Input Data'!B499</f>
        <v>Substation Minor Projects</v>
      </c>
      <c r="C499" s="33" t="str">
        <f>'Input Data'!C499</f>
        <v>Double Breaker Autoreclose Modifications at Various Sites</v>
      </c>
      <c r="D499" s="35" t="str">
        <f>'Input Data'!D499</f>
        <v>PS Replacement</v>
      </c>
      <c r="E499" s="63" t="str">
        <f>'Input Data'!E499</f>
        <v>Input_Proj_Commit</v>
      </c>
      <c r="F499" s="68">
        <f>'Input Data'!F499</f>
        <v>2009</v>
      </c>
      <c r="G499" s="52">
        <f>'Input Data'!G499</f>
        <v>2013</v>
      </c>
      <c r="H499" s="34">
        <f>'Costs ($2014) Excl Real Esc'!H499</f>
        <v>476.68455666293534</v>
      </c>
      <c r="I499" s="34">
        <f>'Costs ($2014) Excl Real Esc'!I499</f>
        <v>0</v>
      </c>
      <c r="J499" s="34">
        <f>'Costs ($2014) Excl Real Esc'!J499</f>
        <v>0</v>
      </c>
      <c r="K499" s="34">
        <f>'Costs ($2014) Excl Real Esc'!K499</f>
        <v>0</v>
      </c>
      <c r="L499" s="49">
        <f>'Costs ($2014) Excl Real Esc'!L499*W499</f>
        <v>0</v>
      </c>
      <c r="M499" s="34">
        <f>'Costs ($2014) Excl Real Esc'!M499*X499</f>
        <v>0</v>
      </c>
      <c r="N499" s="34">
        <f>'Costs ($2014) Excl Real Esc'!N499*Y499</f>
        <v>0</v>
      </c>
      <c r="O499" s="34">
        <f>'Costs ($2014) Excl Real Esc'!O499*Z499</f>
        <v>0</v>
      </c>
      <c r="P499" s="49">
        <f>'Costs ($2014) Excl Real Esc'!P499*AA499</f>
        <v>0</v>
      </c>
      <c r="R499" s="102">
        <f t="shared" si="31"/>
        <v>0</v>
      </c>
      <c r="S499" s="34">
        <f t="shared" si="32"/>
        <v>0</v>
      </c>
      <c r="T499" s="34">
        <f t="shared" si="33"/>
        <v>0</v>
      </c>
      <c r="U499" s="49">
        <f t="shared" si="34"/>
        <v>0</v>
      </c>
      <c r="W499" s="177">
        <f>SUMPRODUCT('Cost Escalators'!$B$18:$M$18,'Input Data'!$AA499:$AL499)</f>
        <v>1</v>
      </c>
      <c r="X499" s="171">
        <f>SUMPRODUCT('Cost Escalators'!$B$19:$M$19,'Input Data'!$AA499:$AL499)</f>
        <v>1</v>
      </c>
      <c r="Y499" s="171">
        <f>SUMPRODUCT('Cost Escalators'!$B$20:$M$20,'Input Data'!$AA499:$AL499)</f>
        <v>1</v>
      </c>
      <c r="Z499" s="171">
        <f>SUMPRODUCT('Cost Escalators'!$B$21:$M$21,'Input Data'!$AA499:$AL499)</f>
        <v>1</v>
      </c>
      <c r="AA499" s="176">
        <f>SUMPRODUCT('Cost Escalators'!$B$22:$M$22,'Input Data'!$AA499:$AL499)</f>
        <v>1</v>
      </c>
      <c r="AC499" s="255">
        <f>IF(OR($A499='Cost Escalators'!$A$68,$A499='Cost Escalators'!$A$69,$A499='Cost Escalators'!$A$70,$A499='Cost Escalators'!$A$71),SUM($H499:$L499),0)</f>
        <v>0</v>
      </c>
    </row>
    <row r="500" spans="1:29" x14ac:dyDescent="0.2">
      <c r="A500" s="33">
        <f>'Input Data'!A500</f>
        <v>4025</v>
      </c>
      <c r="B500" s="33" t="str">
        <f>'Input Data'!B500</f>
        <v>Substation Minor Projects</v>
      </c>
      <c r="C500" s="33" t="str">
        <f>'Input Data'!C500</f>
        <v>Communications Upgrade and Replacement</v>
      </c>
      <c r="D500" s="35" t="str">
        <f>'Input Data'!D500</f>
        <v>PS Replacement</v>
      </c>
      <c r="E500" s="63" t="str">
        <f>'Input Data'!E500</f>
        <v>Input_Proj_Commit</v>
      </c>
      <c r="F500" s="68">
        <f>'Input Data'!F500</f>
        <v>2011</v>
      </c>
      <c r="G500" s="52">
        <f>'Input Data'!G500</f>
        <v>2013</v>
      </c>
      <c r="H500" s="34">
        <f>'Costs ($2014) Excl Real Esc'!H500</f>
        <v>0</v>
      </c>
      <c r="I500" s="34">
        <f>'Costs ($2014) Excl Real Esc'!I500</f>
        <v>0</v>
      </c>
      <c r="J500" s="34">
        <f>'Costs ($2014) Excl Real Esc'!J500</f>
        <v>274119.6602743332</v>
      </c>
      <c r="K500" s="34">
        <f>'Costs ($2014) Excl Real Esc'!K500</f>
        <v>-229214.68700238233</v>
      </c>
      <c r="L500" s="49">
        <f>'Costs ($2014) Excl Real Esc'!L500*W500</f>
        <v>0</v>
      </c>
      <c r="M500" s="34">
        <f>'Costs ($2014) Excl Real Esc'!M500*X500</f>
        <v>0</v>
      </c>
      <c r="N500" s="34">
        <f>'Costs ($2014) Excl Real Esc'!N500*Y500</f>
        <v>0</v>
      </c>
      <c r="O500" s="34">
        <f>'Costs ($2014) Excl Real Esc'!O500*Z500</f>
        <v>0</v>
      </c>
      <c r="P500" s="49">
        <f>'Costs ($2014) Excl Real Esc'!P500*AA500</f>
        <v>0</v>
      </c>
      <c r="R500" s="102">
        <f t="shared" si="31"/>
        <v>0</v>
      </c>
      <c r="S500" s="34">
        <f t="shared" si="32"/>
        <v>0</v>
      </c>
      <c r="T500" s="34">
        <f t="shared" si="33"/>
        <v>0</v>
      </c>
      <c r="U500" s="49">
        <f t="shared" si="34"/>
        <v>0</v>
      </c>
      <c r="W500" s="177">
        <f>SUMPRODUCT('Cost Escalators'!$B$18:$M$18,'Input Data'!$AA500:$AL500)</f>
        <v>1</v>
      </c>
      <c r="X500" s="171">
        <f>SUMPRODUCT('Cost Escalators'!$B$19:$M$19,'Input Data'!$AA500:$AL500)</f>
        <v>1</v>
      </c>
      <c r="Y500" s="171">
        <f>SUMPRODUCT('Cost Escalators'!$B$20:$M$20,'Input Data'!$AA500:$AL500)</f>
        <v>1</v>
      </c>
      <c r="Z500" s="171">
        <f>SUMPRODUCT('Cost Escalators'!$B$21:$M$21,'Input Data'!$AA500:$AL500)</f>
        <v>1</v>
      </c>
      <c r="AA500" s="176">
        <f>SUMPRODUCT('Cost Escalators'!$B$22:$M$22,'Input Data'!$AA500:$AL500)</f>
        <v>1</v>
      </c>
      <c r="AC500" s="255">
        <f>IF(OR($A500='Cost Escalators'!$A$68,$A500='Cost Escalators'!$A$69,$A500='Cost Escalators'!$A$70,$A500='Cost Escalators'!$A$71),SUM($H500:$L500),0)</f>
        <v>0</v>
      </c>
    </row>
    <row r="501" spans="1:29" x14ac:dyDescent="0.2">
      <c r="A501" s="33">
        <f>'Input Data'!A501</f>
        <v>6874</v>
      </c>
      <c r="B501" s="33" t="str">
        <f>'Input Data'!B501</f>
        <v>Substation Minor Projects</v>
      </c>
      <c r="C501" s="33" t="str">
        <f>'Input Data'!C501</f>
        <v>Tumut 132/66kV Synchronism-Check System on Feeder 850</v>
      </c>
      <c r="D501" s="35" t="str">
        <f>'Input Data'!D501</f>
        <v>PS Replacement</v>
      </c>
      <c r="E501" s="63" t="str">
        <f>'Input Data'!E501</f>
        <v>Input_Proj_Commit</v>
      </c>
      <c r="F501" s="68">
        <f>'Input Data'!F501</f>
        <v>2011</v>
      </c>
      <c r="G501" s="52">
        <f>'Input Data'!G501</f>
        <v>2013</v>
      </c>
      <c r="H501" s="34">
        <f>'Costs ($2014) Excl Real Esc'!H501</f>
        <v>107852.95058304464</v>
      </c>
      <c r="I501" s="34">
        <f>'Costs ($2014) Excl Real Esc'!I501</f>
        <v>6258.6271461018023</v>
      </c>
      <c r="J501" s="34">
        <f>'Costs ($2014) Excl Real Esc'!J501</f>
        <v>0</v>
      </c>
      <c r="K501" s="34">
        <f>'Costs ($2014) Excl Real Esc'!K501</f>
        <v>0</v>
      </c>
      <c r="L501" s="49">
        <f>'Costs ($2014) Excl Real Esc'!L501*W501</f>
        <v>0</v>
      </c>
      <c r="M501" s="34">
        <f>'Costs ($2014) Excl Real Esc'!M501*X501</f>
        <v>0</v>
      </c>
      <c r="N501" s="34">
        <f>'Costs ($2014) Excl Real Esc'!N501*Y501</f>
        <v>0</v>
      </c>
      <c r="O501" s="34">
        <f>'Costs ($2014) Excl Real Esc'!O501*Z501</f>
        <v>0</v>
      </c>
      <c r="P501" s="49">
        <f>'Costs ($2014) Excl Real Esc'!P501*AA501</f>
        <v>0</v>
      </c>
      <c r="R501" s="102">
        <f t="shared" si="31"/>
        <v>0</v>
      </c>
      <c r="S501" s="34">
        <f t="shared" si="32"/>
        <v>0</v>
      </c>
      <c r="T501" s="34">
        <f t="shared" si="33"/>
        <v>0</v>
      </c>
      <c r="U501" s="49">
        <f t="shared" si="34"/>
        <v>0</v>
      </c>
      <c r="W501" s="177">
        <f>SUMPRODUCT('Cost Escalators'!$B$18:$M$18,'Input Data'!$AA501:$AL501)</f>
        <v>1</v>
      </c>
      <c r="X501" s="171">
        <f>SUMPRODUCT('Cost Escalators'!$B$19:$M$19,'Input Data'!$AA501:$AL501)</f>
        <v>1</v>
      </c>
      <c r="Y501" s="171">
        <f>SUMPRODUCT('Cost Escalators'!$B$20:$M$20,'Input Data'!$AA501:$AL501)</f>
        <v>1</v>
      </c>
      <c r="Z501" s="171">
        <f>SUMPRODUCT('Cost Escalators'!$B$21:$M$21,'Input Data'!$AA501:$AL501)</f>
        <v>1</v>
      </c>
      <c r="AA501" s="176">
        <f>SUMPRODUCT('Cost Escalators'!$B$22:$M$22,'Input Data'!$AA501:$AL501)</f>
        <v>1</v>
      </c>
      <c r="AC501" s="255">
        <f>IF(OR($A501='Cost Escalators'!$A$68,$A501='Cost Escalators'!$A$69,$A501='Cost Escalators'!$A$70,$A501='Cost Escalators'!$A$71),SUM($H501:$L501),0)</f>
        <v>0</v>
      </c>
    </row>
    <row r="502" spans="1:29" x14ac:dyDescent="0.2">
      <c r="A502" s="33">
        <f>'Input Data'!A502</f>
        <v>7827</v>
      </c>
      <c r="B502" s="33" t="str">
        <f>'Input Data'!B502</f>
        <v>Substation Minor Projects</v>
      </c>
      <c r="C502" s="33" t="str">
        <f>'Input Data'!C502</f>
        <v>Replacement of Line 11 Wave Trap at Sydney South</v>
      </c>
      <c r="D502" s="35" t="str">
        <f>'Input Data'!D502</f>
        <v>PS Replacement</v>
      </c>
      <c r="E502" s="63" t="str">
        <f>'Input Data'!E502</f>
        <v>Input_Proj_Commit</v>
      </c>
      <c r="F502" s="68">
        <f>'Input Data'!F502</f>
        <v>2014</v>
      </c>
      <c r="G502" s="52">
        <f>'Input Data'!G502</f>
        <v>2013</v>
      </c>
      <c r="H502" s="34">
        <f>'Costs ($2014) Excl Real Esc'!H502</f>
        <v>0</v>
      </c>
      <c r="I502" s="34">
        <f>'Costs ($2014) Excl Real Esc'!I502</f>
        <v>0</v>
      </c>
      <c r="J502" s="34">
        <f>'Costs ($2014) Excl Real Esc'!J502</f>
        <v>0</v>
      </c>
      <c r="K502" s="34">
        <f>'Costs ($2014) Excl Real Esc'!K502</f>
        <v>27650.143634130491</v>
      </c>
      <c r="L502" s="49">
        <f>'Costs ($2014) Excl Real Esc'!L502*W502</f>
        <v>153537.67248046875</v>
      </c>
      <c r="M502" s="34">
        <f>'Costs ($2014) Excl Real Esc'!M502*X502</f>
        <v>0</v>
      </c>
      <c r="N502" s="34">
        <f>'Costs ($2014) Excl Real Esc'!N502*Y502</f>
        <v>0</v>
      </c>
      <c r="O502" s="34">
        <f>'Costs ($2014) Excl Real Esc'!O502*Z502</f>
        <v>0</v>
      </c>
      <c r="P502" s="49">
        <f>'Costs ($2014) Excl Real Esc'!P502*AA502</f>
        <v>0</v>
      </c>
      <c r="R502" s="102">
        <f t="shared" si="31"/>
        <v>0</v>
      </c>
      <c r="S502" s="34">
        <f t="shared" si="32"/>
        <v>0</v>
      </c>
      <c r="T502" s="34">
        <f t="shared" si="33"/>
        <v>0</v>
      </c>
      <c r="U502" s="49">
        <f t="shared" si="34"/>
        <v>0</v>
      </c>
      <c r="W502" s="177">
        <f>SUMPRODUCT('Cost Escalators'!$B$18:$M$18,'Input Data'!$AA502:$AL502)</f>
        <v>1</v>
      </c>
      <c r="X502" s="171">
        <f>SUMPRODUCT('Cost Escalators'!$B$19:$M$19,'Input Data'!$AA502:$AL502)</f>
        <v>1</v>
      </c>
      <c r="Y502" s="171">
        <f>SUMPRODUCT('Cost Escalators'!$B$20:$M$20,'Input Data'!$AA502:$AL502)</f>
        <v>1</v>
      </c>
      <c r="Z502" s="171">
        <f>SUMPRODUCT('Cost Escalators'!$B$21:$M$21,'Input Data'!$AA502:$AL502)</f>
        <v>1</v>
      </c>
      <c r="AA502" s="176">
        <f>SUMPRODUCT('Cost Escalators'!$B$22:$M$22,'Input Data'!$AA502:$AL502)</f>
        <v>1</v>
      </c>
      <c r="AC502" s="255">
        <f>IF(OR($A502='Cost Escalators'!$A$68,$A502='Cost Escalators'!$A$69,$A502='Cost Escalators'!$A$70,$A502='Cost Escalators'!$A$71),SUM($H502:$L502),0)</f>
        <v>0</v>
      </c>
    </row>
    <row r="503" spans="1:29" x14ac:dyDescent="0.2">
      <c r="A503" s="33" t="str">
        <f>'Input Data'!A503</f>
        <v>P0000885</v>
      </c>
      <c r="B503" s="33" t="str">
        <f>'Input Data'!B503</f>
        <v>Substation Minor Projects</v>
      </c>
      <c r="C503" s="33" t="str">
        <f>'Input Data'!C503</f>
        <v>Armidale AC System Replacement</v>
      </c>
      <c r="D503" s="35" t="str">
        <f>'Input Data'!D503</f>
        <v>PS Replacement</v>
      </c>
      <c r="E503" s="63" t="str">
        <f>'Input Data'!E503</f>
        <v>Input_Proj_Commit</v>
      </c>
      <c r="F503" s="68">
        <f>'Input Data'!F503</f>
        <v>2014</v>
      </c>
      <c r="G503" s="52">
        <f>'Input Data'!G503</f>
        <v>2013</v>
      </c>
      <c r="H503" s="34">
        <f>'Costs ($2014) Excl Real Esc'!H503</f>
        <v>0</v>
      </c>
      <c r="I503" s="34">
        <f>'Costs ($2014) Excl Real Esc'!I503</f>
        <v>0</v>
      </c>
      <c r="J503" s="34">
        <f>'Costs ($2014) Excl Real Esc'!J503</f>
        <v>0</v>
      </c>
      <c r="K503" s="34">
        <f>'Costs ($2014) Excl Real Esc'!K503</f>
        <v>0</v>
      </c>
      <c r="L503" s="49">
        <f>'Costs ($2014) Excl Real Esc'!L503*W503</f>
        <v>417399.61443359376</v>
      </c>
      <c r="M503" s="34">
        <f>'Costs ($2014) Excl Real Esc'!M503*X503</f>
        <v>0</v>
      </c>
      <c r="N503" s="34">
        <f>'Costs ($2014) Excl Real Esc'!N503*Y503</f>
        <v>0</v>
      </c>
      <c r="O503" s="34">
        <f>'Costs ($2014) Excl Real Esc'!O503*Z503</f>
        <v>0</v>
      </c>
      <c r="P503" s="49">
        <f>'Costs ($2014) Excl Real Esc'!P503*AA503</f>
        <v>0</v>
      </c>
      <c r="R503" s="102">
        <f t="shared" si="31"/>
        <v>0</v>
      </c>
      <c r="S503" s="34">
        <f t="shared" si="32"/>
        <v>0</v>
      </c>
      <c r="T503" s="34">
        <f t="shared" si="33"/>
        <v>0</v>
      </c>
      <c r="U503" s="49">
        <f t="shared" si="34"/>
        <v>0</v>
      </c>
      <c r="W503" s="177">
        <f>SUMPRODUCT('Cost Escalators'!$B$18:$M$18,'Input Data'!$AA503:$AL503)</f>
        <v>1</v>
      </c>
      <c r="X503" s="171">
        <f>SUMPRODUCT('Cost Escalators'!$B$19:$M$19,'Input Data'!$AA503:$AL503)</f>
        <v>1</v>
      </c>
      <c r="Y503" s="171">
        <f>SUMPRODUCT('Cost Escalators'!$B$20:$M$20,'Input Data'!$AA503:$AL503)</f>
        <v>1</v>
      </c>
      <c r="Z503" s="171">
        <f>SUMPRODUCT('Cost Escalators'!$B$21:$M$21,'Input Data'!$AA503:$AL503)</f>
        <v>1</v>
      </c>
      <c r="AA503" s="176">
        <f>SUMPRODUCT('Cost Escalators'!$B$22:$M$22,'Input Data'!$AA503:$AL503)</f>
        <v>1</v>
      </c>
      <c r="AC503" s="255">
        <f>IF(OR($A503='Cost Escalators'!$A$68,$A503='Cost Escalators'!$A$69,$A503='Cost Escalators'!$A$70,$A503='Cost Escalators'!$A$71),SUM($H503:$L503),0)</f>
        <v>0</v>
      </c>
    </row>
    <row r="504" spans="1:29" x14ac:dyDescent="0.2">
      <c r="A504" s="33" t="str">
        <f>'Input Data'!A504</f>
        <v>P0002189</v>
      </c>
      <c r="B504" s="33" t="str">
        <f>'Input Data'!B504</f>
        <v>Substation Minor Projects</v>
      </c>
      <c r="C504" s="33" t="str">
        <f>'Input Data'!C504</f>
        <v>Modifications of Secondary Systems for a 66kV Switchbay at Beryl</v>
      </c>
      <c r="D504" s="35" t="str">
        <f>'Input Data'!D504</f>
        <v>PS Replacement</v>
      </c>
      <c r="E504" s="63" t="str">
        <f>'Input Data'!E504</f>
        <v>Input_Proj_Commit</v>
      </c>
      <c r="F504" s="68">
        <f>'Input Data'!F504</f>
        <v>2014</v>
      </c>
      <c r="G504" s="52">
        <f>'Input Data'!G504</f>
        <v>2013</v>
      </c>
      <c r="H504" s="34">
        <f>'Costs ($2014) Excl Real Esc'!H504</f>
        <v>0</v>
      </c>
      <c r="I504" s="34">
        <f>'Costs ($2014) Excl Real Esc'!I504</f>
        <v>0</v>
      </c>
      <c r="J504" s="34">
        <f>'Costs ($2014) Excl Real Esc'!J504</f>
        <v>0</v>
      </c>
      <c r="K504" s="34">
        <f>'Costs ($2014) Excl Real Esc'!K504</f>
        <v>0</v>
      </c>
      <c r="L504" s="49">
        <f>'Costs ($2014) Excl Real Esc'!L504*W504</f>
        <v>468330.078125</v>
      </c>
      <c r="M504" s="34">
        <f>'Costs ($2014) Excl Real Esc'!M504*X504</f>
        <v>0</v>
      </c>
      <c r="N504" s="34">
        <f>'Costs ($2014) Excl Real Esc'!N504*Y504</f>
        <v>0</v>
      </c>
      <c r="O504" s="34">
        <f>'Costs ($2014) Excl Real Esc'!O504*Z504</f>
        <v>0</v>
      </c>
      <c r="P504" s="49">
        <f>'Costs ($2014) Excl Real Esc'!P504*AA504</f>
        <v>0</v>
      </c>
      <c r="R504" s="102">
        <f t="shared" si="31"/>
        <v>0</v>
      </c>
      <c r="S504" s="34">
        <f t="shared" si="32"/>
        <v>0</v>
      </c>
      <c r="T504" s="34">
        <f t="shared" si="33"/>
        <v>0</v>
      </c>
      <c r="U504" s="49">
        <f t="shared" si="34"/>
        <v>0</v>
      </c>
      <c r="W504" s="177">
        <f>SUMPRODUCT('Cost Escalators'!$B$18:$M$18,'Input Data'!$AA504:$AL504)</f>
        <v>1</v>
      </c>
      <c r="X504" s="171">
        <f>SUMPRODUCT('Cost Escalators'!$B$19:$M$19,'Input Data'!$AA504:$AL504)</f>
        <v>1</v>
      </c>
      <c r="Y504" s="171">
        <f>SUMPRODUCT('Cost Escalators'!$B$20:$M$20,'Input Data'!$AA504:$AL504)</f>
        <v>1</v>
      </c>
      <c r="Z504" s="171">
        <f>SUMPRODUCT('Cost Escalators'!$B$21:$M$21,'Input Data'!$AA504:$AL504)</f>
        <v>1</v>
      </c>
      <c r="AA504" s="176">
        <f>SUMPRODUCT('Cost Escalators'!$B$22:$M$22,'Input Data'!$AA504:$AL504)</f>
        <v>1</v>
      </c>
      <c r="AC504" s="255">
        <f>IF(OR($A504='Cost Escalators'!$A$68,$A504='Cost Escalators'!$A$69,$A504='Cost Escalators'!$A$70,$A504='Cost Escalators'!$A$71),SUM($H504:$L504),0)</f>
        <v>0</v>
      </c>
    </row>
    <row r="505" spans="1:29" x14ac:dyDescent="0.2">
      <c r="A505" s="33">
        <f>'Input Data'!A505</f>
        <v>6106</v>
      </c>
      <c r="B505" s="33" t="str">
        <f>'Input Data'!B505</f>
        <v>Substation Minor Projects</v>
      </c>
      <c r="C505" s="33" t="str">
        <f>'Input Data'!C505</f>
        <v>Newcastle Substation 330kV Bus Coupling</v>
      </c>
      <c r="D505" s="35" t="str">
        <f>'Input Data'!D505</f>
        <v>PS Replacement</v>
      </c>
      <c r="E505" s="63" t="str">
        <f>'Input Data'!E505</f>
        <v>Input_Proj_Commit</v>
      </c>
      <c r="F505" s="68">
        <f>'Input Data'!F505</f>
        <v>2015</v>
      </c>
      <c r="G505" s="52">
        <f>'Input Data'!G505</f>
        <v>2013</v>
      </c>
      <c r="H505" s="34">
        <f>'Costs ($2014) Excl Real Esc'!H505</f>
        <v>4236.2203604100932</v>
      </c>
      <c r="I505" s="34">
        <f>'Costs ($2014) Excl Real Esc'!I505</f>
        <v>0</v>
      </c>
      <c r="J505" s="34">
        <f>'Costs ($2014) Excl Real Esc'!J505</f>
        <v>-16189.196568570793</v>
      </c>
      <c r="K505" s="34">
        <f>'Costs ($2014) Excl Real Esc'!K505</f>
        <v>0</v>
      </c>
      <c r="L505" s="49">
        <f>'Costs ($2014) Excl Real Esc'!L505*W505</f>
        <v>0</v>
      </c>
      <c r="M505" s="34">
        <f>'Costs ($2014) Excl Real Esc'!M505*X505</f>
        <v>0</v>
      </c>
      <c r="N505" s="34">
        <f>'Costs ($2014) Excl Real Esc'!N505*Y505</f>
        <v>0</v>
      </c>
      <c r="O505" s="34">
        <f>'Costs ($2014) Excl Real Esc'!O505*Z505</f>
        <v>0</v>
      </c>
      <c r="P505" s="49">
        <f>'Costs ($2014) Excl Real Esc'!P505*AA505</f>
        <v>0</v>
      </c>
      <c r="R505" s="102">
        <f t="shared" si="31"/>
        <v>-11952.9762081607</v>
      </c>
      <c r="S505" s="34">
        <f t="shared" si="32"/>
        <v>0</v>
      </c>
      <c r="T505" s="34">
        <f t="shared" si="33"/>
        <v>0</v>
      </c>
      <c r="U505" s="49">
        <f t="shared" si="34"/>
        <v>0</v>
      </c>
      <c r="W505" s="177">
        <f>SUMPRODUCT('Cost Escalators'!$B$18:$M$18,'Input Data'!$AA505:$AL505)</f>
        <v>1</v>
      </c>
      <c r="X505" s="171">
        <f>SUMPRODUCT('Cost Escalators'!$B$19:$M$19,'Input Data'!$AA505:$AL505)</f>
        <v>1</v>
      </c>
      <c r="Y505" s="171">
        <f>SUMPRODUCT('Cost Escalators'!$B$20:$M$20,'Input Data'!$AA505:$AL505)</f>
        <v>1</v>
      </c>
      <c r="Z505" s="171">
        <f>SUMPRODUCT('Cost Escalators'!$B$21:$M$21,'Input Data'!$AA505:$AL505)</f>
        <v>1</v>
      </c>
      <c r="AA505" s="176">
        <f>SUMPRODUCT('Cost Escalators'!$B$22:$M$22,'Input Data'!$AA505:$AL505)</f>
        <v>1</v>
      </c>
      <c r="AC505" s="255">
        <f>IF(OR($A505='Cost Escalators'!$A$68,$A505='Cost Escalators'!$A$69,$A505='Cost Escalators'!$A$70,$A505='Cost Escalators'!$A$71),SUM($H505:$L505),0)</f>
        <v>0</v>
      </c>
    </row>
    <row r="506" spans="1:29" x14ac:dyDescent="0.2">
      <c r="A506" s="33">
        <f>'Input Data'!A506</f>
        <v>8176</v>
      </c>
      <c r="B506" s="33" t="str">
        <f>'Input Data'!B506</f>
        <v>Substation Minor Projects</v>
      </c>
      <c r="C506" s="33" t="str">
        <f>'Input Data'!C506</f>
        <v>Lower Tumut 11kV Switchboard Replacement</v>
      </c>
      <c r="D506" s="35" t="str">
        <f>'Input Data'!D506</f>
        <v>PS Replacement</v>
      </c>
      <c r="E506" s="63" t="str">
        <f>'Input Data'!E506</f>
        <v>Input_Proj_Commit</v>
      </c>
      <c r="F506" s="68">
        <f>'Input Data'!F506</f>
        <v>2015</v>
      </c>
      <c r="G506" s="52">
        <f>'Input Data'!G506</f>
        <v>2013</v>
      </c>
      <c r="H506" s="34">
        <f>'Costs ($2014) Excl Real Esc'!H506</f>
        <v>0</v>
      </c>
      <c r="I506" s="34">
        <f>'Costs ($2014) Excl Real Esc'!I506</f>
        <v>0</v>
      </c>
      <c r="J506" s="34">
        <f>'Costs ($2014) Excl Real Esc'!J506</f>
        <v>0</v>
      </c>
      <c r="K506" s="34">
        <f>'Costs ($2014) Excl Real Esc'!K506</f>
        <v>0</v>
      </c>
      <c r="L506" s="49">
        <f>'Costs ($2014) Excl Real Esc'!L506*W506</f>
        <v>0</v>
      </c>
      <c r="M506" s="34">
        <f>'Costs ($2014) Excl Real Esc'!M506*X506</f>
        <v>184810.25390625</v>
      </c>
      <c r="N506" s="34">
        <f>'Costs ($2014) Excl Real Esc'!N506*Y506</f>
        <v>0</v>
      </c>
      <c r="O506" s="34">
        <f>'Costs ($2014) Excl Real Esc'!O506*Z506</f>
        <v>0</v>
      </c>
      <c r="P506" s="49">
        <f>'Costs ($2014) Excl Real Esc'!P506*AA506</f>
        <v>0</v>
      </c>
      <c r="R506" s="102">
        <f t="shared" si="31"/>
        <v>184810.25390625</v>
      </c>
      <c r="S506" s="34">
        <f t="shared" si="32"/>
        <v>0</v>
      </c>
      <c r="T506" s="34">
        <f t="shared" si="33"/>
        <v>0</v>
      </c>
      <c r="U506" s="49">
        <f t="shared" si="34"/>
        <v>0</v>
      </c>
      <c r="W506" s="177">
        <f>SUMPRODUCT('Cost Escalators'!$B$18:$M$18,'Input Data'!$AA506:$AL506)</f>
        <v>1</v>
      </c>
      <c r="X506" s="171">
        <f>SUMPRODUCT('Cost Escalators'!$B$19:$M$19,'Input Data'!$AA506:$AL506)</f>
        <v>1</v>
      </c>
      <c r="Y506" s="171">
        <f>SUMPRODUCT('Cost Escalators'!$B$20:$M$20,'Input Data'!$AA506:$AL506)</f>
        <v>1</v>
      </c>
      <c r="Z506" s="171">
        <f>SUMPRODUCT('Cost Escalators'!$B$21:$M$21,'Input Data'!$AA506:$AL506)</f>
        <v>1</v>
      </c>
      <c r="AA506" s="176">
        <f>SUMPRODUCT('Cost Escalators'!$B$22:$M$22,'Input Data'!$AA506:$AL506)</f>
        <v>1</v>
      </c>
      <c r="AC506" s="255">
        <f>IF(OR($A506='Cost Escalators'!$A$68,$A506='Cost Escalators'!$A$69,$A506='Cost Escalators'!$A$70,$A506='Cost Escalators'!$A$71),SUM($H506:$L506),0)</f>
        <v>0</v>
      </c>
    </row>
    <row r="507" spans="1:29" x14ac:dyDescent="0.2">
      <c r="A507" s="33">
        <f>'Input Data'!A507</f>
        <v>7682</v>
      </c>
      <c r="B507" s="33" t="str">
        <f>'Input Data'!B507</f>
        <v>Substation Minor Projects</v>
      </c>
      <c r="C507" s="33" t="str">
        <f>'Input Data'!C507</f>
        <v>Murray 11kV Switchboard Replacement</v>
      </c>
      <c r="D507" s="35" t="str">
        <f>'Input Data'!D507</f>
        <v>PS Replacement</v>
      </c>
      <c r="E507" s="63" t="str">
        <f>'Input Data'!E507</f>
        <v>Input_Proj_Commit</v>
      </c>
      <c r="F507" s="68">
        <f>'Input Data'!F507</f>
        <v>2015</v>
      </c>
      <c r="G507" s="52">
        <f>'Input Data'!G507</f>
        <v>2013</v>
      </c>
      <c r="H507" s="34">
        <f>'Costs ($2014) Excl Real Esc'!H507</f>
        <v>0</v>
      </c>
      <c r="I507" s="34">
        <f>'Costs ($2014) Excl Real Esc'!I507</f>
        <v>0</v>
      </c>
      <c r="J507" s="34">
        <f>'Costs ($2014) Excl Real Esc'!J507</f>
        <v>0</v>
      </c>
      <c r="K507" s="34">
        <f>'Costs ($2014) Excl Real Esc'!K507</f>
        <v>0</v>
      </c>
      <c r="L507" s="49">
        <f>'Costs ($2014) Excl Real Esc'!L507*W507</f>
        <v>0</v>
      </c>
      <c r="M507" s="34">
        <f>'Costs ($2014) Excl Real Esc'!M507*X507</f>
        <v>184810.25390625</v>
      </c>
      <c r="N507" s="34">
        <f>'Costs ($2014) Excl Real Esc'!N507*Y507</f>
        <v>0</v>
      </c>
      <c r="O507" s="34">
        <f>'Costs ($2014) Excl Real Esc'!O507*Z507</f>
        <v>0</v>
      </c>
      <c r="P507" s="49">
        <f>'Costs ($2014) Excl Real Esc'!P507*AA507</f>
        <v>0</v>
      </c>
      <c r="R507" s="102">
        <f t="shared" si="31"/>
        <v>184810.25390625</v>
      </c>
      <c r="S507" s="34">
        <f t="shared" si="32"/>
        <v>0</v>
      </c>
      <c r="T507" s="34">
        <f t="shared" si="33"/>
        <v>0</v>
      </c>
      <c r="U507" s="49">
        <f t="shared" si="34"/>
        <v>0</v>
      </c>
      <c r="W507" s="177">
        <f>SUMPRODUCT('Cost Escalators'!$B$18:$M$18,'Input Data'!$AA507:$AL507)</f>
        <v>1</v>
      </c>
      <c r="X507" s="171">
        <f>SUMPRODUCT('Cost Escalators'!$B$19:$M$19,'Input Data'!$AA507:$AL507)</f>
        <v>1</v>
      </c>
      <c r="Y507" s="171">
        <f>SUMPRODUCT('Cost Escalators'!$B$20:$M$20,'Input Data'!$AA507:$AL507)</f>
        <v>1</v>
      </c>
      <c r="Z507" s="171">
        <f>SUMPRODUCT('Cost Escalators'!$B$21:$M$21,'Input Data'!$AA507:$AL507)</f>
        <v>1</v>
      </c>
      <c r="AA507" s="176">
        <f>SUMPRODUCT('Cost Escalators'!$B$22:$M$22,'Input Data'!$AA507:$AL507)</f>
        <v>1</v>
      </c>
      <c r="AC507" s="255">
        <f>IF(OR($A507='Cost Escalators'!$A$68,$A507='Cost Escalators'!$A$69,$A507='Cost Escalators'!$A$70,$A507='Cost Escalators'!$A$71),SUM($H507:$L507),0)</f>
        <v>0</v>
      </c>
    </row>
    <row r="508" spans="1:29" x14ac:dyDescent="0.2">
      <c r="A508" s="33">
        <f>'Input Data'!A508</f>
        <v>8083</v>
      </c>
      <c r="B508" s="33" t="str">
        <f>'Input Data'!B508</f>
        <v>Substation Minor Projects</v>
      </c>
      <c r="C508" s="33" t="str">
        <f>'Input Data'!C508</f>
        <v>Dapto 415V AC System Replacement</v>
      </c>
      <c r="D508" s="35" t="str">
        <f>'Input Data'!D508</f>
        <v>PS Replacement</v>
      </c>
      <c r="E508" s="63" t="str">
        <f>'Input Data'!E508</f>
        <v>Input_Proj_Commit</v>
      </c>
      <c r="F508" s="68">
        <f>'Input Data'!F508</f>
        <v>2015</v>
      </c>
      <c r="G508" s="52">
        <f>'Input Data'!G508</f>
        <v>2013</v>
      </c>
      <c r="H508" s="34">
        <f>'Costs ($2014) Excl Real Esc'!H508</f>
        <v>0</v>
      </c>
      <c r="I508" s="34">
        <f>'Costs ($2014) Excl Real Esc'!I508</f>
        <v>0</v>
      </c>
      <c r="J508" s="34">
        <f>'Costs ($2014) Excl Real Esc'!J508</f>
        <v>0</v>
      </c>
      <c r="K508" s="34">
        <f>'Costs ($2014) Excl Real Esc'!K508</f>
        <v>7203.4458801934798</v>
      </c>
      <c r="L508" s="49">
        <f>'Costs ($2014) Excl Real Esc'!L508*W508</f>
        <v>0</v>
      </c>
      <c r="M508" s="34">
        <f>'Costs ($2014) Excl Real Esc'!M508*X508</f>
        <v>0</v>
      </c>
      <c r="N508" s="34">
        <f>'Costs ($2014) Excl Real Esc'!N508*Y508</f>
        <v>0</v>
      </c>
      <c r="O508" s="34">
        <f>'Costs ($2014) Excl Real Esc'!O508*Z508</f>
        <v>0</v>
      </c>
      <c r="P508" s="49">
        <f>'Costs ($2014) Excl Real Esc'!P508*AA508</f>
        <v>0</v>
      </c>
      <c r="R508" s="102">
        <f t="shared" si="31"/>
        <v>7203.4458801934798</v>
      </c>
      <c r="S508" s="34">
        <f t="shared" si="32"/>
        <v>0</v>
      </c>
      <c r="T508" s="34">
        <f t="shared" si="33"/>
        <v>0</v>
      </c>
      <c r="U508" s="49">
        <f t="shared" si="34"/>
        <v>0</v>
      </c>
      <c r="W508" s="177">
        <f>SUMPRODUCT('Cost Escalators'!$B$18:$M$18,'Input Data'!$AA508:$AL508)</f>
        <v>1</v>
      </c>
      <c r="X508" s="171">
        <f>SUMPRODUCT('Cost Escalators'!$B$19:$M$19,'Input Data'!$AA508:$AL508)</f>
        <v>1</v>
      </c>
      <c r="Y508" s="171">
        <f>SUMPRODUCT('Cost Escalators'!$B$20:$M$20,'Input Data'!$AA508:$AL508)</f>
        <v>1</v>
      </c>
      <c r="Z508" s="171">
        <f>SUMPRODUCT('Cost Escalators'!$B$21:$M$21,'Input Data'!$AA508:$AL508)</f>
        <v>1</v>
      </c>
      <c r="AA508" s="176">
        <f>SUMPRODUCT('Cost Escalators'!$B$22:$M$22,'Input Data'!$AA508:$AL508)</f>
        <v>1</v>
      </c>
      <c r="AC508" s="255">
        <f>IF(OR($A508='Cost Escalators'!$A$68,$A508='Cost Escalators'!$A$69,$A508='Cost Escalators'!$A$70,$A508='Cost Escalators'!$A$71),SUM($H508:$L508),0)</f>
        <v>0</v>
      </c>
    </row>
    <row r="509" spans="1:29" x14ac:dyDescent="0.2">
      <c r="A509" s="33">
        <f>'Input Data'!A509</f>
        <v>6040</v>
      </c>
      <c r="B509" s="33" t="str">
        <f>'Input Data'!B509</f>
        <v>Substation Minor Projects</v>
      </c>
      <c r="C509" s="33" t="str">
        <f>'Input Data'!C509</f>
        <v>Sydney West 132kV Disconnector Replacement</v>
      </c>
      <c r="D509" s="35" t="str">
        <f>'Input Data'!D509</f>
        <v>PS Replacement</v>
      </c>
      <c r="E509" s="63" t="str">
        <f>'Input Data'!E509</f>
        <v>Input_Proj_Commit</v>
      </c>
      <c r="F509" s="68">
        <f>'Input Data'!F509</f>
        <v>2016</v>
      </c>
      <c r="G509" s="52">
        <f>'Input Data'!G509</f>
        <v>2013</v>
      </c>
      <c r="H509" s="34">
        <f>'Costs ($2014) Excl Real Esc'!H509</f>
        <v>32729.848257070833</v>
      </c>
      <c r="I509" s="34">
        <f>'Costs ($2014) Excl Real Esc'!I509</f>
        <v>174748.82103483583</v>
      </c>
      <c r="J509" s="34">
        <f>'Costs ($2014) Excl Real Esc'!J509</f>
        <v>175234.95735058351</v>
      </c>
      <c r="K509" s="34">
        <f>'Costs ($2014) Excl Real Esc'!K509</f>
        <v>17560.37452077616</v>
      </c>
      <c r="L509" s="49">
        <f>'Costs ($2014) Excl Real Esc'!L509*W509</f>
        <v>0</v>
      </c>
      <c r="M509" s="34">
        <f>'Costs ($2014) Excl Real Esc'!M509*X509</f>
        <v>0</v>
      </c>
      <c r="N509" s="34">
        <f>'Costs ($2014) Excl Real Esc'!N509*Y509</f>
        <v>0</v>
      </c>
      <c r="O509" s="34">
        <f>'Costs ($2014) Excl Real Esc'!O509*Z509</f>
        <v>0</v>
      </c>
      <c r="P509" s="49">
        <f>'Costs ($2014) Excl Real Esc'!P509*AA509</f>
        <v>0</v>
      </c>
      <c r="R509" s="102">
        <f t="shared" si="31"/>
        <v>0</v>
      </c>
      <c r="S509" s="34">
        <f t="shared" si="32"/>
        <v>400274.00116326631</v>
      </c>
      <c r="T509" s="34">
        <f t="shared" si="33"/>
        <v>0</v>
      </c>
      <c r="U509" s="49">
        <f t="shared" si="34"/>
        <v>0</v>
      </c>
      <c r="W509" s="177">
        <f>SUMPRODUCT('Cost Escalators'!$B$18:$M$18,'Input Data'!$AA509:$AL509)</f>
        <v>1</v>
      </c>
      <c r="X509" s="171">
        <f>SUMPRODUCT('Cost Escalators'!$B$19:$M$19,'Input Data'!$AA509:$AL509)</f>
        <v>1</v>
      </c>
      <c r="Y509" s="171">
        <f>SUMPRODUCT('Cost Escalators'!$B$20:$M$20,'Input Data'!$AA509:$AL509)</f>
        <v>1</v>
      </c>
      <c r="Z509" s="171">
        <f>SUMPRODUCT('Cost Escalators'!$B$21:$M$21,'Input Data'!$AA509:$AL509)</f>
        <v>1</v>
      </c>
      <c r="AA509" s="176">
        <f>SUMPRODUCT('Cost Escalators'!$B$22:$M$22,'Input Data'!$AA509:$AL509)</f>
        <v>1</v>
      </c>
      <c r="AC509" s="255">
        <f>IF(OR($A509='Cost Escalators'!$A$68,$A509='Cost Escalators'!$A$69,$A509='Cost Escalators'!$A$70,$A509='Cost Escalators'!$A$71),SUM($H509:$L509),0)</f>
        <v>0</v>
      </c>
    </row>
    <row r="510" spans="1:29" x14ac:dyDescent="0.2">
      <c r="A510" s="33">
        <f>'Input Data'!A510</f>
        <v>5811</v>
      </c>
      <c r="B510" s="33" t="str">
        <f>'Input Data'!B510</f>
        <v>Substation Minor Projects</v>
      </c>
      <c r="C510" s="33" t="str">
        <f>'Input Data'!C510</f>
        <v>Tamworth 66kV Line Bay</v>
      </c>
      <c r="D510" s="35" t="str">
        <f>'Input Data'!D510</f>
        <v>PS Replacement</v>
      </c>
      <c r="E510" s="63" t="str">
        <f>'Input Data'!E510</f>
        <v>Input_Proj_Commit</v>
      </c>
      <c r="F510" s="68">
        <f>'Input Data'!F510</f>
        <v>2017</v>
      </c>
      <c r="G510" s="52">
        <f>'Input Data'!G510</f>
        <v>2013</v>
      </c>
      <c r="H510" s="34">
        <f>'Costs ($2014) Excl Real Esc'!H510</f>
        <v>0</v>
      </c>
      <c r="I510" s="34">
        <f>'Costs ($2014) Excl Real Esc'!I510</f>
        <v>0</v>
      </c>
      <c r="J510" s="34">
        <f>'Costs ($2014) Excl Real Esc'!J510</f>
        <v>-19048.77156885741</v>
      </c>
      <c r="K510" s="34">
        <f>'Costs ($2014) Excl Real Esc'!K510</f>
        <v>0</v>
      </c>
      <c r="L510" s="49">
        <f>'Costs ($2014) Excl Real Esc'!L510*W510</f>
        <v>0</v>
      </c>
      <c r="M510" s="34">
        <f>'Costs ($2014) Excl Real Esc'!M510*X510</f>
        <v>0</v>
      </c>
      <c r="N510" s="34">
        <f>'Costs ($2014) Excl Real Esc'!N510*Y510</f>
        <v>0</v>
      </c>
      <c r="O510" s="34">
        <f>'Costs ($2014) Excl Real Esc'!O510*Z510</f>
        <v>0</v>
      </c>
      <c r="P510" s="49">
        <f>'Costs ($2014) Excl Real Esc'!P510*AA510</f>
        <v>0</v>
      </c>
      <c r="R510" s="102">
        <f t="shared" si="31"/>
        <v>0</v>
      </c>
      <c r="S510" s="34">
        <f t="shared" si="32"/>
        <v>0</v>
      </c>
      <c r="T510" s="34">
        <f t="shared" si="33"/>
        <v>-19048.77156885741</v>
      </c>
      <c r="U510" s="49">
        <f t="shared" si="34"/>
        <v>0</v>
      </c>
      <c r="W510" s="177">
        <f>SUMPRODUCT('Cost Escalators'!$B$18:$M$18,'Input Data'!$AA510:$AL510)</f>
        <v>1</v>
      </c>
      <c r="X510" s="171">
        <f>SUMPRODUCT('Cost Escalators'!$B$19:$M$19,'Input Data'!$AA510:$AL510)</f>
        <v>1</v>
      </c>
      <c r="Y510" s="171">
        <f>SUMPRODUCT('Cost Escalators'!$B$20:$M$20,'Input Data'!$AA510:$AL510)</f>
        <v>1</v>
      </c>
      <c r="Z510" s="171">
        <f>SUMPRODUCT('Cost Escalators'!$B$21:$M$21,'Input Data'!$AA510:$AL510)</f>
        <v>1</v>
      </c>
      <c r="AA510" s="176">
        <f>SUMPRODUCT('Cost Escalators'!$B$22:$M$22,'Input Data'!$AA510:$AL510)</f>
        <v>1</v>
      </c>
      <c r="AC510" s="255">
        <f>IF(OR($A510='Cost Escalators'!$A$68,$A510='Cost Escalators'!$A$69,$A510='Cost Escalators'!$A$70,$A510='Cost Escalators'!$A$71),SUM($H510:$L510),0)</f>
        <v>0</v>
      </c>
    </row>
    <row r="511" spans="1:29" x14ac:dyDescent="0.2">
      <c r="A511" s="33">
        <f>'Input Data'!A511</f>
        <v>8120</v>
      </c>
      <c r="B511" s="33" t="str">
        <f>'Input Data'!B511</f>
        <v>Substation Minor Projects</v>
      </c>
      <c r="C511" s="33" t="str">
        <f>'Input Data'!C511</f>
        <v>Tamworth 66kV Line Bay</v>
      </c>
      <c r="D511" s="35" t="str">
        <f>'Input Data'!D511</f>
        <v>PS Replacement</v>
      </c>
      <c r="E511" s="63" t="str">
        <f>'Input Data'!E511</f>
        <v>Input_Proj_Commit</v>
      </c>
      <c r="F511" s="68">
        <f>'Input Data'!F511</f>
        <v>2017</v>
      </c>
      <c r="G511" s="52">
        <f>'Input Data'!G511</f>
        <v>2013</v>
      </c>
      <c r="H511" s="34">
        <f>'Costs ($2014) Excl Real Esc'!H511</f>
        <v>0</v>
      </c>
      <c r="I511" s="34">
        <f>'Costs ($2014) Excl Real Esc'!I511</f>
        <v>-3916.901716741605</v>
      </c>
      <c r="J511" s="34">
        <f>'Costs ($2014) Excl Real Esc'!J511</f>
        <v>0</v>
      </c>
      <c r="K511" s="34">
        <f>'Costs ($2014) Excl Real Esc'!K511</f>
        <v>0</v>
      </c>
      <c r="L511" s="49">
        <f>'Costs ($2014) Excl Real Esc'!L511*W511</f>
        <v>0</v>
      </c>
      <c r="M511" s="34">
        <f>'Costs ($2014) Excl Real Esc'!M511*X511</f>
        <v>0</v>
      </c>
      <c r="N511" s="34">
        <f>'Costs ($2014) Excl Real Esc'!N511*Y511</f>
        <v>0</v>
      </c>
      <c r="O511" s="34">
        <f>'Costs ($2014) Excl Real Esc'!O511*Z511</f>
        <v>0</v>
      </c>
      <c r="P511" s="49">
        <f>'Costs ($2014) Excl Real Esc'!P511*AA511</f>
        <v>0</v>
      </c>
      <c r="R511" s="102">
        <f t="shared" si="31"/>
        <v>0</v>
      </c>
      <c r="S511" s="34">
        <f t="shared" si="32"/>
        <v>0</v>
      </c>
      <c r="T511" s="34">
        <f t="shared" si="33"/>
        <v>-3916.901716741605</v>
      </c>
      <c r="U511" s="49">
        <f t="shared" si="34"/>
        <v>0</v>
      </c>
      <c r="W511" s="177">
        <f>SUMPRODUCT('Cost Escalators'!$B$18:$M$18,'Input Data'!$AA511:$AL511)</f>
        <v>1</v>
      </c>
      <c r="X511" s="171">
        <f>SUMPRODUCT('Cost Escalators'!$B$19:$M$19,'Input Data'!$AA511:$AL511)</f>
        <v>1</v>
      </c>
      <c r="Y511" s="171">
        <f>SUMPRODUCT('Cost Escalators'!$B$20:$M$20,'Input Data'!$AA511:$AL511)</f>
        <v>1</v>
      </c>
      <c r="Z511" s="171">
        <f>SUMPRODUCT('Cost Escalators'!$B$21:$M$21,'Input Data'!$AA511:$AL511)</f>
        <v>1</v>
      </c>
      <c r="AA511" s="176">
        <f>SUMPRODUCT('Cost Escalators'!$B$22:$M$22,'Input Data'!$AA511:$AL511)</f>
        <v>1</v>
      </c>
      <c r="AC511" s="255">
        <f>IF(OR($A511='Cost Escalators'!$A$68,$A511='Cost Escalators'!$A$69,$A511='Cost Escalators'!$A$70,$A511='Cost Escalators'!$A$71),SUM($H511:$L511),0)</f>
        <v>0</v>
      </c>
    </row>
    <row r="512" spans="1:29" x14ac:dyDescent="0.2">
      <c r="A512" s="33">
        <f>'Input Data'!A512</f>
        <v>8073</v>
      </c>
      <c r="B512" s="33" t="str">
        <f>'Input Data'!B512</f>
        <v>Substation Minor Projects</v>
      </c>
      <c r="C512" s="33" t="str">
        <f>'Input Data'!C512</f>
        <v>Removal of SICAM from Haymarket GIS</v>
      </c>
      <c r="D512" s="35" t="str">
        <f>'Input Data'!D512</f>
        <v>PS Replacement</v>
      </c>
      <c r="E512" s="63" t="str">
        <f>'Input Data'!E512</f>
        <v>Input_Proj_Commit</v>
      </c>
      <c r="F512" s="68">
        <f>'Input Data'!F512</f>
        <v>2017</v>
      </c>
      <c r="G512" s="52">
        <f>'Input Data'!G512</f>
        <v>2013</v>
      </c>
      <c r="H512" s="34">
        <f>'Costs ($2014) Excl Real Esc'!H512</f>
        <v>0</v>
      </c>
      <c r="I512" s="34">
        <f>'Costs ($2014) Excl Real Esc'!I512</f>
        <v>0</v>
      </c>
      <c r="J512" s="34">
        <f>'Costs ($2014) Excl Real Esc'!J512</f>
        <v>0</v>
      </c>
      <c r="K512" s="34">
        <f>'Costs ($2014) Excl Real Esc'!K512</f>
        <v>12238.428500191423</v>
      </c>
      <c r="L512" s="49">
        <f>'Costs ($2014) Excl Real Esc'!L512*W512</f>
        <v>0</v>
      </c>
      <c r="M512" s="34">
        <f>'Costs ($2014) Excl Real Esc'!M512*X512</f>
        <v>0</v>
      </c>
      <c r="N512" s="34">
        <f>'Costs ($2014) Excl Real Esc'!N512*Y512</f>
        <v>0</v>
      </c>
      <c r="O512" s="34">
        <f>'Costs ($2014) Excl Real Esc'!O512*Z512</f>
        <v>0</v>
      </c>
      <c r="P512" s="49">
        <f>'Costs ($2014) Excl Real Esc'!P512*AA512</f>
        <v>0</v>
      </c>
      <c r="R512" s="102">
        <f t="shared" si="31"/>
        <v>0</v>
      </c>
      <c r="S512" s="34">
        <f t="shared" si="32"/>
        <v>0</v>
      </c>
      <c r="T512" s="34">
        <f t="shared" si="33"/>
        <v>12238.428500191423</v>
      </c>
      <c r="U512" s="49">
        <f t="shared" si="34"/>
        <v>0</v>
      </c>
      <c r="W512" s="177">
        <f>SUMPRODUCT('Cost Escalators'!$B$18:$M$18,'Input Data'!$AA512:$AL512)</f>
        <v>1</v>
      </c>
      <c r="X512" s="171">
        <f>SUMPRODUCT('Cost Escalators'!$B$19:$M$19,'Input Data'!$AA512:$AL512)</f>
        <v>1</v>
      </c>
      <c r="Y512" s="171">
        <f>SUMPRODUCT('Cost Escalators'!$B$20:$M$20,'Input Data'!$AA512:$AL512)</f>
        <v>1</v>
      </c>
      <c r="Z512" s="171">
        <f>SUMPRODUCT('Cost Escalators'!$B$21:$M$21,'Input Data'!$AA512:$AL512)</f>
        <v>1</v>
      </c>
      <c r="AA512" s="176">
        <f>SUMPRODUCT('Cost Escalators'!$B$22:$M$22,'Input Data'!$AA512:$AL512)</f>
        <v>1</v>
      </c>
      <c r="AC512" s="255">
        <f>IF(OR($A512='Cost Escalators'!$A$68,$A512='Cost Escalators'!$A$69,$A512='Cost Escalators'!$A$70,$A512='Cost Escalators'!$A$71),SUM($H512:$L512),0)</f>
        <v>0</v>
      </c>
    </row>
    <row r="513" spans="1:29" x14ac:dyDescent="0.2">
      <c r="A513" s="33">
        <f>'Input Data'!A513</f>
        <v>5738</v>
      </c>
      <c r="B513" s="33" t="str">
        <f>'Input Data'!B513</f>
        <v>Substation Minor Projects</v>
      </c>
      <c r="C513" s="33" t="str">
        <f>'Input Data'!C513</f>
        <v>Supply to Nabiac</v>
      </c>
      <c r="D513" s="35" t="str">
        <f>'Input Data'!D513</f>
        <v>PS Replacement</v>
      </c>
      <c r="E513" s="63" t="str">
        <f>'Input Data'!E513</f>
        <v>Input_Proj_Commit</v>
      </c>
      <c r="F513" s="68">
        <f>'Input Data'!F513</f>
        <v>2018</v>
      </c>
      <c r="G513" s="52">
        <f>'Input Data'!G513</f>
        <v>2013</v>
      </c>
      <c r="H513" s="34">
        <f>'Costs ($2014) Excl Real Esc'!H513</f>
        <v>0</v>
      </c>
      <c r="I513" s="34">
        <f>'Costs ($2014) Excl Real Esc'!I513</f>
        <v>0</v>
      </c>
      <c r="J513" s="34">
        <f>'Costs ($2014) Excl Real Esc'!J513</f>
        <v>-1509.3724009005275</v>
      </c>
      <c r="K513" s="34">
        <f>'Costs ($2014) Excl Real Esc'!K513</f>
        <v>0</v>
      </c>
      <c r="L513" s="49">
        <f>'Costs ($2014) Excl Real Esc'!L513*W513</f>
        <v>0</v>
      </c>
      <c r="M513" s="34">
        <f>'Costs ($2014) Excl Real Esc'!M513*X513</f>
        <v>0</v>
      </c>
      <c r="N513" s="34">
        <f>'Costs ($2014) Excl Real Esc'!N513*Y513</f>
        <v>0</v>
      </c>
      <c r="O513" s="34">
        <f>'Costs ($2014) Excl Real Esc'!O513*Z513</f>
        <v>0</v>
      </c>
      <c r="P513" s="49">
        <f>'Costs ($2014) Excl Real Esc'!P513*AA513</f>
        <v>0</v>
      </c>
      <c r="R513" s="102">
        <f t="shared" si="31"/>
        <v>0</v>
      </c>
      <c r="S513" s="34">
        <f t="shared" si="32"/>
        <v>0</v>
      </c>
      <c r="T513" s="34">
        <f t="shared" si="33"/>
        <v>0</v>
      </c>
      <c r="U513" s="49">
        <f t="shared" si="34"/>
        <v>-1509.3724009005275</v>
      </c>
      <c r="W513" s="177">
        <f>SUMPRODUCT('Cost Escalators'!$B$18:$M$18,'Input Data'!$AA513:$AL513)</f>
        <v>1</v>
      </c>
      <c r="X513" s="171">
        <f>SUMPRODUCT('Cost Escalators'!$B$19:$M$19,'Input Data'!$AA513:$AL513)</f>
        <v>1</v>
      </c>
      <c r="Y513" s="171">
        <f>SUMPRODUCT('Cost Escalators'!$B$20:$M$20,'Input Data'!$AA513:$AL513)</f>
        <v>1</v>
      </c>
      <c r="Z513" s="171">
        <f>SUMPRODUCT('Cost Escalators'!$B$21:$M$21,'Input Data'!$AA513:$AL513)</f>
        <v>1</v>
      </c>
      <c r="AA513" s="176">
        <f>SUMPRODUCT('Cost Escalators'!$B$22:$M$22,'Input Data'!$AA513:$AL513)</f>
        <v>1</v>
      </c>
      <c r="AC513" s="255">
        <f>IF(OR($A513='Cost Escalators'!$A$68,$A513='Cost Escalators'!$A$69,$A513='Cost Escalators'!$A$70,$A513='Cost Escalators'!$A$71),SUM($H513:$L513),0)</f>
        <v>0</v>
      </c>
    </row>
    <row r="514" spans="1:29" x14ac:dyDescent="0.2">
      <c r="A514" s="33">
        <f>'Input Data'!A514</f>
        <v>6432</v>
      </c>
      <c r="B514" s="33" t="str">
        <f>'Input Data'!B514</f>
        <v>Substation Minor Projects</v>
      </c>
      <c r="C514" s="33" t="str">
        <f>'Input Data'!C514</f>
        <v>Taree 33kV Line Bay</v>
      </c>
      <c r="D514" s="35" t="str">
        <f>'Input Data'!D514</f>
        <v>PS Replacement</v>
      </c>
      <c r="E514" s="63" t="str">
        <f>'Input Data'!E514</f>
        <v>Input_Proj_Commit</v>
      </c>
      <c r="F514" s="68">
        <f>'Input Data'!F514</f>
        <v>2018</v>
      </c>
      <c r="G514" s="52">
        <f>'Input Data'!G514</f>
        <v>2013</v>
      </c>
      <c r="H514" s="34">
        <f>'Costs ($2014) Excl Real Esc'!H514</f>
        <v>0</v>
      </c>
      <c r="I514" s="34">
        <f>'Costs ($2014) Excl Real Esc'!I514</f>
        <v>-1165.4341524491501</v>
      </c>
      <c r="J514" s="34">
        <f>'Costs ($2014) Excl Real Esc'!J514</f>
        <v>0</v>
      </c>
      <c r="K514" s="34">
        <f>'Costs ($2014) Excl Real Esc'!K514</f>
        <v>0</v>
      </c>
      <c r="L514" s="49">
        <f>'Costs ($2014) Excl Real Esc'!L514*W514</f>
        <v>0</v>
      </c>
      <c r="M514" s="34">
        <f>'Costs ($2014) Excl Real Esc'!M514*X514</f>
        <v>0</v>
      </c>
      <c r="N514" s="34">
        <f>'Costs ($2014) Excl Real Esc'!N514*Y514</f>
        <v>0</v>
      </c>
      <c r="O514" s="34">
        <f>'Costs ($2014) Excl Real Esc'!O514*Z514</f>
        <v>0</v>
      </c>
      <c r="P514" s="49">
        <f>'Costs ($2014) Excl Real Esc'!P514*AA514</f>
        <v>0</v>
      </c>
      <c r="R514" s="102">
        <f t="shared" si="31"/>
        <v>0</v>
      </c>
      <c r="S514" s="34">
        <f t="shared" si="32"/>
        <v>0</v>
      </c>
      <c r="T514" s="34">
        <f t="shared" si="33"/>
        <v>0</v>
      </c>
      <c r="U514" s="49">
        <f t="shared" si="34"/>
        <v>-1165.4341524491501</v>
      </c>
      <c r="W514" s="177">
        <f>SUMPRODUCT('Cost Escalators'!$B$18:$M$18,'Input Data'!$AA514:$AL514)</f>
        <v>1</v>
      </c>
      <c r="X514" s="171">
        <f>SUMPRODUCT('Cost Escalators'!$B$19:$M$19,'Input Data'!$AA514:$AL514)</f>
        <v>1</v>
      </c>
      <c r="Y514" s="171">
        <f>SUMPRODUCT('Cost Escalators'!$B$20:$M$20,'Input Data'!$AA514:$AL514)</f>
        <v>1</v>
      </c>
      <c r="Z514" s="171">
        <f>SUMPRODUCT('Cost Escalators'!$B$21:$M$21,'Input Data'!$AA514:$AL514)</f>
        <v>1</v>
      </c>
      <c r="AA514" s="176">
        <f>SUMPRODUCT('Cost Escalators'!$B$22:$M$22,'Input Data'!$AA514:$AL514)</f>
        <v>1</v>
      </c>
      <c r="AC514" s="255">
        <f>IF(OR($A514='Cost Escalators'!$A$68,$A514='Cost Escalators'!$A$69,$A514='Cost Escalators'!$A$70,$A514='Cost Escalators'!$A$71),SUM($H514:$L514),0)</f>
        <v>0</v>
      </c>
    </row>
    <row r="515" spans="1:29" x14ac:dyDescent="0.2">
      <c r="A515" s="33">
        <f>'Input Data'!A515</f>
        <v>7315</v>
      </c>
      <c r="B515" s="33" t="str">
        <f>'Input Data'!B515</f>
        <v>Substation Minor Projects</v>
      </c>
      <c r="C515" s="33" t="str">
        <f>'Input Data'!C515</f>
        <v>Taree 33kV Line Bay</v>
      </c>
      <c r="D515" s="35" t="str">
        <f>'Input Data'!D515</f>
        <v>PS Replacement</v>
      </c>
      <c r="E515" s="63" t="str">
        <f>'Input Data'!E515</f>
        <v>Input_Proj_Commit</v>
      </c>
      <c r="F515" s="68">
        <f>'Input Data'!F515</f>
        <v>2018</v>
      </c>
      <c r="G515" s="52">
        <f>'Input Data'!G515</f>
        <v>2013</v>
      </c>
      <c r="H515" s="34">
        <f>'Costs ($2014) Excl Real Esc'!H515</f>
        <v>0</v>
      </c>
      <c r="I515" s="34">
        <f>'Costs ($2014) Excl Real Esc'!I515</f>
        <v>1166.6038720287859</v>
      </c>
      <c r="J515" s="34">
        <f>'Costs ($2014) Excl Real Esc'!J515</f>
        <v>-1143.2630996823798</v>
      </c>
      <c r="K515" s="34">
        <f>'Costs ($2014) Excl Real Esc'!K515</f>
        <v>0</v>
      </c>
      <c r="L515" s="49">
        <f>'Costs ($2014) Excl Real Esc'!L515*W515</f>
        <v>0</v>
      </c>
      <c r="M515" s="34">
        <f>'Costs ($2014) Excl Real Esc'!M515*X515</f>
        <v>0</v>
      </c>
      <c r="N515" s="34">
        <f>'Costs ($2014) Excl Real Esc'!N515*Y515</f>
        <v>0</v>
      </c>
      <c r="O515" s="34">
        <f>'Costs ($2014) Excl Real Esc'!O515*Z515</f>
        <v>0</v>
      </c>
      <c r="P515" s="49">
        <f>'Costs ($2014) Excl Real Esc'!P515*AA515</f>
        <v>0</v>
      </c>
      <c r="R515" s="102">
        <f t="shared" si="31"/>
        <v>0</v>
      </c>
      <c r="S515" s="34">
        <f t="shared" si="32"/>
        <v>0</v>
      </c>
      <c r="T515" s="34">
        <f t="shared" si="33"/>
        <v>0</v>
      </c>
      <c r="U515" s="49">
        <f t="shared" si="34"/>
        <v>23.340772346406084</v>
      </c>
      <c r="W515" s="177">
        <f>SUMPRODUCT('Cost Escalators'!$B$18:$M$18,'Input Data'!$AA515:$AL515)</f>
        <v>1</v>
      </c>
      <c r="X515" s="171">
        <f>SUMPRODUCT('Cost Escalators'!$B$19:$M$19,'Input Data'!$AA515:$AL515)</f>
        <v>1</v>
      </c>
      <c r="Y515" s="171">
        <f>SUMPRODUCT('Cost Escalators'!$B$20:$M$20,'Input Data'!$AA515:$AL515)</f>
        <v>1</v>
      </c>
      <c r="Z515" s="171">
        <f>SUMPRODUCT('Cost Escalators'!$B$21:$M$21,'Input Data'!$AA515:$AL515)</f>
        <v>1</v>
      </c>
      <c r="AA515" s="176">
        <f>SUMPRODUCT('Cost Escalators'!$B$22:$M$22,'Input Data'!$AA515:$AL515)</f>
        <v>1</v>
      </c>
      <c r="AC515" s="255">
        <f>IF(OR($A515='Cost Escalators'!$A$68,$A515='Cost Escalators'!$A$69,$A515='Cost Escalators'!$A$70,$A515='Cost Escalators'!$A$71),SUM($H515:$L515),0)</f>
        <v>0</v>
      </c>
    </row>
    <row r="516" spans="1:29" x14ac:dyDescent="0.2">
      <c r="A516" s="33">
        <f>'Input Data'!A516</f>
        <v>6915</v>
      </c>
      <c r="B516" s="33" t="str">
        <f>'Input Data'!B516</f>
        <v>Substation Minor Projects</v>
      </c>
      <c r="C516" s="33" t="str">
        <f>'Input Data'!C516</f>
        <v>Canberra 330kV Substation - Uprating to 362kV</v>
      </c>
      <c r="D516" s="35" t="str">
        <f>'Input Data'!D516</f>
        <v>PS Replacement</v>
      </c>
      <c r="E516" s="63" t="str">
        <f>'Input Data'!E516</f>
        <v>Input_Proj_Commit</v>
      </c>
      <c r="F516" s="68">
        <f>'Input Data'!F516</f>
        <v>2019</v>
      </c>
      <c r="G516" s="52">
        <f>'Input Data'!G516</f>
        <v>2013</v>
      </c>
      <c r="H516" s="34">
        <f>'Costs ($2014) Excl Real Esc'!H516</f>
        <v>0</v>
      </c>
      <c r="I516" s="34">
        <f>'Costs ($2014) Excl Real Esc'!I516</f>
        <v>0</v>
      </c>
      <c r="J516" s="34">
        <f>'Costs ($2014) Excl Real Esc'!J516</f>
        <v>97.123382880370954</v>
      </c>
      <c r="K516" s="34">
        <f>'Costs ($2014) Excl Real Esc'!K516</f>
        <v>0</v>
      </c>
      <c r="L516" s="49">
        <f>'Costs ($2014) Excl Real Esc'!L516*W516</f>
        <v>0</v>
      </c>
      <c r="M516" s="34">
        <f>'Costs ($2014) Excl Real Esc'!M516*X516</f>
        <v>0</v>
      </c>
      <c r="N516" s="34">
        <f>'Costs ($2014) Excl Real Esc'!N516*Y516</f>
        <v>0</v>
      </c>
      <c r="O516" s="34">
        <f>'Costs ($2014) Excl Real Esc'!O516*Z516</f>
        <v>0</v>
      </c>
      <c r="P516" s="49">
        <f>'Costs ($2014) Excl Real Esc'!P516*AA516</f>
        <v>0</v>
      </c>
      <c r="R516" s="102">
        <f t="shared" si="31"/>
        <v>0</v>
      </c>
      <c r="S516" s="34">
        <f t="shared" si="32"/>
        <v>0</v>
      </c>
      <c r="T516" s="34">
        <f t="shared" si="33"/>
        <v>0</v>
      </c>
      <c r="U516" s="49">
        <f t="shared" si="34"/>
        <v>0</v>
      </c>
      <c r="W516" s="177">
        <f>SUMPRODUCT('Cost Escalators'!$B$18:$M$18,'Input Data'!$AA516:$AL516)</f>
        <v>1</v>
      </c>
      <c r="X516" s="171">
        <f>SUMPRODUCT('Cost Escalators'!$B$19:$M$19,'Input Data'!$AA516:$AL516)</f>
        <v>1</v>
      </c>
      <c r="Y516" s="171">
        <f>SUMPRODUCT('Cost Escalators'!$B$20:$M$20,'Input Data'!$AA516:$AL516)</f>
        <v>1</v>
      </c>
      <c r="Z516" s="171">
        <f>SUMPRODUCT('Cost Escalators'!$B$21:$M$21,'Input Data'!$AA516:$AL516)</f>
        <v>1</v>
      </c>
      <c r="AA516" s="176">
        <f>SUMPRODUCT('Cost Escalators'!$B$22:$M$22,'Input Data'!$AA516:$AL516)</f>
        <v>1</v>
      </c>
      <c r="AC516" s="255">
        <f>IF(OR($A516='Cost Escalators'!$A$68,$A516='Cost Escalators'!$A$69,$A516='Cost Escalators'!$A$70,$A516='Cost Escalators'!$A$71),SUM($H516:$L516),0)</f>
        <v>0</v>
      </c>
    </row>
    <row r="517" spans="1:29" x14ac:dyDescent="0.2">
      <c r="A517" s="33">
        <f>'Input Data'!A517</f>
        <v>7029</v>
      </c>
      <c r="B517" s="33" t="str">
        <f>'Input Data'!B517</f>
        <v>Substation Minor Projects</v>
      </c>
      <c r="C517" s="33" t="str">
        <f>'Input Data'!C517</f>
        <v>Junee East Switching Station Second Supply to Temora</v>
      </c>
      <c r="D517" s="35" t="str">
        <f>'Input Data'!D517</f>
        <v>PS Replacement</v>
      </c>
      <c r="E517" s="63" t="str">
        <f>'Input Data'!E517</f>
        <v>Input_Proj_Commit</v>
      </c>
      <c r="F517" s="68">
        <f>'Input Data'!F517</f>
        <v>2020</v>
      </c>
      <c r="G517" s="52">
        <f>'Input Data'!G517</f>
        <v>2013</v>
      </c>
      <c r="H517" s="34">
        <f>'Costs ($2014) Excl Real Esc'!H517</f>
        <v>0</v>
      </c>
      <c r="I517" s="34">
        <f>'Costs ($2014) Excl Real Esc'!I517</f>
        <v>0</v>
      </c>
      <c r="J517" s="34">
        <f>'Costs ($2014) Excl Real Esc'!J517</f>
        <v>-478.66613152833412</v>
      </c>
      <c r="K517" s="34">
        <f>'Costs ($2014) Excl Real Esc'!K517</f>
        <v>0</v>
      </c>
      <c r="L517" s="49">
        <f>'Costs ($2014) Excl Real Esc'!L517*W517</f>
        <v>0</v>
      </c>
      <c r="M517" s="34">
        <f>'Costs ($2014) Excl Real Esc'!M517*X517</f>
        <v>0</v>
      </c>
      <c r="N517" s="34">
        <f>'Costs ($2014) Excl Real Esc'!N517*Y517</f>
        <v>0</v>
      </c>
      <c r="O517" s="34">
        <f>'Costs ($2014) Excl Real Esc'!O517*Z517</f>
        <v>0</v>
      </c>
      <c r="P517" s="49">
        <f>'Costs ($2014) Excl Real Esc'!P517*AA517</f>
        <v>0</v>
      </c>
      <c r="R517" s="102">
        <f t="shared" ref="R517:R580" si="35">IF($F517=0,M517,IF($F517=R$4,SUM($H517:$P517),0))</f>
        <v>0</v>
      </c>
      <c r="S517" s="34">
        <f t="shared" ref="S517:S580" si="36">IF($F517=0,N517,IF($F517=S$4,SUM($H517:$P517),0))</f>
        <v>0</v>
      </c>
      <c r="T517" s="34">
        <f t="shared" ref="T517:T580" si="37">IF($F517=0,O517,IF($F517=T$4,SUM($H517:$P517),0))</f>
        <v>0</v>
      </c>
      <c r="U517" s="49">
        <f t="shared" ref="U517:U580" si="38">IF($F517=0,P517,IF($F517=U$4,SUM($H517:$P517),0))</f>
        <v>0</v>
      </c>
      <c r="W517" s="177">
        <f>SUMPRODUCT('Cost Escalators'!$B$18:$M$18,'Input Data'!$AA517:$AL517)</f>
        <v>1</v>
      </c>
      <c r="X517" s="171">
        <f>SUMPRODUCT('Cost Escalators'!$B$19:$M$19,'Input Data'!$AA517:$AL517)</f>
        <v>1</v>
      </c>
      <c r="Y517" s="171">
        <f>SUMPRODUCT('Cost Escalators'!$B$20:$M$20,'Input Data'!$AA517:$AL517)</f>
        <v>1</v>
      </c>
      <c r="Z517" s="171">
        <f>SUMPRODUCT('Cost Escalators'!$B$21:$M$21,'Input Data'!$AA517:$AL517)</f>
        <v>1</v>
      </c>
      <c r="AA517" s="176">
        <f>SUMPRODUCT('Cost Escalators'!$B$22:$M$22,'Input Data'!$AA517:$AL517)</f>
        <v>1</v>
      </c>
      <c r="AC517" s="255">
        <f>IF(OR($A517='Cost Escalators'!$A$68,$A517='Cost Escalators'!$A$69,$A517='Cost Escalators'!$A$70,$A517='Cost Escalators'!$A$71),SUM($H517:$L517),0)</f>
        <v>0</v>
      </c>
    </row>
    <row r="518" spans="1:29" x14ac:dyDescent="0.2">
      <c r="A518" s="33">
        <f>'Input Data'!A518</f>
        <v>8062</v>
      </c>
      <c r="B518" s="33" t="str">
        <f>'Input Data'!B518</f>
        <v>Substation Minor Projects</v>
      </c>
      <c r="C518" s="33" t="str">
        <f>'Input Data'!C518</f>
        <v>Wagga 132 - 99X Line Wave Trap</v>
      </c>
      <c r="D518" s="35" t="str">
        <f>'Input Data'!D518</f>
        <v>PS Replacement</v>
      </c>
      <c r="E518" s="63" t="str">
        <f>'Input Data'!E518</f>
        <v>Input_Proj_Commit</v>
      </c>
      <c r="F518" s="68">
        <f>'Input Data'!F518</f>
        <v>2020</v>
      </c>
      <c r="G518" s="52">
        <f>'Input Data'!G518</f>
        <v>2013</v>
      </c>
      <c r="H518" s="34">
        <f>'Costs ($2014) Excl Real Esc'!H518</f>
        <v>0</v>
      </c>
      <c r="I518" s="34">
        <f>'Costs ($2014) Excl Real Esc'!I518</f>
        <v>0</v>
      </c>
      <c r="J518" s="34">
        <f>'Costs ($2014) Excl Real Esc'!J518</f>
        <v>0</v>
      </c>
      <c r="K518" s="34">
        <f>'Costs ($2014) Excl Real Esc'!K518</f>
        <v>1228.0227659124314</v>
      </c>
      <c r="L518" s="49">
        <f>'Costs ($2014) Excl Real Esc'!L518*W518</f>
        <v>0</v>
      </c>
      <c r="M518" s="34">
        <f>'Costs ($2014) Excl Real Esc'!M518*X518</f>
        <v>0</v>
      </c>
      <c r="N518" s="34">
        <f>'Costs ($2014) Excl Real Esc'!N518*Y518</f>
        <v>0</v>
      </c>
      <c r="O518" s="34">
        <f>'Costs ($2014) Excl Real Esc'!O518*Z518</f>
        <v>0</v>
      </c>
      <c r="P518" s="49">
        <f>'Costs ($2014) Excl Real Esc'!P518*AA518</f>
        <v>0</v>
      </c>
      <c r="R518" s="102">
        <f t="shared" si="35"/>
        <v>0</v>
      </c>
      <c r="S518" s="34">
        <f t="shared" si="36"/>
        <v>0</v>
      </c>
      <c r="T518" s="34">
        <f t="shared" si="37"/>
        <v>0</v>
      </c>
      <c r="U518" s="49">
        <f t="shared" si="38"/>
        <v>0</v>
      </c>
      <c r="W518" s="177">
        <f>SUMPRODUCT('Cost Escalators'!$B$18:$M$18,'Input Data'!$AA518:$AL518)</f>
        <v>1</v>
      </c>
      <c r="X518" s="171">
        <f>SUMPRODUCT('Cost Escalators'!$B$19:$M$19,'Input Data'!$AA518:$AL518)</f>
        <v>1</v>
      </c>
      <c r="Y518" s="171">
        <f>SUMPRODUCT('Cost Escalators'!$B$20:$M$20,'Input Data'!$AA518:$AL518)</f>
        <v>1</v>
      </c>
      <c r="Z518" s="171">
        <f>SUMPRODUCT('Cost Escalators'!$B$21:$M$21,'Input Data'!$AA518:$AL518)</f>
        <v>1</v>
      </c>
      <c r="AA518" s="176">
        <f>SUMPRODUCT('Cost Escalators'!$B$22:$M$22,'Input Data'!$AA518:$AL518)</f>
        <v>1</v>
      </c>
      <c r="AC518" s="255">
        <f>IF(OR($A518='Cost Escalators'!$A$68,$A518='Cost Escalators'!$A$69,$A518='Cost Escalators'!$A$70,$A518='Cost Escalators'!$A$71),SUM($H518:$L518),0)</f>
        <v>0</v>
      </c>
    </row>
    <row r="519" spans="1:29" x14ac:dyDescent="0.2">
      <c r="A519" s="33">
        <f>'Input Data'!A519</f>
        <v>5430</v>
      </c>
      <c r="B519" s="33" t="str">
        <f>'Input Data'!B519</f>
        <v>Substation Renewal</v>
      </c>
      <c r="C519" s="33" t="str">
        <f>'Input Data'!C519</f>
        <v>Glen Innes 132kV Substation Rebuild</v>
      </c>
      <c r="D519" s="35" t="str">
        <f>'Input Data'!D519</f>
        <v>PS Replacement</v>
      </c>
      <c r="E519" s="63" t="str">
        <f>'Input Data'!E519</f>
        <v>Input_Proj_Commit</v>
      </c>
      <c r="F519" s="68">
        <f>'Input Data'!F519</f>
        <v>2009</v>
      </c>
      <c r="G519" s="52">
        <f>'Input Data'!G519</f>
        <v>2013</v>
      </c>
      <c r="H519" s="34">
        <f>'Costs ($2014) Excl Real Esc'!H519</f>
        <v>-20834.06655456145</v>
      </c>
      <c r="I519" s="34">
        <f>'Costs ($2014) Excl Real Esc'!I519</f>
        <v>0</v>
      </c>
      <c r="J519" s="34">
        <f>'Costs ($2014) Excl Real Esc'!J519</f>
        <v>0</v>
      </c>
      <c r="K519" s="34">
        <f>'Costs ($2014) Excl Real Esc'!K519</f>
        <v>0</v>
      </c>
      <c r="L519" s="49">
        <f>'Costs ($2014) Excl Real Esc'!L519*W519</f>
        <v>0</v>
      </c>
      <c r="M519" s="34">
        <f>'Costs ($2014) Excl Real Esc'!M519*X519</f>
        <v>0</v>
      </c>
      <c r="N519" s="34">
        <f>'Costs ($2014) Excl Real Esc'!N519*Y519</f>
        <v>0</v>
      </c>
      <c r="O519" s="34">
        <f>'Costs ($2014) Excl Real Esc'!O519*Z519</f>
        <v>0</v>
      </c>
      <c r="P519" s="49">
        <f>'Costs ($2014) Excl Real Esc'!P519*AA519</f>
        <v>0</v>
      </c>
      <c r="R519" s="102">
        <f t="shared" si="35"/>
        <v>0</v>
      </c>
      <c r="S519" s="34">
        <f t="shared" si="36"/>
        <v>0</v>
      </c>
      <c r="T519" s="34">
        <f t="shared" si="37"/>
        <v>0</v>
      </c>
      <c r="U519" s="49">
        <f t="shared" si="38"/>
        <v>0</v>
      </c>
      <c r="W519" s="177">
        <f>SUMPRODUCT('Cost Escalators'!$B$18:$M$18,'Input Data'!$AA519:$AL519)</f>
        <v>1</v>
      </c>
      <c r="X519" s="171">
        <f>SUMPRODUCT('Cost Escalators'!$B$19:$M$19,'Input Data'!$AA519:$AL519)</f>
        <v>1</v>
      </c>
      <c r="Y519" s="171">
        <f>SUMPRODUCT('Cost Escalators'!$B$20:$M$20,'Input Data'!$AA519:$AL519)</f>
        <v>1</v>
      </c>
      <c r="Z519" s="171">
        <f>SUMPRODUCT('Cost Escalators'!$B$21:$M$21,'Input Data'!$AA519:$AL519)</f>
        <v>1</v>
      </c>
      <c r="AA519" s="176">
        <f>SUMPRODUCT('Cost Escalators'!$B$22:$M$22,'Input Data'!$AA519:$AL519)</f>
        <v>1</v>
      </c>
      <c r="AC519" s="255">
        <f>IF(OR($A519='Cost Escalators'!$A$68,$A519='Cost Escalators'!$A$69,$A519='Cost Escalators'!$A$70,$A519='Cost Escalators'!$A$71),SUM($H519:$L519),0)</f>
        <v>0</v>
      </c>
    </row>
    <row r="520" spans="1:29" x14ac:dyDescent="0.2">
      <c r="A520" s="33">
        <f>'Input Data'!A520</f>
        <v>7337</v>
      </c>
      <c r="B520" s="33" t="str">
        <f>'Input Data'!B520</f>
        <v>Substation Renewal</v>
      </c>
      <c r="C520" s="33" t="str">
        <f>'Input Data'!C520</f>
        <v>Kempsey 132kV Substation Condition</v>
      </c>
      <c r="D520" s="35" t="str">
        <f>'Input Data'!D520</f>
        <v>PS Replacement</v>
      </c>
      <c r="E520" s="63" t="str">
        <f>'Input Data'!E520</f>
        <v>Input_Proj_Commit</v>
      </c>
      <c r="F520" s="68">
        <f>'Input Data'!F520</f>
        <v>2009</v>
      </c>
      <c r="G520" s="52">
        <f>'Input Data'!G520</f>
        <v>2013</v>
      </c>
      <c r="H520" s="34">
        <f>'Costs ($2014) Excl Real Esc'!H520</f>
        <v>0</v>
      </c>
      <c r="I520" s="34">
        <f>'Costs ($2014) Excl Real Esc'!I520</f>
        <v>0</v>
      </c>
      <c r="J520" s="34">
        <f>'Costs ($2014) Excl Real Esc'!J520</f>
        <v>0</v>
      </c>
      <c r="K520" s="34">
        <f>'Costs ($2014) Excl Real Esc'!K520</f>
        <v>157.82226125257301</v>
      </c>
      <c r="L520" s="49">
        <f>'Costs ($2014) Excl Real Esc'!L520*W520</f>
        <v>0</v>
      </c>
      <c r="M520" s="34">
        <f>'Costs ($2014) Excl Real Esc'!M520*X520</f>
        <v>0</v>
      </c>
      <c r="N520" s="34">
        <f>'Costs ($2014) Excl Real Esc'!N520*Y520</f>
        <v>0</v>
      </c>
      <c r="O520" s="34">
        <f>'Costs ($2014) Excl Real Esc'!O520*Z520</f>
        <v>0</v>
      </c>
      <c r="P520" s="49">
        <f>'Costs ($2014) Excl Real Esc'!P520*AA520</f>
        <v>0</v>
      </c>
      <c r="R520" s="102">
        <f t="shared" si="35"/>
        <v>0</v>
      </c>
      <c r="S520" s="34">
        <f t="shared" si="36"/>
        <v>0</v>
      </c>
      <c r="T520" s="34">
        <f t="shared" si="37"/>
        <v>0</v>
      </c>
      <c r="U520" s="49">
        <f t="shared" si="38"/>
        <v>0</v>
      </c>
      <c r="W520" s="177">
        <f>SUMPRODUCT('Cost Escalators'!$B$18:$M$18,'Input Data'!$AA520:$AL520)</f>
        <v>1</v>
      </c>
      <c r="X520" s="171">
        <f>SUMPRODUCT('Cost Escalators'!$B$19:$M$19,'Input Data'!$AA520:$AL520)</f>
        <v>1</v>
      </c>
      <c r="Y520" s="171">
        <f>SUMPRODUCT('Cost Escalators'!$B$20:$M$20,'Input Data'!$AA520:$AL520)</f>
        <v>1</v>
      </c>
      <c r="Z520" s="171">
        <f>SUMPRODUCT('Cost Escalators'!$B$21:$M$21,'Input Data'!$AA520:$AL520)</f>
        <v>1</v>
      </c>
      <c r="AA520" s="176">
        <f>SUMPRODUCT('Cost Escalators'!$B$22:$M$22,'Input Data'!$AA520:$AL520)</f>
        <v>1</v>
      </c>
      <c r="AC520" s="255">
        <f>IF(OR($A520='Cost Escalators'!$A$68,$A520='Cost Escalators'!$A$69,$A520='Cost Escalators'!$A$70,$A520='Cost Escalators'!$A$71),SUM($H520:$L520),0)</f>
        <v>0</v>
      </c>
    </row>
    <row r="521" spans="1:29" x14ac:dyDescent="0.2">
      <c r="A521" s="33">
        <f>'Input Data'!A521</f>
        <v>6313</v>
      </c>
      <c r="B521" s="33" t="str">
        <f>'Input Data'!B521</f>
        <v>Substation Renewal</v>
      </c>
      <c r="C521" s="33" t="str">
        <f>'Input Data'!C521</f>
        <v>Beaconsfield West Substation Renewal</v>
      </c>
      <c r="D521" s="35" t="str">
        <f>'Input Data'!D521</f>
        <v>PS Replacement</v>
      </c>
      <c r="E521" s="63" t="str">
        <f>'Input Data'!E521</f>
        <v>Input_Proj_Commit</v>
      </c>
      <c r="F521" s="68">
        <f>'Input Data'!F521</f>
        <v>2013</v>
      </c>
      <c r="G521" s="52">
        <f>'Input Data'!G521</f>
        <v>2013</v>
      </c>
      <c r="H521" s="34">
        <f>'Costs ($2014) Excl Real Esc'!H521</f>
        <v>-89.872029527405076</v>
      </c>
      <c r="I521" s="34">
        <f>'Costs ($2014) Excl Real Esc'!I521</f>
        <v>0</v>
      </c>
      <c r="J521" s="34">
        <f>'Costs ($2014) Excl Real Esc'!J521</f>
        <v>0</v>
      </c>
      <c r="K521" s="34">
        <f>'Costs ($2014) Excl Real Esc'!K521</f>
        <v>0</v>
      </c>
      <c r="L521" s="49">
        <f>'Costs ($2014) Excl Real Esc'!L521*W521</f>
        <v>0</v>
      </c>
      <c r="M521" s="34">
        <f>'Costs ($2014) Excl Real Esc'!M521*X521</f>
        <v>0</v>
      </c>
      <c r="N521" s="34">
        <f>'Costs ($2014) Excl Real Esc'!N521*Y521</f>
        <v>0</v>
      </c>
      <c r="O521" s="34">
        <f>'Costs ($2014) Excl Real Esc'!O521*Z521</f>
        <v>0</v>
      </c>
      <c r="P521" s="49">
        <f>'Costs ($2014) Excl Real Esc'!P521*AA521</f>
        <v>0</v>
      </c>
      <c r="R521" s="102">
        <f t="shared" si="35"/>
        <v>0</v>
      </c>
      <c r="S521" s="34">
        <f t="shared" si="36"/>
        <v>0</v>
      </c>
      <c r="T521" s="34">
        <f t="shared" si="37"/>
        <v>0</v>
      </c>
      <c r="U521" s="49">
        <f t="shared" si="38"/>
        <v>0</v>
      </c>
      <c r="W521" s="177">
        <f>SUMPRODUCT('Cost Escalators'!$B$18:$M$18,'Input Data'!$AA521:$AL521)</f>
        <v>1</v>
      </c>
      <c r="X521" s="171">
        <f>SUMPRODUCT('Cost Escalators'!$B$19:$M$19,'Input Data'!$AA521:$AL521)</f>
        <v>1</v>
      </c>
      <c r="Y521" s="171">
        <f>SUMPRODUCT('Cost Escalators'!$B$20:$M$20,'Input Data'!$AA521:$AL521)</f>
        <v>1</v>
      </c>
      <c r="Z521" s="171">
        <f>SUMPRODUCT('Cost Escalators'!$B$21:$M$21,'Input Data'!$AA521:$AL521)</f>
        <v>1</v>
      </c>
      <c r="AA521" s="176">
        <f>SUMPRODUCT('Cost Escalators'!$B$22:$M$22,'Input Data'!$AA521:$AL521)</f>
        <v>1</v>
      </c>
      <c r="AC521" s="255">
        <f>IF(OR($A521='Cost Escalators'!$A$68,$A521='Cost Escalators'!$A$69,$A521='Cost Escalators'!$A$70,$A521='Cost Escalators'!$A$71),SUM($H521:$L521),0)</f>
        <v>0</v>
      </c>
    </row>
    <row r="522" spans="1:29" x14ac:dyDescent="0.2">
      <c r="A522" s="33">
        <f>'Input Data'!A522</f>
        <v>6570</v>
      </c>
      <c r="B522" s="33" t="str">
        <f>'Input Data'!B522</f>
        <v>Substation Renewal</v>
      </c>
      <c r="C522" s="33" t="str">
        <f>'Input Data'!C522</f>
        <v>Beaconsfield West Substation Renewal</v>
      </c>
      <c r="D522" s="35" t="str">
        <f>'Input Data'!D522</f>
        <v>PS Replacement</v>
      </c>
      <c r="E522" s="63" t="str">
        <f>'Input Data'!E522</f>
        <v>Input_Proj_Commit</v>
      </c>
      <c r="F522" s="68">
        <f>'Input Data'!F522</f>
        <v>2013</v>
      </c>
      <c r="G522" s="52">
        <f>'Input Data'!G522</f>
        <v>2013</v>
      </c>
      <c r="H522" s="34">
        <f>'Costs ($2014) Excl Real Esc'!H522</f>
        <v>24669656.092091817</v>
      </c>
      <c r="I522" s="34">
        <f>'Costs ($2014) Excl Real Esc'!I522</f>
        <v>55578022.908073761</v>
      </c>
      <c r="J522" s="34">
        <f>'Costs ($2014) Excl Real Esc'!J522</f>
        <v>34844953.449907765</v>
      </c>
      <c r="K522" s="34">
        <f>'Costs ($2014) Excl Real Esc'!K522</f>
        <v>11657305.649153737</v>
      </c>
      <c r="L522" s="49">
        <f>'Costs ($2014) Excl Real Esc'!L522*W522</f>
        <v>0</v>
      </c>
      <c r="M522" s="34">
        <f>'Costs ($2014) Excl Real Esc'!M522*X522</f>
        <v>0</v>
      </c>
      <c r="N522" s="34">
        <f>'Costs ($2014) Excl Real Esc'!N522*Y522</f>
        <v>0</v>
      </c>
      <c r="O522" s="34">
        <f>'Costs ($2014) Excl Real Esc'!O522*Z522</f>
        <v>0</v>
      </c>
      <c r="P522" s="49">
        <f>'Costs ($2014) Excl Real Esc'!P522*AA522</f>
        <v>0</v>
      </c>
      <c r="R522" s="102">
        <f t="shared" si="35"/>
        <v>0</v>
      </c>
      <c r="S522" s="34">
        <f t="shared" si="36"/>
        <v>0</v>
      </c>
      <c r="T522" s="34">
        <f t="shared" si="37"/>
        <v>0</v>
      </c>
      <c r="U522" s="49">
        <f t="shared" si="38"/>
        <v>0</v>
      </c>
      <c r="W522" s="177">
        <f>SUMPRODUCT('Cost Escalators'!$B$18:$M$18,'Input Data'!$AA522:$AL522)</f>
        <v>1</v>
      </c>
      <c r="X522" s="171">
        <f>SUMPRODUCT('Cost Escalators'!$B$19:$M$19,'Input Data'!$AA522:$AL522)</f>
        <v>1</v>
      </c>
      <c r="Y522" s="171">
        <f>SUMPRODUCT('Cost Escalators'!$B$20:$M$20,'Input Data'!$AA522:$AL522)</f>
        <v>1</v>
      </c>
      <c r="Z522" s="171">
        <f>SUMPRODUCT('Cost Escalators'!$B$21:$M$21,'Input Data'!$AA522:$AL522)</f>
        <v>1</v>
      </c>
      <c r="AA522" s="176">
        <f>SUMPRODUCT('Cost Escalators'!$B$22:$M$22,'Input Data'!$AA522:$AL522)</f>
        <v>1</v>
      </c>
      <c r="AC522" s="255">
        <f>IF(OR($A522='Cost Escalators'!$A$68,$A522='Cost Escalators'!$A$69,$A522='Cost Escalators'!$A$70,$A522='Cost Escalators'!$A$71),SUM($H522:$L522),0)</f>
        <v>0</v>
      </c>
    </row>
    <row r="523" spans="1:29" x14ac:dyDescent="0.2">
      <c r="A523" s="33">
        <f>'Input Data'!A523</f>
        <v>7563</v>
      </c>
      <c r="B523" s="33" t="str">
        <f>'Input Data'!B523</f>
        <v>Substation Renewal</v>
      </c>
      <c r="C523" s="33" t="str">
        <f>'Input Data'!C523</f>
        <v>Beaconsfield West Substation Renewal</v>
      </c>
      <c r="D523" s="35" t="str">
        <f>'Input Data'!D523</f>
        <v>PS Replacement</v>
      </c>
      <c r="E523" s="63" t="str">
        <f>'Input Data'!E523</f>
        <v>Input_Proj_Commit</v>
      </c>
      <c r="F523" s="68">
        <f>'Input Data'!F523</f>
        <v>2013</v>
      </c>
      <c r="G523" s="52">
        <f>'Input Data'!G523</f>
        <v>2013</v>
      </c>
      <c r="H523" s="34">
        <f>'Costs ($2014) Excl Real Esc'!H523</f>
        <v>0</v>
      </c>
      <c r="I523" s="34">
        <f>'Costs ($2014) Excl Real Esc'!I523</f>
        <v>0</v>
      </c>
      <c r="J523" s="34">
        <f>'Costs ($2014) Excl Real Esc'!J523</f>
        <v>2548.7072283226098</v>
      </c>
      <c r="K523" s="34">
        <f>'Costs ($2014) Excl Real Esc'!K523</f>
        <v>-2481.3177902961979</v>
      </c>
      <c r="L523" s="49">
        <f>'Costs ($2014) Excl Real Esc'!L523*W523</f>
        <v>0</v>
      </c>
      <c r="M523" s="34">
        <f>'Costs ($2014) Excl Real Esc'!M523*X523</f>
        <v>0</v>
      </c>
      <c r="N523" s="34">
        <f>'Costs ($2014) Excl Real Esc'!N523*Y523</f>
        <v>0</v>
      </c>
      <c r="O523" s="34">
        <f>'Costs ($2014) Excl Real Esc'!O523*Z523</f>
        <v>0</v>
      </c>
      <c r="P523" s="49">
        <f>'Costs ($2014) Excl Real Esc'!P523*AA523</f>
        <v>0</v>
      </c>
      <c r="R523" s="102">
        <f t="shared" si="35"/>
        <v>0</v>
      </c>
      <c r="S523" s="34">
        <f t="shared" si="36"/>
        <v>0</v>
      </c>
      <c r="T523" s="34">
        <f t="shared" si="37"/>
        <v>0</v>
      </c>
      <c r="U523" s="49">
        <f t="shared" si="38"/>
        <v>0</v>
      </c>
      <c r="W523" s="177">
        <f>SUMPRODUCT('Cost Escalators'!$B$18:$M$18,'Input Data'!$AA523:$AL523)</f>
        <v>1</v>
      </c>
      <c r="X523" s="171">
        <f>SUMPRODUCT('Cost Escalators'!$B$19:$M$19,'Input Data'!$AA523:$AL523)</f>
        <v>1</v>
      </c>
      <c r="Y523" s="171">
        <f>SUMPRODUCT('Cost Escalators'!$B$20:$M$20,'Input Data'!$AA523:$AL523)</f>
        <v>1</v>
      </c>
      <c r="Z523" s="171">
        <f>SUMPRODUCT('Cost Escalators'!$B$21:$M$21,'Input Data'!$AA523:$AL523)</f>
        <v>1</v>
      </c>
      <c r="AA523" s="176">
        <f>SUMPRODUCT('Cost Escalators'!$B$22:$M$22,'Input Data'!$AA523:$AL523)</f>
        <v>1</v>
      </c>
      <c r="AC523" s="255">
        <f>IF(OR($A523='Cost Escalators'!$A$68,$A523='Cost Escalators'!$A$69,$A523='Cost Escalators'!$A$70,$A523='Cost Escalators'!$A$71),SUM($H523:$L523),0)</f>
        <v>0</v>
      </c>
    </row>
    <row r="524" spans="1:29" x14ac:dyDescent="0.2">
      <c r="A524" s="33">
        <f>'Input Data'!A524</f>
        <v>6336</v>
      </c>
      <c r="B524" s="33" t="str">
        <f>'Input Data'!B524</f>
        <v>Substation Renewal</v>
      </c>
      <c r="C524" s="33" t="str">
        <f>'Input Data'!C524</f>
        <v>Queanbeyan Substation Renewal</v>
      </c>
      <c r="D524" s="35" t="str">
        <f>'Input Data'!D524</f>
        <v>PS Replacement</v>
      </c>
      <c r="E524" s="63" t="str">
        <f>'Input Data'!E524</f>
        <v>Input_Proj_Commit</v>
      </c>
      <c r="F524" s="68">
        <f>'Input Data'!F524</f>
        <v>2014</v>
      </c>
      <c r="G524" s="52">
        <f>'Input Data'!G524</f>
        <v>2013</v>
      </c>
      <c r="H524" s="34">
        <f>'Costs ($2014) Excl Real Esc'!H524</f>
        <v>15803604.230471238</v>
      </c>
      <c r="I524" s="34">
        <f>'Costs ($2014) Excl Real Esc'!I524</f>
        <v>444139.53628609149</v>
      </c>
      <c r="J524" s="34">
        <f>'Costs ($2014) Excl Real Esc'!J524</f>
        <v>736987.52727115457</v>
      </c>
      <c r="K524" s="34">
        <f>'Costs ($2014) Excl Real Esc'!K524</f>
        <v>1251636.2470814583</v>
      </c>
      <c r="L524" s="49">
        <f>'Costs ($2014) Excl Real Esc'!L524*W524</f>
        <v>821308.9140625</v>
      </c>
      <c r="M524" s="34">
        <f>'Costs ($2014) Excl Real Esc'!M524*X524</f>
        <v>0</v>
      </c>
      <c r="N524" s="34">
        <f>'Costs ($2014) Excl Real Esc'!N524*Y524</f>
        <v>0</v>
      </c>
      <c r="O524" s="34">
        <f>'Costs ($2014) Excl Real Esc'!O524*Z524</f>
        <v>0</v>
      </c>
      <c r="P524" s="49">
        <f>'Costs ($2014) Excl Real Esc'!P524*AA524</f>
        <v>0</v>
      </c>
      <c r="R524" s="102">
        <f t="shared" si="35"/>
        <v>0</v>
      </c>
      <c r="S524" s="34">
        <f t="shared" si="36"/>
        <v>0</v>
      </c>
      <c r="T524" s="34">
        <f t="shared" si="37"/>
        <v>0</v>
      </c>
      <c r="U524" s="49">
        <f t="shared" si="38"/>
        <v>0</v>
      </c>
      <c r="W524" s="177">
        <f>SUMPRODUCT('Cost Escalators'!$B$18:$M$18,'Input Data'!$AA524:$AL524)</f>
        <v>1</v>
      </c>
      <c r="X524" s="171">
        <f>SUMPRODUCT('Cost Escalators'!$B$19:$M$19,'Input Data'!$AA524:$AL524)</f>
        <v>1</v>
      </c>
      <c r="Y524" s="171">
        <f>SUMPRODUCT('Cost Escalators'!$B$20:$M$20,'Input Data'!$AA524:$AL524)</f>
        <v>1</v>
      </c>
      <c r="Z524" s="171">
        <f>SUMPRODUCT('Cost Escalators'!$B$21:$M$21,'Input Data'!$AA524:$AL524)</f>
        <v>1</v>
      </c>
      <c r="AA524" s="176">
        <f>SUMPRODUCT('Cost Escalators'!$B$22:$M$22,'Input Data'!$AA524:$AL524)</f>
        <v>1</v>
      </c>
      <c r="AC524" s="255">
        <f>IF(OR($A524='Cost Escalators'!$A$68,$A524='Cost Escalators'!$A$69,$A524='Cost Escalators'!$A$70,$A524='Cost Escalators'!$A$71),SUM($H524:$L524),0)</f>
        <v>0</v>
      </c>
    </row>
    <row r="525" spans="1:29" x14ac:dyDescent="0.2">
      <c r="A525" s="33">
        <f>'Input Data'!A525</f>
        <v>6314</v>
      </c>
      <c r="B525" s="33" t="str">
        <f>'Input Data'!B525</f>
        <v>Substation Renewal</v>
      </c>
      <c r="C525" s="33" t="str">
        <f>'Input Data'!C525</f>
        <v>Upper Tumut Switching Station Renewal</v>
      </c>
      <c r="D525" s="35" t="str">
        <f>'Input Data'!D525</f>
        <v>PS Replacement</v>
      </c>
      <c r="E525" s="63" t="str">
        <f>'Input Data'!E525</f>
        <v>Input_Proj_Commit</v>
      </c>
      <c r="F525" s="68">
        <f>'Input Data'!F525</f>
        <v>2015</v>
      </c>
      <c r="G525" s="52">
        <f>'Input Data'!G525</f>
        <v>2013</v>
      </c>
      <c r="H525" s="34">
        <f>'Costs ($2014) Excl Real Esc'!H525</f>
        <v>489644.68292946432</v>
      </c>
      <c r="I525" s="34">
        <f>'Costs ($2014) Excl Real Esc'!I525</f>
        <v>6336185.1476180507</v>
      </c>
      <c r="J525" s="34">
        <f>'Costs ($2014) Excl Real Esc'!J525</f>
        <v>10294213.812056964</v>
      </c>
      <c r="K525" s="34">
        <f>'Costs ($2014) Excl Real Esc'!K525</f>
        <v>12470986.84598187</v>
      </c>
      <c r="L525" s="49">
        <f>'Costs ($2014) Excl Real Esc'!L525*W525</f>
        <v>11192433.894707032</v>
      </c>
      <c r="M525" s="34">
        <f>'Costs ($2014) Excl Real Esc'!M525*X525</f>
        <v>4106930.9385097655</v>
      </c>
      <c r="N525" s="34">
        <f>'Costs ($2014) Excl Real Esc'!N525*Y525</f>
        <v>0</v>
      </c>
      <c r="O525" s="34">
        <f>'Costs ($2014) Excl Real Esc'!O525*Z525</f>
        <v>0</v>
      </c>
      <c r="P525" s="49">
        <f>'Costs ($2014) Excl Real Esc'!P525*AA525</f>
        <v>0</v>
      </c>
      <c r="R525" s="102">
        <f t="shared" si="35"/>
        <v>44890395.321803138</v>
      </c>
      <c r="S525" s="34">
        <f t="shared" si="36"/>
        <v>0</v>
      </c>
      <c r="T525" s="34">
        <f t="shared" si="37"/>
        <v>0</v>
      </c>
      <c r="U525" s="49">
        <f t="shared" si="38"/>
        <v>0</v>
      </c>
      <c r="W525" s="177">
        <f>SUMPRODUCT('Cost Escalators'!$B$18:$M$18,'Input Data'!$AA525:$AL525)</f>
        <v>1</v>
      </c>
      <c r="X525" s="171">
        <f>SUMPRODUCT('Cost Escalators'!$B$19:$M$19,'Input Data'!$AA525:$AL525)</f>
        <v>1</v>
      </c>
      <c r="Y525" s="171">
        <f>SUMPRODUCT('Cost Escalators'!$B$20:$M$20,'Input Data'!$AA525:$AL525)</f>
        <v>1</v>
      </c>
      <c r="Z525" s="171">
        <f>SUMPRODUCT('Cost Escalators'!$B$21:$M$21,'Input Data'!$AA525:$AL525)</f>
        <v>1</v>
      </c>
      <c r="AA525" s="176">
        <f>SUMPRODUCT('Cost Escalators'!$B$22:$M$22,'Input Data'!$AA525:$AL525)</f>
        <v>1</v>
      </c>
      <c r="AC525" s="255">
        <f>IF(OR($A525='Cost Escalators'!$A$68,$A525='Cost Escalators'!$A$69,$A525='Cost Escalators'!$A$70,$A525='Cost Escalators'!$A$71),SUM($H525:$L525),0)</f>
        <v>40783464.383293375</v>
      </c>
    </row>
    <row r="526" spans="1:29" x14ac:dyDescent="0.2">
      <c r="A526" s="33">
        <f>'Input Data'!A526</f>
        <v>6838</v>
      </c>
      <c r="B526" s="33" t="str">
        <f>'Input Data'!B526</f>
        <v>Substation Renewal</v>
      </c>
      <c r="C526" s="33" t="str">
        <f>'Input Data'!C526</f>
        <v>Wallerawang 132 Substation Renewal</v>
      </c>
      <c r="D526" s="35" t="str">
        <f>'Input Data'!D526</f>
        <v>PS Replacement</v>
      </c>
      <c r="E526" s="63" t="str">
        <f>'Input Data'!E526</f>
        <v>Input_Proj_Commit</v>
      </c>
      <c r="F526" s="68">
        <f>'Input Data'!F526</f>
        <v>2015</v>
      </c>
      <c r="G526" s="52">
        <f>'Input Data'!G526</f>
        <v>2013</v>
      </c>
      <c r="H526" s="34">
        <f>'Costs ($2014) Excl Real Esc'!H526</f>
        <v>710576.59521975729</v>
      </c>
      <c r="I526" s="34">
        <f>'Costs ($2014) Excl Real Esc'!I526</f>
        <v>3385052.0125665739</v>
      </c>
      <c r="J526" s="34">
        <f>'Costs ($2014) Excl Real Esc'!J526</f>
        <v>14895767.171702351</v>
      </c>
      <c r="K526" s="34">
        <f>'Costs ($2014) Excl Real Esc'!K526</f>
        <v>24631955.072469857</v>
      </c>
      <c r="L526" s="49">
        <f>'Costs ($2014) Excl Real Esc'!L526*W526</f>
        <v>21427455.495097656</v>
      </c>
      <c r="M526" s="34">
        <f>'Costs ($2014) Excl Real Esc'!M526*X526</f>
        <v>756419.00984179683</v>
      </c>
      <c r="N526" s="34">
        <f>'Costs ($2014) Excl Real Esc'!N526*Y526</f>
        <v>0</v>
      </c>
      <c r="O526" s="34">
        <f>'Costs ($2014) Excl Real Esc'!O526*Z526</f>
        <v>0</v>
      </c>
      <c r="P526" s="49">
        <f>'Costs ($2014) Excl Real Esc'!P526*AA526</f>
        <v>0</v>
      </c>
      <c r="R526" s="102">
        <f t="shared" si="35"/>
        <v>65807225.356897995</v>
      </c>
      <c r="S526" s="34">
        <f t="shared" si="36"/>
        <v>0</v>
      </c>
      <c r="T526" s="34">
        <f t="shared" si="37"/>
        <v>0</v>
      </c>
      <c r="U526" s="49">
        <f t="shared" si="38"/>
        <v>0</v>
      </c>
      <c r="W526" s="177">
        <f>SUMPRODUCT('Cost Escalators'!$B$18:$M$18,'Input Data'!$AA526:$AL526)</f>
        <v>1</v>
      </c>
      <c r="X526" s="171">
        <f>SUMPRODUCT('Cost Escalators'!$B$19:$M$19,'Input Data'!$AA526:$AL526)</f>
        <v>1</v>
      </c>
      <c r="Y526" s="171">
        <f>SUMPRODUCT('Cost Escalators'!$B$20:$M$20,'Input Data'!$AA526:$AL526)</f>
        <v>1</v>
      </c>
      <c r="Z526" s="171">
        <f>SUMPRODUCT('Cost Escalators'!$B$21:$M$21,'Input Data'!$AA526:$AL526)</f>
        <v>1</v>
      </c>
      <c r="AA526" s="176">
        <f>SUMPRODUCT('Cost Escalators'!$B$22:$M$22,'Input Data'!$AA526:$AL526)</f>
        <v>1</v>
      </c>
      <c r="AC526" s="255">
        <f>IF(OR($A526='Cost Escalators'!$A$68,$A526='Cost Escalators'!$A$69,$A526='Cost Escalators'!$A$70,$A526='Cost Escalators'!$A$71),SUM($H526:$L526),0)</f>
        <v>0</v>
      </c>
    </row>
    <row r="527" spans="1:29" x14ac:dyDescent="0.2">
      <c r="A527" s="33">
        <f>'Input Data'!A527</f>
        <v>6931</v>
      </c>
      <c r="B527" s="33" t="str">
        <f>'Input Data'!B527</f>
        <v>Substation Renewal</v>
      </c>
      <c r="C527" s="33" t="str">
        <f>'Input Data'!C527</f>
        <v>Lower Tumut Substation Renewal</v>
      </c>
      <c r="D527" s="35" t="str">
        <f>'Input Data'!D527</f>
        <v>PS Replacement</v>
      </c>
      <c r="E527" s="63" t="str">
        <f>'Input Data'!E527</f>
        <v>Input_Proj_Commit</v>
      </c>
      <c r="F527" s="68">
        <f>'Input Data'!F527</f>
        <v>2015</v>
      </c>
      <c r="G527" s="52">
        <f>'Input Data'!G527</f>
        <v>2013</v>
      </c>
      <c r="H527" s="34">
        <f>'Costs ($2014) Excl Real Esc'!H527</f>
        <v>0</v>
      </c>
      <c r="I527" s="34">
        <f>'Costs ($2014) Excl Real Esc'!I527</f>
        <v>0</v>
      </c>
      <c r="J527" s="34">
        <f>'Costs ($2014) Excl Real Esc'!J527</f>
        <v>-233.94021698298744</v>
      </c>
      <c r="K527" s="34">
        <f>'Costs ($2014) Excl Real Esc'!K527</f>
        <v>0</v>
      </c>
      <c r="L527" s="49">
        <f>'Costs ($2014) Excl Real Esc'!L527*W527</f>
        <v>0</v>
      </c>
      <c r="M527" s="34">
        <f>'Costs ($2014) Excl Real Esc'!M527*X527</f>
        <v>0</v>
      </c>
      <c r="N527" s="34">
        <f>'Costs ($2014) Excl Real Esc'!N527*Y527</f>
        <v>0</v>
      </c>
      <c r="O527" s="34">
        <f>'Costs ($2014) Excl Real Esc'!O527*Z527</f>
        <v>0</v>
      </c>
      <c r="P527" s="49">
        <f>'Costs ($2014) Excl Real Esc'!P527*AA527</f>
        <v>0</v>
      </c>
      <c r="R527" s="102">
        <f t="shared" si="35"/>
        <v>-233.94021698298744</v>
      </c>
      <c r="S527" s="34">
        <f t="shared" si="36"/>
        <v>0</v>
      </c>
      <c r="T527" s="34">
        <f t="shared" si="37"/>
        <v>0</v>
      </c>
      <c r="U527" s="49">
        <f t="shared" si="38"/>
        <v>0</v>
      </c>
      <c r="W527" s="177">
        <f>SUMPRODUCT('Cost Escalators'!$B$18:$M$18,'Input Data'!$AA527:$AL527)</f>
        <v>1</v>
      </c>
      <c r="X527" s="171">
        <f>SUMPRODUCT('Cost Escalators'!$B$19:$M$19,'Input Data'!$AA527:$AL527)</f>
        <v>1</v>
      </c>
      <c r="Y527" s="171">
        <f>SUMPRODUCT('Cost Escalators'!$B$20:$M$20,'Input Data'!$AA527:$AL527)</f>
        <v>1</v>
      </c>
      <c r="Z527" s="171">
        <f>SUMPRODUCT('Cost Escalators'!$B$21:$M$21,'Input Data'!$AA527:$AL527)</f>
        <v>1</v>
      </c>
      <c r="AA527" s="176">
        <f>SUMPRODUCT('Cost Escalators'!$B$22:$M$22,'Input Data'!$AA527:$AL527)</f>
        <v>1</v>
      </c>
      <c r="AC527" s="255">
        <f>IF(OR($A527='Cost Escalators'!$A$68,$A527='Cost Escalators'!$A$69,$A527='Cost Escalators'!$A$70,$A527='Cost Escalators'!$A$71),SUM($H527:$L527),0)</f>
        <v>0</v>
      </c>
    </row>
    <row r="528" spans="1:29" x14ac:dyDescent="0.2">
      <c r="A528" s="33">
        <f>'Input Data'!A528</f>
        <v>7479</v>
      </c>
      <c r="B528" s="33" t="str">
        <f>'Input Data'!B528</f>
        <v>Substation Renewal</v>
      </c>
      <c r="C528" s="33" t="str">
        <f>'Input Data'!C528</f>
        <v>Yanco Substation Renewal</v>
      </c>
      <c r="D528" s="35" t="str">
        <f>'Input Data'!D528</f>
        <v>PS Replacement</v>
      </c>
      <c r="E528" s="63" t="str">
        <f>'Input Data'!E528</f>
        <v>Input_Proj_Commit</v>
      </c>
      <c r="F528" s="68">
        <f>'Input Data'!F528</f>
        <v>2016</v>
      </c>
      <c r="G528" s="52">
        <f>'Input Data'!G528</f>
        <v>2013</v>
      </c>
      <c r="H528" s="34">
        <f>'Costs ($2014) Excl Real Esc'!H528</f>
        <v>0</v>
      </c>
      <c r="I528" s="34">
        <f>'Costs ($2014) Excl Real Esc'!I528</f>
        <v>796.56839991800314</v>
      </c>
      <c r="J528" s="34">
        <f>'Costs ($2014) Excl Real Esc'!J528</f>
        <v>154561.78678208846</v>
      </c>
      <c r="K528" s="34">
        <f>'Costs ($2014) Excl Real Esc'!K528</f>
        <v>146715.82905244356</v>
      </c>
      <c r="L528" s="49">
        <f>'Costs ($2014) Excl Real Esc'!L528*W528</f>
        <v>1631155.8972070313</v>
      </c>
      <c r="M528" s="34">
        <f>'Costs ($2014) Excl Real Esc'!M528*X528</f>
        <v>8532527.2725683581</v>
      </c>
      <c r="N528" s="34">
        <f>'Costs ($2014) Excl Real Esc'!N528*Y528</f>
        <v>3784578.9350468745</v>
      </c>
      <c r="O528" s="34">
        <f>'Costs ($2014) Excl Real Esc'!O528*Z528</f>
        <v>0</v>
      </c>
      <c r="P528" s="49">
        <f>'Costs ($2014) Excl Real Esc'!P528*AA528</f>
        <v>0</v>
      </c>
      <c r="R528" s="102">
        <f t="shared" si="35"/>
        <v>0</v>
      </c>
      <c r="S528" s="34">
        <f t="shared" si="36"/>
        <v>14250336.289056713</v>
      </c>
      <c r="T528" s="34">
        <f t="shared" si="37"/>
        <v>0</v>
      </c>
      <c r="U528" s="49">
        <f t="shared" si="38"/>
        <v>0</v>
      </c>
      <c r="W528" s="177">
        <f>SUMPRODUCT('Cost Escalators'!$B$18:$M$18,'Input Data'!$AA528:$AL528)</f>
        <v>1</v>
      </c>
      <c r="X528" s="171">
        <f>SUMPRODUCT('Cost Escalators'!$B$19:$M$19,'Input Data'!$AA528:$AL528)</f>
        <v>1</v>
      </c>
      <c r="Y528" s="171">
        <f>SUMPRODUCT('Cost Escalators'!$B$20:$M$20,'Input Data'!$AA528:$AL528)</f>
        <v>1</v>
      </c>
      <c r="Z528" s="171">
        <f>SUMPRODUCT('Cost Escalators'!$B$21:$M$21,'Input Data'!$AA528:$AL528)</f>
        <v>1</v>
      </c>
      <c r="AA528" s="176">
        <f>SUMPRODUCT('Cost Escalators'!$B$22:$M$22,'Input Data'!$AA528:$AL528)</f>
        <v>1</v>
      </c>
      <c r="AC528" s="255">
        <f>IF(OR($A528='Cost Escalators'!$A$68,$A528='Cost Escalators'!$A$69,$A528='Cost Escalators'!$A$70,$A528='Cost Escalators'!$A$71),SUM($H528:$L528),0)</f>
        <v>0</v>
      </c>
    </row>
    <row r="529" spans="1:30" x14ac:dyDescent="0.2">
      <c r="A529" s="33">
        <f>'Input Data'!A529</f>
        <v>6912</v>
      </c>
      <c r="B529" s="33" t="str">
        <f>'Input Data'!B529</f>
        <v>Substation Renewal</v>
      </c>
      <c r="C529" s="33" t="str">
        <f>'Input Data'!C529</f>
        <v>Tamworth 132 Substation Renewal</v>
      </c>
      <c r="D529" s="35" t="str">
        <f>'Input Data'!D529</f>
        <v>PS Replacement</v>
      </c>
      <c r="E529" s="63" t="str">
        <f>'Input Data'!E529</f>
        <v>Input_Proj_Commit</v>
      </c>
      <c r="F529" s="68">
        <f>'Input Data'!F529</f>
        <v>2017</v>
      </c>
      <c r="G529" s="52">
        <f>'Input Data'!G529</f>
        <v>2013</v>
      </c>
      <c r="H529" s="34">
        <f>'Costs ($2014) Excl Real Esc'!H529</f>
        <v>6306.8723565174978</v>
      </c>
      <c r="I529" s="34">
        <f>'Costs ($2014) Excl Real Esc'!I529</f>
        <v>73735.315394735342</v>
      </c>
      <c r="J529" s="34">
        <f>'Costs ($2014) Excl Real Esc'!J529</f>
        <v>160101.72746770494</v>
      </c>
      <c r="K529" s="34">
        <f>'Costs ($2014) Excl Real Esc'!K529</f>
        <v>620375.72086625767</v>
      </c>
      <c r="L529" s="49">
        <f>'Costs ($2014) Excl Real Esc'!L529*W529</f>
        <v>1807542.3751953125</v>
      </c>
      <c r="M529" s="34">
        <f>'Costs ($2014) Excl Real Esc'!M529*X529</f>
        <v>20055759.974085934</v>
      </c>
      <c r="N529" s="34">
        <f>'Costs ($2014) Excl Real Esc'!N529*Y529</f>
        <v>9057631.3416914064</v>
      </c>
      <c r="O529" s="34">
        <f>'Costs ($2014) Excl Real Esc'!O529*Z529</f>
        <v>0</v>
      </c>
      <c r="P529" s="49">
        <f>'Costs ($2014) Excl Real Esc'!P529*AA529</f>
        <v>0</v>
      </c>
      <c r="R529" s="102">
        <f t="shared" si="35"/>
        <v>0</v>
      </c>
      <c r="S529" s="34">
        <f t="shared" si="36"/>
        <v>0</v>
      </c>
      <c r="T529" s="34">
        <f t="shared" si="37"/>
        <v>31781453.327057868</v>
      </c>
      <c r="U529" s="49">
        <f t="shared" si="38"/>
        <v>0</v>
      </c>
      <c r="W529" s="177">
        <f>SUMPRODUCT('Cost Escalators'!$B$18:$M$18,'Input Data'!$AA529:$AL529)</f>
        <v>1</v>
      </c>
      <c r="X529" s="171">
        <f>SUMPRODUCT('Cost Escalators'!$B$19:$M$19,'Input Data'!$AA529:$AL529)</f>
        <v>1</v>
      </c>
      <c r="Y529" s="171">
        <f>SUMPRODUCT('Cost Escalators'!$B$20:$M$20,'Input Data'!$AA529:$AL529)</f>
        <v>1</v>
      </c>
      <c r="Z529" s="171">
        <f>SUMPRODUCT('Cost Escalators'!$B$21:$M$21,'Input Data'!$AA529:$AL529)</f>
        <v>1</v>
      </c>
      <c r="AA529" s="176">
        <f>SUMPRODUCT('Cost Escalators'!$B$22:$M$22,'Input Data'!$AA529:$AL529)</f>
        <v>1</v>
      </c>
      <c r="AC529" s="255">
        <f>IF(OR($A529='Cost Escalators'!$A$68,$A529='Cost Escalators'!$A$69,$A529='Cost Escalators'!$A$70,$A529='Cost Escalators'!$A$71),SUM($H529:$L529),0)</f>
        <v>0</v>
      </c>
    </row>
    <row r="530" spans="1:30" x14ac:dyDescent="0.2">
      <c r="A530" s="33">
        <f>'Input Data'!A530</f>
        <v>6965</v>
      </c>
      <c r="B530" s="33" t="str">
        <f>'Input Data'!B530</f>
        <v>Substation Renewal</v>
      </c>
      <c r="C530" s="33" t="str">
        <f>'Input Data'!C530</f>
        <v>Cooma Substation Renewal</v>
      </c>
      <c r="D530" s="35" t="str">
        <f>'Input Data'!D530</f>
        <v>PS Replacement</v>
      </c>
      <c r="E530" s="63" t="str">
        <f>'Input Data'!E530</f>
        <v>Input_Proj_Commit</v>
      </c>
      <c r="F530" s="68">
        <f>'Input Data'!F530</f>
        <v>2017</v>
      </c>
      <c r="G530" s="52">
        <f>'Input Data'!G530</f>
        <v>2013</v>
      </c>
      <c r="H530" s="34">
        <f>'Costs ($2014) Excl Real Esc'!H530</f>
        <v>0</v>
      </c>
      <c r="I530" s="34">
        <f>'Costs ($2014) Excl Real Esc'!I530</f>
        <v>249473.77236301574</v>
      </c>
      <c r="J530" s="34">
        <f>'Costs ($2014) Excl Real Esc'!J530</f>
        <v>117285.15506995258</v>
      </c>
      <c r="K530" s="34">
        <f>'Costs ($2014) Excl Real Esc'!K530</f>
        <v>1066498.5499744564</v>
      </c>
      <c r="L530" s="49">
        <f>'Costs ($2014) Excl Real Esc'!L530*W530</f>
        <v>2039060.1450390625</v>
      </c>
      <c r="M530" s="34">
        <f>'Costs ($2014) Excl Real Esc'!M530*X530</f>
        <v>20403717.521085937</v>
      </c>
      <c r="N530" s="34">
        <f>'Costs ($2014) Excl Real Esc'!N530*Y530</f>
        <v>5914594.6019316399</v>
      </c>
      <c r="O530" s="34">
        <f>'Costs ($2014) Excl Real Esc'!O530*Z530</f>
        <v>0</v>
      </c>
      <c r="P530" s="49">
        <f>'Costs ($2014) Excl Real Esc'!P530*AA530</f>
        <v>0</v>
      </c>
      <c r="R530" s="102">
        <f t="shared" si="35"/>
        <v>0</v>
      </c>
      <c r="S530" s="34">
        <f t="shared" si="36"/>
        <v>0</v>
      </c>
      <c r="T530" s="34">
        <f t="shared" si="37"/>
        <v>29790629.745464064</v>
      </c>
      <c r="U530" s="49">
        <f t="shared" si="38"/>
        <v>0</v>
      </c>
      <c r="W530" s="177">
        <f>SUMPRODUCT('Cost Escalators'!$B$18:$M$18,'Input Data'!$AA530:$AL530)</f>
        <v>1</v>
      </c>
      <c r="X530" s="171">
        <f>SUMPRODUCT('Cost Escalators'!$B$19:$M$19,'Input Data'!$AA530:$AL530)</f>
        <v>1</v>
      </c>
      <c r="Y530" s="171">
        <f>SUMPRODUCT('Cost Escalators'!$B$20:$M$20,'Input Data'!$AA530:$AL530)</f>
        <v>1</v>
      </c>
      <c r="Z530" s="171">
        <f>SUMPRODUCT('Cost Escalators'!$B$21:$M$21,'Input Data'!$AA530:$AL530)</f>
        <v>1</v>
      </c>
      <c r="AA530" s="176">
        <f>SUMPRODUCT('Cost Escalators'!$B$22:$M$22,'Input Data'!$AA530:$AL530)</f>
        <v>1</v>
      </c>
      <c r="AC530" s="255">
        <f>IF(OR($A530='Cost Escalators'!$A$68,$A530='Cost Escalators'!$A$69,$A530='Cost Escalators'!$A$70,$A530='Cost Escalators'!$A$71),SUM($H530:$L530),0)</f>
        <v>0</v>
      </c>
    </row>
    <row r="531" spans="1:30" x14ac:dyDescent="0.2">
      <c r="A531" s="33">
        <f>'Input Data'!A531</f>
        <v>7027</v>
      </c>
      <c r="B531" s="33" t="str">
        <f>'Input Data'!B531</f>
        <v>Substation Renewal</v>
      </c>
      <c r="C531" s="33" t="str">
        <f>'Input Data'!C531</f>
        <v>Orange Substation Renewal</v>
      </c>
      <c r="D531" s="35" t="str">
        <f>'Input Data'!D531</f>
        <v>PS Replacement</v>
      </c>
      <c r="E531" s="63" t="str">
        <f>'Input Data'!E531</f>
        <v>Input_Proj_Commit</v>
      </c>
      <c r="F531" s="68">
        <f>'Input Data'!F531</f>
        <v>2017</v>
      </c>
      <c r="G531" s="52">
        <f>'Input Data'!G531</f>
        <v>2013</v>
      </c>
      <c r="H531" s="34">
        <f>'Costs ($2014) Excl Real Esc'!H531</f>
        <v>0</v>
      </c>
      <c r="I531" s="34">
        <f>'Costs ($2014) Excl Real Esc'!I531</f>
        <v>145446.93084618458</v>
      </c>
      <c r="J531" s="34">
        <f>'Costs ($2014) Excl Real Esc'!J531</f>
        <v>266301.02995415096</v>
      </c>
      <c r="K531" s="34">
        <f>'Costs ($2014) Excl Real Esc'!K531</f>
        <v>281693.83540547878</v>
      </c>
      <c r="L531" s="49">
        <f>'Costs ($2014) Excl Real Esc'!L531*W531</f>
        <v>2151214.9675390623</v>
      </c>
      <c r="M531" s="34">
        <f>'Costs ($2014) Excl Real Esc'!M531*X531</f>
        <v>3109636.8868085933</v>
      </c>
      <c r="N531" s="34">
        <f>'Costs ($2014) Excl Real Esc'!N531*Y531</f>
        <v>12192346.756597655</v>
      </c>
      <c r="O531" s="34">
        <f>'Costs ($2014) Excl Real Esc'!O531*Z531</f>
        <v>0</v>
      </c>
      <c r="P531" s="49">
        <f>'Costs ($2014) Excl Real Esc'!P531*AA531</f>
        <v>0</v>
      </c>
      <c r="R531" s="102">
        <f t="shared" si="35"/>
        <v>0</v>
      </c>
      <c r="S531" s="34">
        <f t="shared" si="36"/>
        <v>0</v>
      </c>
      <c r="T531" s="34">
        <f t="shared" si="37"/>
        <v>18146640.407151125</v>
      </c>
      <c r="U531" s="49">
        <f t="shared" si="38"/>
        <v>0</v>
      </c>
      <c r="W531" s="177">
        <f>SUMPRODUCT('Cost Escalators'!$B$18:$M$18,'Input Data'!$AA531:$AL531)</f>
        <v>1</v>
      </c>
      <c r="X531" s="171">
        <f>SUMPRODUCT('Cost Escalators'!$B$19:$M$19,'Input Data'!$AA531:$AL531)</f>
        <v>1</v>
      </c>
      <c r="Y531" s="171">
        <f>SUMPRODUCT('Cost Escalators'!$B$20:$M$20,'Input Data'!$AA531:$AL531)</f>
        <v>1</v>
      </c>
      <c r="Z531" s="171">
        <f>SUMPRODUCT('Cost Escalators'!$B$21:$M$21,'Input Data'!$AA531:$AL531)</f>
        <v>1</v>
      </c>
      <c r="AA531" s="176">
        <f>SUMPRODUCT('Cost Escalators'!$B$22:$M$22,'Input Data'!$AA531:$AL531)</f>
        <v>1</v>
      </c>
      <c r="AC531" s="255">
        <f>IF(OR($A531='Cost Escalators'!$A$68,$A531='Cost Escalators'!$A$69,$A531='Cost Escalators'!$A$70,$A531='Cost Escalators'!$A$71),SUM($H531:$L531),0)</f>
        <v>0</v>
      </c>
    </row>
    <row r="532" spans="1:30" x14ac:dyDescent="0.2">
      <c r="A532" s="33">
        <f>'Input Data'!A532</f>
        <v>6962</v>
      </c>
      <c r="B532" s="33" t="str">
        <f>'Input Data'!B532</f>
        <v>Substation Renewal</v>
      </c>
      <c r="C532" s="33" t="str">
        <f>'Input Data'!C532</f>
        <v>Burrinjuck Substation Renewal</v>
      </c>
      <c r="D532" s="35" t="str">
        <f>'Input Data'!D532</f>
        <v>PS Replacement</v>
      </c>
      <c r="E532" s="63" t="str">
        <f>'Input Data'!E532</f>
        <v>Input_Proj_Commit</v>
      </c>
      <c r="F532" s="68">
        <f>'Input Data'!F532</f>
        <v>2017</v>
      </c>
      <c r="G532" s="52">
        <f>'Input Data'!G532</f>
        <v>2013</v>
      </c>
      <c r="H532" s="34">
        <f>'Costs ($2014) Excl Real Esc'!H532</f>
        <v>0</v>
      </c>
      <c r="I532" s="34">
        <f>'Costs ($2014) Excl Real Esc'!I532</f>
        <v>38250.82983265895</v>
      </c>
      <c r="J532" s="34">
        <f>'Costs ($2014) Excl Real Esc'!J532</f>
        <v>-37254.445480144605</v>
      </c>
      <c r="K532" s="34">
        <f>'Costs ($2014) Excl Real Esc'!K532</f>
        <v>-224.64004298370526</v>
      </c>
      <c r="L532" s="49">
        <f>'Costs ($2014) Excl Real Esc'!L532*W532</f>
        <v>0</v>
      </c>
      <c r="M532" s="34">
        <f>'Costs ($2014) Excl Real Esc'!M532*X532</f>
        <v>0</v>
      </c>
      <c r="N532" s="34">
        <f>'Costs ($2014) Excl Real Esc'!N532*Y532</f>
        <v>0</v>
      </c>
      <c r="O532" s="34">
        <f>'Costs ($2014) Excl Real Esc'!O532*Z532</f>
        <v>0</v>
      </c>
      <c r="P532" s="49">
        <f>'Costs ($2014) Excl Real Esc'!P532*AA532</f>
        <v>0</v>
      </c>
      <c r="R532" s="102">
        <f t="shared" si="35"/>
        <v>0</v>
      </c>
      <c r="S532" s="34">
        <f t="shared" si="36"/>
        <v>0</v>
      </c>
      <c r="T532" s="34">
        <f t="shared" si="37"/>
        <v>771.74430953064041</v>
      </c>
      <c r="U532" s="49">
        <f t="shared" si="38"/>
        <v>0</v>
      </c>
      <c r="W532" s="177">
        <f>SUMPRODUCT('Cost Escalators'!$B$18:$M$18,'Input Data'!$AA532:$AL532)</f>
        <v>1</v>
      </c>
      <c r="X532" s="171">
        <f>SUMPRODUCT('Cost Escalators'!$B$19:$M$19,'Input Data'!$AA532:$AL532)</f>
        <v>1</v>
      </c>
      <c r="Y532" s="171">
        <f>SUMPRODUCT('Cost Escalators'!$B$20:$M$20,'Input Data'!$AA532:$AL532)</f>
        <v>1</v>
      </c>
      <c r="Z532" s="171">
        <f>SUMPRODUCT('Cost Escalators'!$B$21:$M$21,'Input Data'!$AA532:$AL532)</f>
        <v>1</v>
      </c>
      <c r="AA532" s="176">
        <f>SUMPRODUCT('Cost Escalators'!$B$22:$M$22,'Input Data'!$AA532:$AL532)</f>
        <v>1</v>
      </c>
      <c r="AC532" s="255">
        <f>IF(OR($A532='Cost Escalators'!$A$68,$A532='Cost Escalators'!$A$69,$A532='Cost Escalators'!$A$70,$A532='Cost Escalators'!$A$71),SUM($H532:$L532),0)</f>
        <v>0</v>
      </c>
    </row>
    <row r="533" spans="1:30" x14ac:dyDescent="0.2">
      <c r="A533" s="33">
        <f>'Input Data'!A533</f>
        <v>7378</v>
      </c>
      <c r="B533" s="33" t="str">
        <f>'Input Data'!B533</f>
        <v>Substation Renewal</v>
      </c>
      <c r="C533" s="33" t="str">
        <f>'Input Data'!C533</f>
        <v>Vales Point Substation Renewal</v>
      </c>
      <c r="D533" s="35" t="str">
        <f>'Input Data'!D533</f>
        <v>PS Replacement</v>
      </c>
      <c r="E533" s="63" t="str">
        <f>'Input Data'!E533</f>
        <v>Input_Proj_Commit</v>
      </c>
      <c r="F533" s="68">
        <f>'Input Data'!F533</f>
        <v>2018</v>
      </c>
      <c r="G533" s="52">
        <f>'Input Data'!G533</f>
        <v>2013</v>
      </c>
      <c r="H533" s="34">
        <f>'Costs ($2014) Excl Real Esc'!H533</f>
        <v>6766.7133978877455</v>
      </c>
      <c r="I533" s="34">
        <f>'Costs ($2014) Excl Real Esc'!I533</f>
        <v>4319.0725758493054</v>
      </c>
      <c r="J533" s="34">
        <f>'Costs ($2014) Excl Real Esc'!J533</f>
        <v>273459.77358182956</v>
      </c>
      <c r="K533" s="34">
        <f>'Costs ($2014) Excl Real Esc'!K533</f>
        <v>196906.49379481521</v>
      </c>
      <c r="L533" s="49">
        <f>'Costs ($2014) Excl Real Esc'!L533*W533</f>
        <v>0</v>
      </c>
      <c r="M533" s="34">
        <f>'Costs ($2014) Excl Real Esc'!M533*X533</f>
        <v>0</v>
      </c>
      <c r="N533" s="34">
        <f>'Costs ($2014) Excl Real Esc'!N533*Y533</f>
        <v>0</v>
      </c>
      <c r="O533" s="34">
        <f>'Costs ($2014) Excl Real Esc'!O533*Z533</f>
        <v>0</v>
      </c>
      <c r="P533" s="49">
        <f>'Costs ($2014) Excl Real Esc'!P533*AA533</f>
        <v>0</v>
      </c>
      <c r="R533" s="102">
        <f t="shared" si="35"/>
        <v>0</v>
      </c>
      <c r="S533" s="34">
        <f t="shared" si="36"/>
        <v>0</v>
      </c>
      <c r="T533" s="34">
        <f t="shared" si="37"/>
        <v>0</v>
      </c>
      <c r="U533" s="49">
        <f t="shared" si="38"/>
        <v>481452.05335038184</v>
      </c>
      <c r="W533" s="177">
        <f>SUMPRODUCT('Cost Escalators'!$B$18:$M$18,'Input Data'!$AA533:$AL533)</f>
        <v>1</v>
      </c>
      <c r="X533" s="171">
        <f>SUMPRODUCT('Cost Escalators'!$B$19:$M$19,'Input Data'!$AA533:$AL533)</f>
        <v>1</v>
      </c>
      <c r="Y533" s="171">
        <f>SUMPRODUCT('Cost Escalators'!$B$20:$M$20,'Input Data'!$AA533:$AL533)</f>
        <v>1</v>
      </c>
      <c r="Z533" s="171">
        <f>SUMPRODUCT('Cost Escalators'!$B$21:$M$21,'Input Data'!$AA533:$AL533)</f>
        <v>1</v>
      </c>
      <c r="AA533" s="176">
        <f>SUMPRODUCT('Cost Escalators'!$B$22:$M$22,'Input Data'!$AA533:$AL533)</f>
        <v>1</v>
      </c>
      <c r="AC533" s="255">
        <f>IF(OR($A533='Cost Escalators'!$A$68,$A533='Cost Escalators'!$A$69,$A533='Cost Escalators'!$A$70,$A533='Cost Escalators'!$A$71),SUM($H533:$L533),0)</f>
        <v>0</v>
      </c>
    </row>
    <row r="534" spans="1:30" x14ac:dyDescent="0.2">
      <c r="A534" s="33">
        <f>'Input Data'!A534</f>
        <v>8076</v>
      </c>
      <c r="B534" s="33" t="str">
        <f>'Input Data'!B534</f>
        <v>Substation Renewal</v>
      </c>
      <c r="C534" s="33" t="str">
        <f>'Input Data'!C534</f>
        <v>Taree Substation 33kV Switchyard Renewal</v>
      </c>
      <c r="D534" s="35" t="str">
        <f>'Input Data'!D534</f>
        <v>PS Replacement</v>
      </c>
      <c r="E534" s="63" t="str">
        <f>'Input Data'!E534</f>
        <v>Input_Proj_Commit</v>
      </c>
      <c r="F534" s="68">
        <f>'Input Data'!F534</f>
        <v>2018</v>
      </c>
      <c r="G534" s="52">
        <f>'Input Data'!G534</f>
        <v>2013</v>
      </c>
      <c r="H534" s="34">
        <f>'Costs ($2014) Excl Real Esc'!H534</f>
        <v>0</v>
      </c>
      <c r="I534" s="34">
        <f>'Costs ($2014) Excl Real Esc'!I534</f>
        <v>-97.533345312952093</v>
      </c>
      <c r="J534" s="34">
        <f>'Costs ($2014) Excl Real Esc'!J534</f>
        <v>0</v>
      </c>
      <c r="K534" s="34">
        <f>'Costs ($2014) Excl Real Esc'!K534</f>
        <v>0</v>
      </c>
      <c r="L534" s="49">
        <f>'Costs ($2014) Excl Real Esc'!L534*W534</f>
        <v>0</v>
      </c>
      <c r="M534" s="34">
        <f>'Costs ($2014) Excl Real Esc'!M534*X534</f>
        <v>0</v>
      </c>
      <c r="N534" s="34">
        <f>'Costs ($2014) Excl Real Esc'!N534*Y534</f>
        <v>0</v>
      </c>
      <c r="O534" s="34">
        <f>'Costs ($2014) Excl Real Esc'!O534*Z534</f>
        <v>0</v>
      </c>
      <c r="P534" s="49">
        <f>'Costs ($2014) Excl Real Esc'!P534*AA534</f>
        <v>0</v>
      </c>
      <c r="R534" s="102">
        <f t="shared" si="35"/>
        <v>0</v>
      </c>
      <c r="S534" s="34">
        <f t="shared" si="36"/>
        <v>0</v>
      </c>
      <c r="T534" s="34">
        <f t="shared" si="37"/>
        <v>0</v>
      </c>
      <c r="U534" s="49">
        <f t="shared" si="38"/>
        <v>-97.533345312952093</v>
      </c>
      <c r="W534" s="177">
        <f>SUMPRODUCT('Cost Escalators'!$B$18:$M$18,'Input Data'!$AA534:$AL534)</f>
        <v>1</v>
      </c>
      <c r="X534" s="171">
        <f>SUMPRODUCT('Cost Escalators'!$B$19:$M$19,'Input Data'!$AA534:$AL534)</f>
        <v>1</v>
      </c>
      <c r="Y534" s="171">
        <f>SUMPRODUCT('Cost Escalators'!$B$20:$M$20,'Input Data'!$AA534:$AL534)</f>
        <v>1</v>
      </c>
      <c r="Z534" s="171">
        <f>SUMPRODUCT('Cost Escalators'!$B$21:$M$21,'Input Data'!$AA534:$AL534)</f>
        <v>1</v>
      </c>
      <c r="AA534" s="176">
        <f>SUMPRODUCT('Cost Escalators'!$B$22:$M$22,'Input Data'!$AA534:$AL534)</f>
        <v>1</v>
      </c>
      <c r="AC534" s="255">
        <f>IF(OR($A534='Cost Escalators'!$A$68,$A534='Cost Escalators'!$A$69,$A534='Cost Escalators'!$A$70,$A534='Cost Escalators'!$A$71),SUM($H534:$L534),0)</f>
        <v>0</v>
      </c>
    </row>
    <row r="535" spans="1:30" x14ac:dyDescent="0.2">
      <c r="A535" s="33">
        <f>'Input Data'!A535</f>
        <v>6350</v>
      </c>
      <c r="B535" s="33" t="str">
        <f>'Input Data'!B535</f>
        <v>Substation Renewal</v>
      </c>
      <c r="C535" s="33" t="str">
        <f>'Input Data'!C535</f>
        <v>Canberra Substation Renewal</v>
      </c>
      <c r="D535" s="35" t="str">
        <f>'Input Data'!D535</f>
        <v>PS Replacement</v>
      </c>
      <c r="E535" s="63" t="str">
        <f>'Input Data'!E535</f>
        <v>Input_Proj_Commit</v>
      </c>
      <c r="F535" s="68">
        <f>'Input Data'!F535</f>
        <v>2019</v>
      </c>
      <c r="G535" s="52">
        <f>'Input Data'!G535</f>
        <v>2013</v>
      </c>
      <c r="H535" s="34">
        <f>'Costs ($2014) Excl Real Esc'!H535</f>
        <v>0</v>
      </c>
      <c r="I535" s="34">
        <f>'Costs ($2014) Excl Real Esc'!I535</f>
        <v>0</v>
      </c>
      <c r="J535" s="34">
        <f>'Costs ($2014) Excl Real Esc'!J535</f>
        <v>-171686.87969112082</v>
      </c>
      <c r="K535" s="34">
        <f>'Costs ($2014) Excl Real Esc'!K535</f>
        <v>0</v>
      </c>
      <c r="L535" s="49">
        <f>'Costs ($2014) Excl Real Esc'!L535*W535</f>
        <v>0</v>
      </c>
      <c r="M535" s="34">
        <f>'Costs ($2014) Excl Real Esc'!M535*X535</f>
        <v>0</v>
      </c>
      <c r="N535" s="34">
        <f>'Costs ($2014) Excl Real Esc'!N535*Y535</f>
        <v>0</v>
      </c>
      <c r="O535" s="34">
        <f>'Costs ($2014) Excl Real Esc'!O535*Z535</f>
        <v>0</v>
      </c>
      <c r="P535" s="49">
        <f>'Costs ($2014) Excl Real Esc'!P535*AA535</f>
        <v>0</v>
      </c>
      <c r="R535" s="102">
        <f t="shared" si="35"/>
        <v>0</v>
      </c>
      <c r="S535" s="34">
        <f t="shared" si="36"/>
        <v>0</v>
      </c>
      <c r="T535" s="34">
        <f t="shared" si="37"/>
        <v>0</v>
      </c>
      <c r="U535" s="49">
        <f t="shared" si="38"/>
        <v>0</v>
      </c>
      <c r="W535" s="177">
        <f>SUMPRODUCT('Cost Escalators'!$B$18:$M$18,'Input Data'!$AA535:$AL535)</f>
        <v>1</v>
      </c>
      <c r="X535" s="171">
        <f>SUMPRODUCT('Cost Escalators'!$B$19:$M$19,'Input Data'!$AA535:$AL535)</f>
        <v>1</v>
      </c>
      <c r="Y535" s="171">
        <f>SUMPRODUCT('Cost Escalators'!$B$20:$M$20,'Input Data'!$AA535:$AL535)</f>
        <v>1</v>
      </c>
      <c r="Z535" s="171">
        <f>SUMPRODUCT('Cost Escalators'!$B$21:$M$21,'Input Data'!$AA535:$AL535)</f>
        <v>1</v>
      </c>
      <c r="AA535" s="176">
        <f>SUMPRODUCT('Cost Escalators'!$B$22:$M$22,'Input Data'!$AA535:$AL535)</f>
        <v>1</v>
      </c>
      <c r="AC535" s="255">
        <f>IF(OR($A535='Cost Escalators'!$A$68,$A535='Cost Escalators'!$A$69,$A535='Cost Escalators'!$A$70,$A535='Cost Escalators'!$A$71),SUM($H535:$L535),0)</f>
        <v>0</v>
      </c>
    </row>
    <row r="536" spans="1:30" x14ac:dyDescent="0.2">
      <c r="A536" s="33">
        <f>'Input Data'!A536</f>
        <v>7398</v>
      </c>
      <c r="B536" s="33" t="str">
        <f>'Input Data'!B536</f>
        <v>Substation Renewal</v>
      </c>
      <c r="C536" s="33" t="str">
        <f>'Input Data'!C536</f>
        <v>Canberra Substation Renewal</v>
      </c>
      <c r="D536" s="35" t="str">
        <f>'Input Data'!D536</f>
        <v>PS Replacement</v>
      </c>
      <c r="E536" s="63" t="str">
        <f>'Input Data'!E536</f>
        <v>Input_Proj_Commit</v>
      </c>
      <c r="F536" s="68">
        <f>'Input Data'!F536</f>
        <v>2019</v>
      </c>
      <c r="G536" s="52">
        <f>'Input Data'!G536</f>
        <v>2013</v>
      </c>
      <c r="H536" s="34">
        <f>'Costs ($2014) Excl Real Esc'!H536</f>
        <v>0</v>
      </c>
      <c r="I536" s="34">
        <f>'Costs ($2014) Excl Real Esc'!I536</f>
        <v>0</v>
      </c>
      <c r="J536" s="34">
        <f>'Costs ($2014) Excl Real Esc'!J536</f>
        <v>392.98496693150952</v>
      </c>
      <c r="K536" s="34">
        <f>'Costs ($2014) Excl Real Esc'!K536</f>
        <v>-186.78745512478227</v>
      </c>
      <c r="L536" s="49">
        <f>'Costs ($2014) Excl Real Esc'!L536*W536</f>
        <v>0</v>
      </c>
      <c r="M536" s="34">
        <f>'Costs ($2014) Excl Real Esc'!M536*X536</f>
        <v>0</v>
      </c>
      <c r="N536" s="34">
        <f>'Costs ($2014) Excl Real Esc'!N536*Y536</f>
        <v>0</v>
      </c>
      <c r="O536" s="34">
        <f>'Costs ($2014) Excl Real Esc'!O536*Z536</f>
        <v>0</v>
      </c>
      <c r="P536" s="49">
        <f>'Costs ($2014) Excl Real Esc'!P536*AA536</f>
        <v>0</v>
      </c>
      <c r="R536" s="102">
        <f t="shared" si="35"/>
        <v>0</v>
      </c>
      <c r="S536" s="34">
        <f t="shared" si="36"/>
        <v>0</v>
      </c>
      <c r="T536" s="34">
        <f t="shared" si="37"/>
        <v>0</v>
      </c>
      <c r="U536" s="49">
        <f t="shared" si="38"/>
        <v>0</v>
      </c>
      <c r="W536" s="177">
        <f>SUMPRODUCT('Cost Escalators'!$B$18:$M$18,'Input Data'!$AA536:$AL536)</f>
        <v>1</v>
      </c>
      <c r="X536" s="171">
        <f>SUMPRODUCT('Cost Escalators'!$B$19:$M$19,'Input Data'!$AA536:$AL536)</f>
        <v>1</v>
      </c>
      <c r="Y536" s="171">
        <f>SUMPRODUCT('Cost Escalators'!$B$20:$M$20,'Input Data'!$AA536:$AL536)</f>
        <v>1</v>
      </c>
      <c r="Z536" s="171">
        <f>SUMPRODUCT('Cost Escalators'!$B$21:$M$21,'Input Data'!$AA536:$AL536)</f>
        <v>1</v>
      </c>
      <c r="AA536" s="176">
        <f>SUMPRODUCT('Cost Escalators'!$B$22:$M$22,'Input Data'!$AA536:$AL536)</f>
        <v>1</v>
      </c>
      <c r="AC536" s="255">
        <f>IF(OR($A536='Cost Escalators'!$A$68,$A536='Cost Escalators'!$A$69,$A536='Cost Escalators'!$A$70,$A536='Cost Escalators'!$A$71),SUM($H536:$L536),0)</f>
        <v>0</v>
      </c>
    </row>
    <row r="537" spans="1:30" x14ac:dyDescent="0.2">
      <c r="A537" s="33">
        <f>'Input Data'!A537</f>
        <v>7406</v>
      </c>
      <c r="B537" s="33" t="str">
        <f>'Input Data'!B537</f>
        <v>Substation Renewal</v>
      </c>
      <c r="C537" s="33" t="str">
        <f>'Input Data'!C537</f>
        <v>Wagga 132kV Substation Renewal</v>
      </c>
      <c r="D537" s="35" t="str">
        <f>'Input Data'!D537</f>
        <v>PS Replacement</v>
      </c>
      <c r="E537" s="63" t="str">
        <f>'Input Data'!E537</f>
        <v>Input_Proj_Commit</v>
      </c>
      <c r="F537" s="68">
        <f>'Input Data'!F537</f>
        <v>2020</v>
      </c>
      <c r="G537" s="52">
        <f>'Input Data'!G537</f>
        <v>2013</v>
      </c>
      <c r="H537" s="34">
        <f>'Costs ($2014) Excl Real Esc'!H537</f>
        <v>0</v>
      </c>
      <c r="I537" s="34">
        <f>'Costs ($2014) Excl Real Esc'!I537</f>
        <v>0</v>
      </c>
      <c r="J537" s="34">
        <f>'Costs ($2014) Excl Real Esc'!J537</f>
        <v>0</v>
      </c>
      <c r="K537" s="34">
        <f>'Costs ($2014) Excl Real Esc'!K537</f>
        <v>-2.2928664851512499</v>
      </c>
      <c r="L537" s="49">
        <f>'Costs ($2014) Excl Real Esc'!L537*W537</f>
        <v>0</v>
      </c>
      <c r="M537" s="34">
        <f>'Costs ($2014) Excl Real Esc'!M537*X537</f>
        <v>0</v>
      </c>
      <c r="N537" s="34">
        <f>'Costs ($2014) Excl Real Esc'!N537*Y537</f>
        <v>0</v>
      </c>
      <c r="O537" s="34">
        <f>'Costs ($2014) Excl Real Esc'!O537*Z537</f>
        <v>0</v>
      </c>
      <c r="P537" s="49">
        <f>'Costs ($2014) Excl Real Esc'!P537*AA537</f>
        <v>0</v>
      </c>
      <c r="R537" s="102">
        <f t="shared" si="35"/>
        <v>0</v>
      </c>
      <c r="S537" s="34">
        <f t="shared" si="36"/>
        <v>0</v>
      </c>
      <c r="T537" s="34">
        <f t="shared" si="37"/>
        <v>0</v>
      </c>
      <c r="U537" s="49">
        <f t="shared" si="38"/>
        <v>0</v>
      </c>
      <c r="W537" s="177">
        <f>SUMPRODUCT('Cost Escalators'!$B$18:$M$18,'Input Data'!$AA537:$AL537)</f>
        <v>1</v>
      </c>
      <c r="X537" s="171">
        <f>SUMPRODUCT('Cost Escalators'!$B$19:$M$19,'Input Data'!$AA537:$AL537)</f>
        <v>1</v>
      </c>
      <c r="Y537" s="171">
        <f>SUMPRODUCT('Cost Escalators'!$B$20:$M$20,'Input Data'!$AA537:$AL537)</f>
        <v>1</v>
      </c>
      <c r="Z537" s="171">
        <f>SUMPRODUCT('Cost Escalators'!$B$21:$M$21,'Input Data'!$AA537:$AL537)</f>
        <v>1</v>
      </c>
      <c r="AA537" s="176">
        <f>SUMPRODUCT('Cost Escalators'!$B$22:$M$22,'Input Data'!$AA537:$AL537)</f>
        <v>1</v>
      </c>
      <c r="AC537" s="255">
        <f>IF(OR($A537='Cost Escalators'!$A$68,$A537='Cost Escalators'!$A$69,$A537='Cost Escalators'!$A$70,$A537='Cost Escalators'!$A$71),SUM($H537:$L537),0)</f>
        <v>0</v>
      </c>
    </row>
    <row r="538" spans="1:30" x14ac:dyDescent="0.2">
      <c r="A538" s="33">
        <f>'Input Data'!A538</f>
        <v>7544</v>
      </c>
      <c r="B538" s="33" t="str">
        <f>'Input Data'!B538</f>
        <v>Substation Renewal</v>
      </c>
      <c r="C538" s="33" t="str">
        <f>'Input Data'!C538</f>
        <v>Wagga 132kV Substation Renewal</v>
      </c>
      <c r="D538" s="35" t="str">
        <f>'Input Data'!D538</f>
        <v>PS Replacement</v>
      </c>
      <c r="E538" s="63" t="str">
        <f>'Input Data'!E538</f>
        <v>Input_Proj_Commit</v>
      </c>
      <c r="F538" s="68">
        <f>'Input Data'!F538</f>
        <v>2020</v>
      </c>
      <c r="G538" s="52">
        <f>'Input Data'!G538</f>
        <v>2013</v>
      </c>
      <c r="H538" s="34">
        <f>'Costs ($2014) Excl Real Esc'!H538</f>
        <v>31014.882058997271</v>
      </c>
      <c r="I538" s="34">
        <f>'Costs ($2014) Excl Real Esc'!I538</f>
        <v>12589.362187380993</v>
      </c>
      <c r="J538" s="34">
        <f>'Costs ($2014) Excl Real Esc'!J538</f>
        <v>51.646296733381789</v>
      </c>
      <c r="K538" s="34">
        <f>'Costs ($2014) Excl Real Esc'!K538</f>
        <v>0</v>
      </c>
      <c r="L538" s="49">
        <f>'Costs ($2014) Excl Real Esc'!L538*W538</f>
        <v>0</v>
      </c>
      <c r="M538" s="34">
        <f>'Costs ($2014) Excl Real Esc'!M538*X538</f>
        <v>0</v>
      </c>
      <c r="N538" s="34">
        <f>'Costs ($2014) Excl Real Esc'!N538*Y538</f>
        <v>0</v>
      </c>
      <c r="O538" s="34">
        <f>'Costs ($2014) Excl Real Esc'!O538*Z538</f>
        <v>0</v>
      </c>
      <c r="P538" s="49">
        <f>'Costs ($2014) Excl Real Esc'!P538*AA538</f>
        <v>0</v>
      </c>
      <c r="R538" s="102">
        <f t="shared" si="35"/>
        <v>0</v>
      </c>
      <c r="S538" s="34">
        <f t="shared" si="36"/>
        <v>0</v>
      </c>
      <c r="T538" s="34">
        <f t="shared" si="37"/>
        <v>0</v>
      </c>
      <c r="U538" s="49">
        <f t="shared" si="38"/>
        <v>0</v>
      </c>
      <c r="W538" s="177">
        <f>SUMPRODUCT('Cost Escalators'!$B$18:$M$18,'Input Data'!$AA538:$AL538)</f>
        <v>1</v>
      </c>
      <c r="X538" s="171">
        <f>SUMPRODUCT('Cost Escalators'!$B$19:$M$19,'Input Data'!$AA538:$AL538)</f>
        <v>1</v>
      </c>
      <c r="Y538" s="171">
        <f>SUMPRODUCT('Cost Escalators'!$B$20:$M$20,'Input Data'!$AA538:$AL538)</f>
        <v>1</v>
      </c>
      <c r="Z538" s="171">
        <f>SUMPRODUCT('Cost Escalators'!$B$21:$M$21,'Input Data'!$AA538:$AL538)</f>
        <v>1</v>
      </c>
      <c r="AA538" s="176">
        <f>SUMPRODUCT('Cost Escalators'!$B$22:$M$22,'Input Data'!$AA538:$AL538)</f>
        <v>1</v>
      </c>
      <c r="AC538" s="255">
        <f>IF(OR($A538='Cost Escalators'!$A$68,$A538='Cost Escalators'!$A$69,$A538='Cost Escalators'!$A$70,$A538='Cost Escalators'!$A$71),SUM($H538:$L538),0)</f>
        <v>0</v>
      </c>
    </row>
    <row r="539" spans="1:30" x14ac:dyDescent="0.2">
      <c r="A539" s="33">
        <f>'Input Data'!A539</f>
        <v>6914</v>
      </c>
      <c r="B539" s="33" t="str">
        <f>'Input Data'!B539</f>
        <v>Substation Renewal</v>
      </c>
      <c r="C539" s="33" t="str">
        <f>'Input Data'!C539</f>
        <v>Wagga 132kV Substation Renewal</v>
      </c>
      <c r="D539" s="35" t="str">
        <f>'Input Data'!D539</f>
        <v>PS Replacement</v>
      </c>
      <c r="E539" s="63" t="str">
        <f>'Input Data'!E539</f>
        <v>Input_Proj_Commit</v>
      </c>
      <c r="F539" s="68">
        <f>'Input Data'!F539</f>
        <v>2020</v>
      </c>
      <c r="G539" s="52">
        <f>'Input Data'!G539</f>
        <v>2013</v>
      </c>
      <c r="H539" s="34">
        <f>'Costs ($2014) Excl Real Esc'!H539</f>
        <v>11087.739659357539</v>
      </c>
      <c r="I539" s="34">
        <f>'Costs ($2014) Excl Real Esc'!I539</f>
        <v>2733.8686015261114</v>
      </c>
      <c r="J539" s="34">
        <f>'Costs ($2014) Excl Real Esc'!J539</f>
        <v>-10866.803923834994</v>
      </c>
      <c r="K539" s="34">
        <f>'Costs ($2014) Excl Real Esc'!K539</f>
        <v>35502.622911026854</v>
      </c>
      <c r="L539" s="49">
        <f>'Costs ($2014) Excl Real Esc'!L539*W539</f>
        <v>0</v>
      </c>
      <c r="M539" s="34">
        <f>'Costs ($2014) Excl Real Esc'!M539*X539</f>
        <v>0</v>
      </c>
      <c r="N539" s="34">
        <f>'Costs ($2014) Excl Real Esc'!N539*Y539</f>
        <v>0</v>
      </c>
      <c r="O539" s="34">
        <f>'Costs ($2014) Excl Real Esc'!O539*Z539</f>
        <v>0</v>
      </c>
      <c r="P539" s="49">
        <f>'Costs ($2014) Excl Real Esc'!P539*AA539</f>
        <v>0</v>
      </c>
      <c r="R539" s="102">
        <f t="shared" si="35"/>
        <v>0</v>
      </c>
      <c r="S539" s="34">
        <f t="shared" si="36"/>
        <v>0</v>
      </c>
      <c r="T539" s="34">
        <f t="shared" si="37"/>
        <v>0</v>
      </c>
      <c r="U539" s="49">
        <f t="shared" si="38"/>
        <v>0</v>
      </c>
      <c r="W539" s="177">
        <f>SUMPRODUCT('Cost Escalators'!$B$18:$M$18,'Input Data'!$AA539:$AL539)</f>
        <v>1</v>
      </c>
      <c r="X539" s="171">
        <f>SUMPRODUCT('Cost Escalators'!$B$19:$M$19,'Input Data'!$AA539:$AL539)</f>
        <v>1</v>
      </c>
      <c r="Y539" s="171">
        <f>SUMPRODUCT('Cost Escalators'!$B$20:$M$20,'Input Data'!$AA539:$AL539)</f>
        <v>1</v>
      </c>
      <c r="Z539" s="171">
        <f>SUMPRODUCT('Cost Escalators'!$B$21:$M$21,'Input Data'!$AA539:$AL539)</f>
        <v>1</v>
      </c>
      <c r="AA539" s="176">
        <f>SUMPRODUCT('Cost Escalators'!$B$22:$M$22,'Input Data'!$AA539:$AL539)</f>
        <v>1</v>
      </c>
      <c r="AC539" s="255">
        <f>IF(OR($A539='Cost Escalators'!$A$68,$A539='Cost Escalators'!$A$69,$A539='Cost Escalators'!$A$70,$A539='Cost Escalators'!$A$71),SUM($H539:$L539),0)</f>
        <v>0</v>
      </c>
    </row>
    <row r="540" spans="1:30" x14ac:dyDescent="0.2">
      <c r="A540" s="33">
        <f>'Input Data'!A540</f>
        <v>7678</v>
      </c>
      <c r="B540" s="33" t="str">
        <f>'Input Data'!B540</f>
        <v>Substation Renewal</v>
      </c>
      <c r="C540" s="33" t="str">
        <f>'Input Data'!C540</f>
        <v>Munmorah Substation Renewal</v>
      </c>
      <c r="D540" s="35" t="str">
        <f>'Input Data'!D540</f>
        <v>PS Replacement</v>
      </c>
      <c r="E540" s="63" t="str">
        <f>'Input Data'!E540</f>
        <v>Input_Proj_Commit</v>
      </c>
      <c r="F540" s="68">
        <f>'Input Data'!F540</f>
        <v>2020</v>
      </c>
      <c r="G540" s="52">
        <f>'Input Data'!G540</f>
        <v>2013</v>
      </c>
      <c r="H540" s="34">
        <f>'Costs ($2014) Excl Real Esc'!H540</f>
        <v>82150.857526198408</v>
      </c>
      <c r="I540" s="34">
        <f>'Costs ($2014) Excl Real Esc'!I540</f>
        <v>82744.79334389673</v>
      </c>
      <c r="J540" s="34">
        <f>'Costs ($2014) Excl Real Esc'!J540</f>
        <v>75955.883471713169</v>
      </c>
      <c r="K540" s="34">
        <f>'Costs ($2014) Excl Real Esc'!K540</f>
        <v>-96542.918807190363</v>
      </c>
      <c r="L540" s="49">
        <f>'Costs ($2014) Excl Real Esc'!L540*W540</f>
        <v>0</v>
      </c>
      <c r="M540" s="34">
        <f>'Costs ($2014) Excl Real Esc'!M540*X540</f>
        <v>0</v>
      </c>
      <c r="N540" s="34">
        <f>'Costs ($2014) Excl Real Esc'!N540*Y540</f>
        <v>0</v>
      </c>
      <c r="O540" s="34">
        <f>'Costs ($2014) Excl Real Esc'!O540*Z540</f>
        <v>0</v>
      </c>
      <c r="P540" s="49">
        <f>'Costs ($2014) Excl Real Esc'!P540*AA540</f>
        <v>0</v>
      </c>
      <c r="R540" s="102">
        <f t="shared" si="35"/>
        <v>0</v>
      </c>
      <c r="S540" s="34">
        <f t="shared" si="36"/>
        <v>0</v>
      </c>
      <c r="T540" s="34">
        <f t="shared" si="37"/>
        <v>0</v>
      </c>
      <c r="U540" s="49">
        <f t="shared" si="38"/>
        <v>0</v>
      </c>
      <c r="W540" s="177">
        <f>SUMPRODUCT('Cost Escalators'!$B$18:$M$18,'Input Data'!$AA540:$AL540)</f>
        <v>1</v>
      </c>
      <c r="X540" s="171">
        <f>SUMPRODUCT('Cost Escalators'!$B$19:$M$19,'Input Data'!$AA540:$AL540)</f>
        <v>1</v>
      </c>
      <c r="Y540" s="171">
        <f>SUMPRODUCT('Cost Escalators'!$B$20:$M$20,'Input Data'!$AA540:$AL540)</f>
        <v>1</v>
      </c>
      <c r="Z540" s="171">
        <f>SUMPRODUCT('Cost Escalators'!$B$21:$M$21,'Input Data'!$AA540:$AL540)</f>
        <v>1</v>
      </c>
      <c r="AA540" s="176">
        <f>SUMPRODUCT('Cost Escalators'!$B$22:$M$22,'Input Data'!$AA540:$AL540)</f>
        <v>1</v>
      </c>
      <c r="AC540" s="255">
        <f>IF(OR($A540='Cost Escalators'!$A$68,$A540='Cost Escalators'!$A$69,$A540='Cost Escalators'!$A$70,$A540='Cost Escalators'!$A$71),SUM($H540:$L540),0)</f>
        <v>0</v>
      </c>
    </row>
    <row r="541" spans="1:30" x14ac:dyDescent="0.2">
      <c r="A541" s="33">
        <f>'Input Data'!A541</f>
        <v>7298</v>
      </c>
      <c r="B541" s="33" t="str">
        <f>'Input Data'!B541</f>
        <v>SVC Control System Replacement</v>
      </c>
      <c r="C541" s="33" t="str">
        <f>'Input Data'!C541</f>
        <v xml:space="preserve">Kemps Creek SVC Control System Replacement </v>
      </c>
      <c r="D541" s="35" t="str">
        <f>'Input Data'!D541</f>
        <v>PS Replacement</v>
      </c>
      <c r="E541" s="63" t="str">
        <f>'Input Data'!E541</f>
        <v>Input_Proj_Commit</v>
      </c>
      <c r="F541" s="68">
        <f>'Input Data'!F541</f>
        <v>2015</v>
      </c>
      <c r="G541" s="52">
        <f>'Input Data'!G541</f>
        <v>2013</v>
      </c>
      <c r="H541" s="34">
        <f>'Costs ($2014) Excl Real Esc'!H541</f>
        <v>88831.359580935517</v>
      </c>
      <c r="I541" s="34">
        <f>'Costs ($2014) Excl Real Esc'!I541</f>
        <v>1329.3650346279921</v>
      </c>
      <c r="J541" s="34">
        <f>'Costs ($2014) Excl Real Esc'!J541</f>
        <v>70677.123402526733</v>
      </c>
      <c r="K541" s="34">
        <f>'Costs ($2014) Excl Real Esc'!K541</f>
        <v>91965.799304338841</v>
      </c>
      <c r="L541" s="49">
        <f>'Costs ($2014) Excl Real Esc'!L541*W541</f>
        <v>-328859.84442602965</v>
      </c>
      <c r="M541" s="34">
        <f>'Costs ($2014) Excl Real Esc'!M541*X541</f>
        <v>0</v>
      </c>
      <c r="N541" s="34">
        <f>'Costs ($2014) Excl Real Esc'!N541*Y541</f>
        <v>0</v>
      </c>
      <c r="O541" s="34">
        <f>'Costs ($2014) Excl Real Esc'!O541*Z541</f>
        <v>0</v>
      </c>
      <c r="P541" s="49">
        <f>'Costs ($2014) Excl Real Esc'!P541*AA541</f>
        <v>0</v>
      </c>
      <c r="R541" s="102">
        <f t="shared" si="35"/>
        <v>-76056.197103600571</v>
      </c>
      <c r="S541" s="34">
        <f t="shared" si="36"/>
        <v>0</v>
      </c>
      <c r="T541" s="34">
        <f t="shared" si="37"/>
        <v>0</v>
      </c>
      <c r="U541" s="49">
        <f t="shared" si="38"/>
        <v>0</v>
      </c>
      <c r="W541" s="177">
        <f>SUMPRODUCT('Cost Escalators'!$B$18:$M$18,'Input Data'!$AA541:$AL541)</f>
        <v>1</v>
      </c>
      <c r="X541" s="171">
        <f>SUMPRODUCT('Cost Escalators'!$B$19:$M$19,'Input Data'!$AA541:$AL541)</f>
        <v>1</v>
      </c>
      <c r="Y541" s="171">
        <f>SUMPRODUCT('Cost Escalators'!$B$20:$M$20,'Input Data'!$AA541:$AL541)</f>
        <v>1</v>
      </c>
      <c r="Z541" s="171">
        <f>SUMPRODUCT('Cost Escalators'!$B$21:$M$21,'Input Data'!$AA541:$AL541)</f>
        <v>1</v>
      </c>
      <c r="AA541" s="176">
        <f>SUMPRODUCT('Cost Escalators'!$B$22:$M$22,'Input Data'!$AA541:$AL541)</f>
        <v>1</v>
      </c>
      <c r="AC541" s="255">
        <f>IF(OR($A541='Cost Escalators'!$A$68,$A541='Cost Escalators'!$A$69,$A541='Cost Escalators'!$A$70,$A541='Cost Escalators'!$A$71),SUM($H541:$L541),0)</f>
        <v>-76056.197103600571</v>
      </c>
      <c r="AD541" s="43"/>
    </row>
    <row r="542" spans="1:30" x14ac:dyDescent="0.2">
      <c r="A542" s="33">
        <f>'Input Data'!A542</f>
        <v>7822</v>
      </c>
      <c r="B542" s="33" t="str">
        <f>'Input Data'!B542</f>
        <v>SVC Control System Replacement</v>
      </c>
      <c r="C542" s="33" t="str">
        <f>'Input Data'!C542</f>
        <v>Broken Hill SVC Control System Replacement</v>
      </c>
      <c r="D542" s="35" t="str">
        <f>'Input Data'!D542</f>
        <v>PS Replacement</v>
      </c>
      <c r="E542" s="63" t="str">
        <f>'Input Data'!E542</f>
        <v>Input_Proj_Commit</v>
      </c>
      <c r="F542" s="68">
        <f>'Input Data'!F542</f>
        <v>2015</v>
      </c>
      <c r="G542" s="52">
        <f>'Input Data'!G542</f>
        <v>2013</v>
      </c>
      <c r="H542" s="34">
        <f>'Costs ($2014) Excl Real Esc'!H542</f>
        <v>10922.562081509892</v>
      </c>
      <c r="I542" s="34">
        <f>'Costs ($2014) Excl Real Esc'!I542</f>
        <v>0</v>
      </c>
      <c r="J542" s="34">
        <f>'Costs ($2014) Excl Real Esc'!J542</f>
        <v>93300.066724273216</v>
      </c>
      <c r="K542" s="34">
        <f>'Costs ($2014) Excl Real Esc'!K542</f>
        <v>321944.51811762352</v>
      </c>
      <c r="L542" s="49">
        <f>'Costs ($2014) Excl Real Esc'!L542*W542</f>
        <v>9210179.4193359371</v>
      </c>
      <c r="M542" s="34">
        <f>'Costs ($2014) Excl Real Esc'!M542*X542</f>
        <v>4571701.326171875</v>
      </c>
      <c r="N542" s="34">
        <f>'Costs ($2014) Excl Real Esc'!N542*Y542</f>
        <v>0</v>
      </c>
      <c r="O542" s="34">
        <f>'Costs ($2014) Excl Real Esc'!O542*Z542</f>
        <v>0</v>
      </c>
      <c r="P542" s="49">
        <f>'Costs ($2014) Excl Real Esc'!P542*AA542</f>
        <v>0</v>
      </c>
      <c r="R542" s="102">
        <f t="shared" si="35"/>
        <v>14208047.892431218</v>
      </c>
      <c r="S542" s="34">
        <f t="shared" si="36"/>
        <v>0</v>
      </c>
      <c r="T542" s="34">
        <f t="shared" si="37"/>
        <v>0</v>
      </c>
      <c r="U542" s="49">
        <f t="shared" si="38"/>
        <v>0</v>
      </c>
      <c r="W542" s="177">
        <f>SUMPRODUCT('Cost Escalators'!$B$18:$M$18,'Input Data'!$AA542:$AL542)</f>
        <v>1</v>
      </c>
      <c r="X542" s="171">
        <f>SUMPRODUCT('Cost Escalators'!$B$19:$M$19,'Input Data'!$AA542:$AL542)</f>
        <v>1</v>
      </c>
      <c r="Y542" s="171">
        <f>SUMPRODUCT('Cost Escalators'!$B$20:$M$20,'Input Data'!$AA542:$AL542)</f>
        <v>1</v>
      </c>
      <c r="Z542" s="171">
        <f>SUMPRODUCT('Cost Escalators'!$B$21:$M$21,'Input Data'!$AA542:$AL542)</f>
        <v>1</v>
      </c>
      <c r="AA542" s="176">
        <f>SUMPRODUCT('Cost Escalators'!$B$22:$M$22,'Input Data'!$AA542:$AL542)</f>
        <v>1</v>
      </c>
      <c r="AC542" s="255">
        <f>IF(OR($A542='Cost Escalators'!$A$68,$A542='Cost Escalators'!$A$69,$A542='Cost Escalators'!$A$70,$A542='Cost Escalators'!$A$71),SUM($H542:$L542),0)</f>
        <v>0</v>
      </c>
    </row>
    <row r="543" spans="1:30" x14ac:dyDescent="0.2">
      <c r="A543" s="33">
        <f>'Input Data'!A543</f>
        <v>7091</v>
      </c>
      <c r="B543" s="33" t="str">
        <f>'Input Data'!B543</f>
        <v>SVC Control System Replacement</v>
      </c>
      <c r="C543" s="33" t="str">
        <f>'Input Data'!C543</f>
        <v>Armidale SVC Control System Replacement</v>
      </c>
      <c r="D543" s="35" t="str">
        <f>'Input Data'!D543</f>
        <v>PS Replacement</v>
      </c>
      <c r="E543" s="63" t="str">
        <f>'Input Data'!E543</f>
        <v>Input_Proj_Commit</v>
      </c>
      <c r="F543" s="68">
        <f>'Input Data'!F543</f>
        <v>2018</v>
      </c>
      <c r="G543" s="52">
        <f>'Input Data'!G543</f>
        <v>2013</v>
      </c>
      <c r="H543" s="34">
        <f>'Costs ($2014) Excl Real Esc'!H543</f>
        <v>3476.8022556485157</v>
      </c>
      <c r="I543" s="34">
        <f>'Costs ($2014) Excl Real Esc'!I543</f>
        <v>-250.03287705445425</v>
      </c>
      <c r="J543" s="34">
        <f>'Costs ($2014) Excl Real Esc'!J543</f>
        <v>-30461.675681154047</v>
      </c>
      <c r="K543" s="34">
        <f>'Costs ($2014) Excl Real Esc'!K543</f>
        <v>1.0145426925467457E-2</v>
      </c>
      <c r="L543" s="49">
        <f>'Costs ($2014) Excl Real Esc'!L543*W543</f>
        <v>0</v>
      </c>
      <c r="M543" s="34">
        <f>'Costs ($2014) Excl Real Esc'!M543*X543</f>
        <v>0</v>
      </c>
      <c r="N543" s="34">
        <f>'Costs ($2014) Excl Real Esc'!N543*Y543</f>
        <v>0</v>
      </c>
      <c r="O543" s="34">
        <f>'Costs ($2014) Excl Real Esc'!O543*Z543</f>
        <v>0</v>
      </c>
      <c r="P543" s="49">
        <f>'Costs ($2014) Excl Real Esc'!P543*AA543</f>
        <v>0</v>
      </c>
      <c r="R543" s="102">
        <f t="shared" si="35"/>
        <v>0</v>
      </c>
      <c r="S543" s="34">
        <f t="shared" si="36"/>
        <v>0</v>
      </c>
      <c r="T543" s="34">
        <f t="shared" si="37"/>
        <v>0</v>
      </c>
      <c r="U543" s="49">
        <f t="shared" si="38"/>
        <v>-27234.896157133062</v>
      </c>
      <c r="W543" s="177">
        <f>SUMPRODUCT('Cost Escalators'!$B$18:$M$18,'Input Data'!$AA543:$AL543)</f>
        <v>1</v>
      </c>
      <c r="X543" s="171">
        <f>SUMPRODUCT('Cost Escalators'!$B$19:$M$19,'Input Data'!$AA543:$AL543)</f>
        <v>1</v>
      </c>
      <c r="Y543" s="171">
        <f>SUMPRODUCT('Cost Escalators'!$B$20:$M$20,'Input Data'!$AA543:$AL543)</f>
        <v>1</v>
      </c>
      <c r="Z543" s="171">
        <f>SUMPRODUCT('Cost Escalators'!$B$21:$M$21,'Input Data'!$AA543:$AL543)</f>
        <v>1</v>
      </c>
      <c r="AA543" s="176">
        <f>SUMPRODUCT('Cost Escalators'!$B$22:$M$22,'Input Data'!$AA543:$AL543)</f>
        <v>1</v>
      </c>
      <c r="AC543" s="255">
        <f>IF(OR($A543='Cost Escalators'!$A$68,$A543='Cost Escalators'!$A$69,$A543='Cost Escalators'!$A$70,$A543='Cost Escalators'!$A$71),SUM($H543:$L543),0)</f>
        <v>0</v>
      </c>
    </row>
    <row r="544" spans="1:30" x14ac:dyDescent="0.2">
      <c r="A544" s="33">
        <f>'Input Data'!A544</f>
        <v>5533</v>
      </c>
      <c r="B544" s="33" t="str">
        <f>'Input Data'!B544</f>
        <v>Transformer Replacement</v>
      </c>
      <c r="C544" s="33" t="str">
        <f>'Input Data'!C544</f>
        <v>Sydney West No.2 Transformer Replacement</v>
      </c>
      <c r="D544" s="35" t="str">
        <f>'Input Data'!D544</f>
        <v>PS Replacement</v>
      </c>
      <c r="E544" s="63" t="str">
        <f>'Input Data'!E544</f>
        <v>Input_Proj_Commit</v>
      </c>
      <c r="F544" s="68">
        <f>'Input Data'!F544</f>
        <v>2009</v>
      </c>
      <c r="G544" s="52">
        <f>'Input Data'!G544</f>
        <v>2013</v>
      </c>
      <c r="H544" s="34">
        <f>'Costs ($2014) Excl Real Esc'!H544</f>
        <v>46820.516499596015</v>
      </c>
      <c r="I544" s="34">
        <f>'Costs ($2014) Excl Real Esc'!I544</f>
        <v>0</v>
      </c>
      <c r="J544" s="34">
        <f>'Costs ($2014) Excl Real Esc'!J544</f>
        <v>0</v>
      </c>
      <c r="K544" s="34">
        <f>'Costs ($2014) Excl Real Esc'!K544</f>
        <v>0</v>
      </c>
      <c r="L544" s="49">
        <f>'Costs ($2014) Excl Real Esc'!L544*W544</f>
        <v>0</v>
      </c>
      <c r="M544" s="34">
        <f>'Costs ($2014) Excl Real Esc'!M544*X544</f>
        <v>0</v>
      </c>
      <c r="N544" s="34">
        <f>'Costs ($2014) Excl Real Esc'!N544*Y544</f>
        <v>0</v>
      </c>
      <c r="O544" s="34">
        <f>'Costs ($2014) Excl Real Esc'!O544*Z544</f>
        <v>0</v>
      </c>
      <c r="P544" s="49">
        <f>'Costs ($2014) Excl Real Esc'!P544*AA544</f>
        <v>0</v>
      </c>
      <c r="R544" s="102">
        <f t="shared" si="35"/>
        <v>0</v>
      </c>
      <c r="S544" s="34">
        <f t="shared" si="36"/>
        <v>0</v>
      </c>
      <c r="T544" s="34">
        <f t="shared" si="37"/>
        <v>0</v>
      </c>
      <c r="U544" s="49">
        <f t="shared" si="38"/>
        <v>0</v>
      </c>
      <c r="W544" s="177">
        <f>SUMPRODUCT('Cost Escalators'!$B$18:$M$18,'Input Data'!$AA544:$AL544)</f>
        <v>1</v>
      </c>
      <c r="X544" s="171">
        <f>SUMPRODUCT('Cost Escalators'!$B$19:$M$19,'Input Data'!$AA544:$AL544)</f>
        <v>1</v>
      </c>
      <c r="Y544" s="171">
        <f>SUMPRODUCT('Cost Escalators'!$B$20:$M$20,'Input Data'!$AA544:$AL544)</f>
        <v>1</v>
      </c>
      <c r="Z544" s="171">
        <f>SUMPRODUCT('Cost Escalators'!$B$21:$M$21,'Input Data'!$AA544:$AL544)</f>
        <v>1</v>
      </c>
      <c r="AA544" s="176">
        <f>SUMPRODUCT('Cost Escalators'!$B$22:$M$22,'Input Data'!$AA544:$AL544)</f>
        <v>1</v>
      </c>
      <c r="AC544" s="255">
        <f>IF(OR($A544='Cost Escalators'!$A$68,$A544='Cost Escalators'!$A$69,$A544='Cost Escalators'!$A$70,$A544='Cost Escalators'!$A$71),SUM($H544:$L544),0)</f>
        <v>0</v>
      </c>
    </row>
    <row r="545" spans="1:29" x14ac:dyDescent="0.2">
      <c r="A545" s="33">
        <f>'Input Data'!A545</f>
        <v>6393</v>
      </c>
      <c r="B545" s="33" t="str">
        <f>'Input Data'!B545</f>
        <v>Transformer Replacement</v>
      </c>
      <c r="C545" s="33" t="str">
        <f>'Input Data'!C545</f>
        <v>Kempsey 132kV Substation 66/33kV 2 x 25MVA Transformer Replacements</v>
      </c>
      <c r="D545" s="35" t="str">
        <f>'Input Data'!D545</f>
        <v>PS Replacement</v>
      </c>
      <c r="E545" s="63" t="str">
        <f>'Input Data'!E545</f>
        <v>Input_Proj_Commit</v>
      </c>
      <c r="F545" s="68">
        <f>'Input Data'!F545</f>
        <v>2009</v>
      </c>
      <c r="G545" s="52">
        <f>'Input Data'!G545</f>
        <v>2013</v>
      </c>
      <c r="H545" s="34">
        <f>'Costs ($2014) Excl Real Esc'!H545</f>
        <v>-2.5603014836877471</v>
      </c>
      <c r="I545" s="34">
        <f>'Costs ($2014) Excl Real Esc'!I545</f>
        <v>1246.910438078</v>
      </c>
      <c r="J545" s="34">
        <f>'Costs ($2014) Excl Real Esc'!J545</f>
        <v>0</v>
      </c>
      <c r="K545" s="34">
        <f>'Costs ($2014) Excl Real Esc'!K545</f>
        <v>-4867.5526394469252</v>
      </c>
      <c r="L545" s="49">
        <f>'Costs ($2014) Excl Real Esc'!L545*W545</f>
        <v>0</v>
      </c>
      <c r="M545" s="34">
        <f>'Costs ($2014) Excl Real Esc'!M545*X545</f>
        <v>0</v>
      </c>
      <c r="N545" s="34">
        <f>'Costs ($2014) Excl Real Esc'!N545*Y545</f>
        <v>0</v>
      </c>
      <c r="O545" s="34">
        <f>'Costs ($2014) Excl Real Esc'!O545*Z545</f>
        <v>0</v>
      </c>
      <c r="P545" s="49">
        <f>'Costs ($2014) Excl Real Esc'!P545*AA545</f>
        <v>0</v>
      </c>
      <c r="R545" s="102">
        <f t="shared" si="35"/>
        <v>0</v>
      </c>
      <c r="S545" s="34">
        <f t="shared" si="36"/>
        <v>0</v>
      </c>
      <c r="T545" s="34">
        <f t="shared" si="37"/>
        <v>0</v>
      </c>
      <c r="U545" s="49">
        <f t="shared" si="38"/>
        <v>0</v>
      </c>
      <c r="W545" s="177">
        <f>SUMPRODUCT('Cost Escalators'!$B$18:$M$18,'Input Data'!$AA545:$AL545)</f>
        <v>1</v>
      </c>
      <c r="X545" s="171">
        <f>SUMPRODUCT('Cost Escalators'!$B$19:$M$19,'Input Data'!$AA545:$AL545)</f>
        <v>1</v>
      </c>
      <c r="Y545" s="171">
        <f>SUMPRODUCT('Cost Escalators'!$B$20:$M$20,'Input Data'!$AA545:$AL545)</f>
        <v>1</v>
      </c>
      <c r="Z545" s="171">
        <f>SUMPRODUCT('Cost Escalators'!$B$21:$M$21,'Input Data'!$AA545:$AL545)</f>
        <v>1</v>
      </c>
      <c r="AA545" s="176">
        <f>SUMPRODUCT('Cost Escalators'!$B$22:$M$22,'Input Data'!$AA545:$AL545)</f>
        <v>1</v>
      </c>
      <c r="AC545" s="255">
        <f>IF(OR($A545='Cost Escalators'!$A$68,$A545='Cost Escalators'!$A$69,$A545='Cost Escalators'!$A$70,$A545='Cost Escalators'!$A$71),SUM($H545:$L545),0)</f>
        <v>0</v>
      </c>
    </row>
    <row r="546" spans="1:29" x14ac:dyDescent="0.2">
      <c r="A546" s="33">
        <f>'Input Data'!A546</f>
        <v>6415</v>
      </c>
      <c r="B546" s="33" t="str">
        <f>'Input Data'!B546</f>
        <v>Transformer Replacement</v>
      </c>
      <c r="C546" s="33" t="str">
        <f>'Input Data'!C546</f>
        <v>Kempsey 2x60MVA 132/33kV Transformer</v>
      </c>
      <c r="D546" s="35" t="str">
        <f>'Input Data'!D546</f>
        <v>PS Replacement</v>
      </c>
      <c r="E546" s="63" t="str">
        <f>'Input Data'!E546</f>
        <v>Input_Proj_Commit</v>
      </c>
      <c r="F546" s="68">
        <f>'Input Data'!F546</f>
        <v>2009</v>
      </c>
      <c r="G546" s="52">
        <f>'Input Data'!G546</f>
        <v>2013</v>
      </c>
      <c r="H546" s="34">
        <f>'Costs ($2014) Excl Real Esc'!H546</f>
        <v>190653.89589320109</v>
      </c>
      <c r="I546" s="34">
        <f>'Costs ($2014) Excl Real Esc'!I546</f>
        <v>-774.70527759316315</v>
      </c>
      <c r="J546" s="34">
        <f>'Costs ($2014) Excl Real Esc'!J546</f>
        <v>-14290.851271812639</v>
      </c>
      <c r="K546" s="34">
        <f>'Costs ($2014) Excl Real Esc'!K546</f>
        <v>0</v>
      </c>
      <c r="L546" s="49">
        <f>'Costs ($2014) Excl Real Esc'!L546*W546</f>
        <v>0</v>
      </c>
      <c r="M546" s="34">
        <f>'Costs ($2014) Excl Real Esc'!M546*X546</f>
        <v>0</v>
      </c>
      <c r="N546" s="34">
        <f>'Costs ($2014) Excl Real Esc'!N546*Y546</f>
        <v>0</v>
      </c>
      <c r="O546" s="34">
        <f>'Costs ($2014) Excl Real Esc'!O546*Z546</f>
        <v>0</v>
      </c>
      <c r="P546" s="49">
        <f>'Costs ($2014) Excl Real Esc'!P546*AA546</f>
        <v>0</v>
      </c>
      <c r="R546" s="102">
        <f t="shared" si="35"/>
        <v>0</v>
      </c>
      <c r="S546" s="34">
        <f t="shared" si="36"/>
        <v>0</v>
      </c>
      <c r="T546" s="34">
        <f t="shared" si="37"/>
        <v>0</v>
      </c>
      <c r="U546" s="49">
        <f t="shared" si="38"/>
        <v>0</v>
      </c>
      <c r="W546" s="177">
        <f>SUMPRODUCT('Cost Escalators'!$B$18:$M$18,'Input Data'!$AA546:$AL546)</f>
        <v>1</v>
      </c>
      <c r="X546" s="171">
        <f>SUMPRODUCT('Cost Escalators'!$B$19:$M$19,'Input Data'!$AA546:$AL546)</f>
        <v>1</v>
      </c>
      <c r="Y546" s="171">
        <f>SUMPRODUCT('Cost Escalators'!$B$20:$M$20,'Input Data'!$AA546:$AL546)</f>
        <v>1</v>
      </c>
      <c r="Z546" s="171">
        <f>SUMPRODUCT('Cost Escalators'!$B$21:$M$21,'Input Data'!$AA546:$AL546)</f>
        <v>1</v>
      </c>
      <c r="AA546" s="176">
        <f>SUMPRODUCT('Cost Escalators'!$B$22:$M$22,'Input Data'!$AA546:$AL546)</f>
        <v>1</v>
      </c>
      <c r="AC546" s="255">
        <f>IF(OR($A546='Cost Escalators'!$A$68,$A546='Cost Escalators'!$A$69,$A546='Cost Escalators'!$A$70,$A546='Cost Escalators'!$A$71),SUM($H546:$L546),0)</f>
        <v>0</v>
      </c>
    </row>
    <row r="547" spans="1:29" x14ac:dyDescent="0.2">
      <c r="A547" s="33">
        <f>'Input Data'!A547</f>
        <v>6694</v>
      </c>
      <c r="B547" s="33" t="str">
        <f>'Input Data'!B547</f>
        <v>Transformer Replacement</v>
      </c>
      <c r="C547" s="33" t="str">
        <f>'Input Data'!C547</f>
        <v>Tuggerah Substation No.1 Transformer Replacement</v>
      </c>
      <c r="D547" s="35" t="str">
        <f>'Input Data'!D547</f>
        <v>PS Replacement</v>
      </c>
      <c r="E547" s="63" t="str">
        <f>'Input Data'!E547</f>
        <v>Input_Proj_Commit</v>
      </c>
      <c r="F547" s="68">
        <f>'Input Data'!F547</f>
        <v>2009</v>
      </c>
      <c r="G547" s="52">
        <f>'Input Data'!G547</f>
        <v>2013</v>
      </c>
      <c r="H547" s="34">
        <f>'Costs ($2014) Excl Real Esc'!H547</f>
        <v>680786.50691605674</v>
      </c>
      <c r="I547" s="34">
        <f>'Costs ($2014) Excl Real Esc'!I547</f>
        <v>0</v>
      </c>
      <c r="J547" s="34">
        <f>'Costs ($2014) Excl Real Esc'!J547</f>
        <v>0</v>
      </c>
      <c r="K547" s="34">
        <f>'Costs ($2014) Excl Real Esc'!K547</f>
        <v>0</v>
      </c>
      <c r="L547" s="49">
        <f>'Costs ($2014) Excl Real Esc'!L547*W547</f>
        <v>0</v>
      </c>
      <c r="M547" s="34">
        <f>'Costs ($2014) Excl Real Esc'!M547*X547</f>
        <v>0</v>
      </c>
      <c r="N547" s="34">
        <f>'Costs ($2014) Excl Real Esc'!N547*Y547</f>
        <v>0</v>
      </c>
      <c r="O547" s="34">
        <f>'Costs ($2014) Excl Real Esc'!O547*Z547</f>
        <v>0</v>
      </c>
      <c r="P547" s="49">
        <f>'Costs ($2014) Excl Real Esc'!P547*AA547</f>
        <v>0</v>
      </c>
      <c r="R547" s="102">
        <f t="shared" si="35"/>
        <v>0</v>
      </c>
      <c r="S547" s="34">
        <f t="shared" si="36"/>
        <v>0</v>
      </c>
      <c r="T547" s="34">
        <f t="shared" si="37"/>
        <v>0</v>
      </c>
      <c r="U547" s="49">
        <f t="shared" si="38"/>
        <v>0</v>
      </c>
      <c r="W547" s="177">
        <f>SUMPRODUCT('Cost Escalators'!$B$18:$M$18,'Input Data'!$AA547:$AL547)</f>
        <v>1</v>
      </c>
      <c r="X547" s="171">
        <f>SUMPRODUCT('Cost Escalators'!$B$19:$M$19,'Input Data'!$AA547:$AL547)</f>
        <v>1</v>
      </c>
      <c r="Y547" s="171">
        <f>SUMPRODUCT('Cost Escalators'!$B$20:$M$20,'Input Data'!$AA547:$AL547)</f>
        <v>1</v>
      </c>
      <c r="Z547" s="171">
        <f>SUMPRODUCT('Cost Escalators'!$B$21:$M$21,'Input Data'!$AA547:$AL547)</f>
        <v>1</v>
      </c>
      <c r="AA547" s="176">
        <f>SUMPRODUCT('Cost Escalators'!$B$22:$M$22,'Input Data'!$AA547:$AL547)</f>
        <v>1</v>
      </c>
      <c r="AC547" s="255">
        <f>IF(OR($A547='Cost Escalators'!$A$68,$A547='Cost Escalators'!$A$69,$A547='Cost Escalators'!$A$70,$A547='Cost Escalators'!$A$71),SUM($H547:$L547),0)</f>
        <v>0</v>
      </c>
    </row>
    <row r="548" spans="1:29" x14ac:dyDescent="0.2">
      <c r="A548" s="33">
        <f>'Input Data'!A548</f>
        <v>5677</v>
      </c>
      <c r="B548" s="33" t="str">
        <f>'Input Data'!B548</f>
        <v>Transformer Replacement</v>
      </c>
      <c r="C548" s="33" t="str">
        <f>'Input Data'!C548</f>
        <v>Sydney South No.1 &amp; No.2 Transformers</v>
      </c>
      <c r="D548" s="35" t="str">
        <f>'Input Data'!D548</f>
        <v>PS Replacement</v>
      </c>
      <c r="E548" s="63" t="str">
        <f>'Input Data'!E548</f>
        <v>Input_Proj_Commit</v>
      </c>
      <c r="F548" s="68">
        <f>'Input Data'!F548</f>
        <v>2011</v>
      </c>
      <c r="G548" s="52">
        <f>'Input Data'!G548</f>
        <v>2013</v>
      </c>
      <c r="H548" s="34">
        <f>'Costs ($2014) Excl Real Esc'!H548</f>
        <v>1744455.2602921848</v>
      </c>
      <c r="I548" s="34">
        <f>'Costs ($2014) Excl Real Esc'!I548</f>
        <v>300600.49251099396</v>
      </c>
      <c r="J548" s="34">
        <f>'Costs ($2014) Excl Real Esc'!J548</f>
        <v>0</v>
      </c>
      <c r="K548" s="34">
        <f>'Costs ($2014) Excl Real Esc'!K548</f>
        <v>102655.35591209985</v>
      </c>
      <c r="L548" s="49">
        <f>'Costs ($2014) Excl Real Esc'!L548*W548</f>
        <v>0</v>
      </c>
      <c r="M548" s="34">
        <f>'Costs ($2014) Excl Real Esc'!M548*X548</f>
        <v>0</v>
      </c>
      <c r="N548" s="34">
        <f>'Costs ($2014) Excl Real Esc'!N548*Y548</f>
        <v>0</v>
      </c>
      <c r="O548" s="34">
        <f>'Costs ($2014) Excl Real Esc'!O548*Z548</f>
        <v>0</v>
      </c>
      <c r="P548" s="49">
        <f>'Costs ($2014) Excl Real Esc'!P548*AA548</f>
        <v>0</v>
      </c>
      <c r="R548" s="102">
        <f t="shared" si="35"/>
        <v>0</v>
      </c>
      <c r="S548" s="34">
        <f t="shared" si="36"/>
        <v>0</v>
      </c>
      <c r="T548" s="34">
        <f t="shared" si="37"/>
        <v>0</v>
      </c>
      <c r="U548" s="49">
        <f t="shared" si="38"/>
        <v>0</v>
      </c>
      <c r="W548" s="177">
        <f>SUMPRODUCT('Cost Escalators'!$B$18:$M$18,'Input Data'!$AA548:$AL548)</f>
        <v>1</v>
      </c>
      <c r="X548" s="171">
        <f>SUMPRODUCT('Cost Escalators'!$B$19:$M$19,'Input Data'!$AA548:$AL548)</f>
        <v>1</v>
      </c>
      <c r="Y548" s="171">
        <f>SUMPRODUCT('Cost Escalators'!$B$20:$M$20,'Input Data'!$AA548:$AL548)</f>
        <v>1</v>
      </c>
      <c r="Z548" s="171">
        <f>SUMPRODUCT('Cost Escalators'!$B$21:$M$21,'Input Data'!$AA548:$AL548)</f>
        <v>1</v>
      </c>
      <c r="AA548" s="176">
        <f>SUMPRODUCT('Cost Escalators'!$B$22:$M$22,'Input Data'!$AA548:$AL548)</f>
        <v>1</v>
      </c>
      <c r="AC548" s="255">
        <f>IF(OR($A548='Cost Escalators'!$A$68,$A548='Cost Escalators'!$A$69,$A548='Cost Escalators'!$A$70,$A548='Cost Escalators'!$A$71),SUM($H548:$L548),0)</f>
        <v>0</v>
      </c>
    </row>
    <row r="549" spans="1:29" x14ac:dyDescent="0.2">
      <c r="A549" s="33">
        <f>'Input Data'!A549</f>
        <v>5878</v>
      </c>
      <c r="B549" s="33" t="str">
        <f>'Input Data'!B549</f>
        <v>Transformer Replacement</v>
      </c>
      <c r="C549" s="33" t="str">
        <f>'Input Data'!C549</f>
        <v>Orange No.1 &amp; No.2 Transformer Replacement</v>
      </c>
      <c r="D549" s="35" t="str">
        <f>'Input Data'!D549</f>
        <v>PS Replacement</v>
      </c>
      <c r="E549" s="63" t="str">
        <f>'Input Data'!E549</f>
        <v>Input_Proj_Commit</v>
      </c>
      <c r="F549" s="68">
        <f>'Input Data'!F549</f>
        <v>2011</v>
      </c>
      <c r="G549" s="52">
        <f>'Input Data'!G549</f>
        <v>2013</v>
      </c>
      <c r="H549" s="34">
        <f>'Costs ($2014) Excl Real Esc'!H549</f>
        <v>3717546.2384053748</v>
      </c>
      <c r="I549" s="34">
        <f>'Costs ($2014) Excl Real Esc'!I549</f>
        <v>2038924.6517846491</v>
      </c>
      <c r="J549" s="34">
        <f>'Costs ($2014) Excl Real Esc'!J549</f>
        <v>78782.486542446772</v>
      </c>
      <c r="K549" s="34">
        <f>'Costs ($2014) Excl Real Esc'!K549</f>
        <v>50.635825785008024</v>
      </c>
      <c r="L549" s="49">
        <f>'Costs ($2014) Excl Real Esc'!L549*W549</f>
        <v>0</v>
      </c>
      <c r="M549" s="34">
        <f>'Costs ($2014) Excl Real Esc'!M549*X549</f>
        <v>0</v>
      </c>
      <c r="N549" s="34">
        <f>'Costs ($2014) Excl Real Esc'!N549*Y549</f>
        <v>0</v>
      </c>
      <c r="O549" s="34">
        <f>'Costs ($2014) Excl Real Esc'!O549*Z549</f>
        <v>0</v>
      </c>
      <c r="P549" s="49">
        <f>'Costs ($2014) Excl Real Esc'!P549*AA549</f>
        <v>0</v>
      </c>
      <c r="R549" s="102">
        <f t="shared" si="35"/>
        <v>0</v>
      </c>
      <c r="S549" s="34">
        <f t="shared" si="36"/>
        <v>0</v>
      </c>
      <c r="T549" s="34">
        <f t="shared" si="37"/>
        <v>0</v>
      </c>
      <c r="U549" s="49">
        <f t="shared" si="38"/>
        <v>0</v>
      </c>
      <c r="W549" s="177">
        <f>SUMPRODUCT('Cost Escalators'!$B$18:$M$18,'Input Data'!$AA549:$AL549)</f>
        <v>1</v>
      </c>
      <c r="X549" s="171">
        <f>SUMPRODUCT('Cost Escalators'!$B$19:$M$19,'Input Data'!$AA549:$AL549)</f>
        <v>1</v>
      </c>
      <c r="Y549" s="171">
        <f>SUMPRODUCT('Cost Escalators'!$B$20:$M$20,'Input Data'!$AA549:$AL549)</f>
        <v>1</v>
      </c>
      <c r="Z549" s="171">
        <f>SUMPRODUCT('Cost Escalators'!$B$21:$M$21,'Input Data'!$AA549:$AL549)</f>
        <v>1</v>
      </c>
      <c r="AA549" s="176">
        <f>SUMPRODUCT('Cost Escalators'!$B$22:$M$22,'Input Data'!$AA549:$AL549)</f>
        <v>1</v>
      </c>
      <c r="AC549" s="255">
        <f>IF(OR($A549='Cost Escalators'!$A$68,$A549='Cost Escalators'!$A$69,$A549='Cost Escalators'!$A$70,$A549='Cost Escalators'!$A$71),SUM($H549:$L549),0)</f>
        <v>0</v>
      </c>
    </row>
    <row r="550" spans="1:29" x14ac:dyDescent="0.2">
      <c r="A550" s="33">
        <f>'Input Data'!A550</f>
        <v>6172</v>
      </c>
      <c r="B550" s="33" t="str">
        <f>'Input Data'!B550</f>
        <v>Transformer Replacement</v>
      </c>
      <c r="C550" s="33" t="str">
        <f>'Input Data'!C550</f>
        <v>Wallerawang 132kV Transformer Replacements</v>
      </c>
      <c r="D550" s="35" t="str">
        <f>'Input Data'!D550</f>
        <v>PS Replacement</v>
      </c>
      <c r="E550" s="63" t="str">
        <f>'Input Data'!E550</f>
        <v>Input_Proj_Commit</v>
      </c>
      <c r="F550" s="68">
        <f>'Input Data'!F550</f>
        <v>2012</v>
      </c>
      <c r="G550" s="52">
        <f>'Input Data'!G550</f>
        <v>2013</v>
      </c>
      <c r="H550" s="34">
        <f>'Costs ($2014) Excl Real Esc'!H550</f>
        <v>1708.1677805168767</v>
      </c>
      <c r="I550" s="34">
        <f>'Costs ($2014) Excl Real Esc'!I550</f>
        <v>483.17925690470082</v>
      </c>
      <c r="J550" s="34">
        <f>'Costs ($2014) Excl Real Esc'!J550</f>
        <v>-2718.6835693270846</v>
      </c>
      <c r="K550" s="34">
        <f>'Costs ($2014) Excl Real Esc'!K550</f>
        <v>0</v>
      </c>
      <c r="L550" s="49">
        <f>'Costs ($2014) Excl Real Esc'!L550*W550</f>
        <v>0</v>
      </c>
      <c r="M550" s="34">
        <f>'Costs ($2014) Excl Real Esc'!M550*X550</f>
        <v>0</v>
      </c>
      <c r="N550" s="34">
        <f>'Costs ($2014) Excl Real Esc'!N550*Y550</f>
        <v>0</v>
      </c>
      <c r="O550" s="34">
        <f>'Costs ($2014) Excl Real Esc'!O550*Z550</f>
        <v>0</v>
      </c>
      <c r="P550" s="49">
        <f>'Costs ($2014) Excl Real Esc'!P550*AA550</f>
        <v>0</v>
      </c>
      <c r="R550" s="102">
        <f t="shared" si="35"/>
        <v>0</v>
      </c>
      <c r="S550" s="34">
        <f t="shared" si="36"/>
        <v>0</v>
      </c>
      <c r="T550" s="34">
        <f t="shared" si="37"/>
        <v>0</v>
      </c>
      <c r="U550" s="49">
        <f t="shared" si="38"/>
        <v>0</v>
      </c>
      <c r="W550" s="177">
        <f>SUMPRODUCT('Cost Escalators'!$B$18:$M$18,'Input Data'!$AA550:$AL550)</f>
        <v>1</v>
      </c>
      <c r="X550" s="171">
        <f>SUMPRODUCT('Cost Escalators'!$B$19:$M$19,'Input Data'!$AA550:$AL550)</f>
        <v>1</v>
      </c>
      <c r="Y550" s="171">
        <f>SUMPRODUCT('Cost Escalators'!$B$20:$M$20,'Input Data'!$AA550:$AL550)</f>
        <v>1</v>
      </c>
      <c r="Z550" s="171">
        <f>SUMPRODUCT('Cost Escalators'!$B$21:$M$21,'Input Data'!$AA550:$AL550)</f>
        <v>1</v>
      </c>
      <c r="AA550" s="176">
        <f>SUMPRODUCT('Cost Escalators'!$B$22:$M$22,'Input Data'!$AA550:$AL550)</f>
        <v>1</v>
      </c>
      <c r="AC550" s="255">
        <f>IF(OR($A550='Cost Escalators'!$A$68,$A550='Cost Escalators'!$A$69,$A550='Cost Escalators'!$A$70,$A550='Cost Escalators'!$A$71),SUM($H550:$L550),0)</f>
        <v>0</v>
      </c>
    </row>
    <row r="551" spans="1:29" x14ac:dyDescent="0.2">
      <c r="A551" s="33">
        <f>'Input Data'!A551</f>
        <v>6721</v>
      </c>
      <c r="B551" s="33" t="str">
        <f>'Input Data'!B551</f>
        <v>Transformer Replacement</v>
      </c>
      <c r="C551" s="33" t="str">
        <f>'Input Data'!C551</f>
        <v>Wallerawang 330/132kV Transformer Replacements &amp; Relocation</v>
      </c>
      <c r="D551" s="35" t="str">
        <f>'Input Data'!D551</f>
        <v>PS Replacement</v>
      </c>
      <c r="E551" s="63" t="str">
        <f>'Input Data'!E551</f>
        <v>Input_Proj_Commit</v>
      </c>
      <c r="F551" s="68">
        <f>'Input Data'!F551</f>
        <v>2012</v>
      </c>
      <c r="G551" s="52">
        <f>'Input Data'!G551</f>
        <v>2013</v>
      </c>
      <c r="H551" s="34">
        <f>'Costs ($2014) Excl Real Esc'!H551</f>
        <v>4378132.1518284418</v>
      </c>
      <c r="I551" s="34">
        <f>'Costs ($2014) Excl Real Esc'!I551</f>
        <v>15300738.814702416</v>
      </c>
      <c r="J551" s="34">
        <f>'Costs ($2014) Excl Real Esc'!J551</f>
        <v>4248930.4321334166</v>
      </c>
      <c r="K551" s="34">
        <f>'Costs ($2014) Excl Real Esc'!K551</f>
        <v>17063.593545943659</v>
      </c>
      <c r="L551" s="49">
        <f>'Costs ($2014) Excl Real Esc'!L551*W551</f>
        <v>0</v>
      </c>
      <c r="M551" s="34">
        <f>'Costs ($2014) Excl Real Esc'!M551*X551</f>
        <v>0</v>
      </c>
      <c r="N551" s="34">
        <f>'Costs ($2014) Excl Real Esc'!N551*Y551</f>
        <v>0</v>
      </c>
      <c r="O551" s="34">
        <f>'Costs ($2014) Excl Real Esc'!O551*Z551</f>
        <v>0</v>
      </c>
      <c r="P551" s="49">
        <f>'Costs ($2014) Excl Real Esc'!P551*AA551</f>
        <v>0</v>
      </c>
      <c r="R551" s="102">
        <f t="shared" si="35"/>
        <v>0</v>
      </c>
      <c r="S551" s="34">
        <f t="shared" si="36"/>
        <v>0</v>
      </c>
      <c r="T551" s="34">
        <f t="shared" si="37"/>
        <v>0</v>
      </c>
      <c r="U551" s="49">
        <f t="shared" si="38"/>
        <v>0</v>
      </c>
      <c r="W551" s="177">
        <f>SUMPRODUCT('Cost Escalators'!$B$18:$M$18,'Input Data'!$AA551:$AL551)</f>
        <v>1</v>
      </c>
      <c r="X551" s="171">
        <f>SUMPRODUCT('Cost Escalators'!$B$19:$M$19,'Input Data'!$AA551:$AL551)</f>
        <v>1</v>
      </c>
      <c r="Y551" s="171">
        <f>SUMPRODUCT('Cost Escalators'!$B$20:$M$20,'Input Data'!$AA551:$AL551)</f>
        <v>1</v>
      </c>
      <c r="Z551" s="171">
        <f>SUMPRODUCT('Cost Escalators'!$B$21:$M$21,'Input Data'!$AA551:$AL551)</f>
        <v>1</v>
      </c>
      <c r="AA551" s="176">
        <f>SUMPRODUCT('Cost Escalators'!$B$22:$M$22,'Input Data'!$AA551:$AL551)</f>
        <v>1</v>
      </c>
      <c r="AC551" s="255">
        <f>IF(OR($A551='Cost Escalators'!$A$68,$A551='Cost Escalators'!$A$69,$A551='Cost Escalators'!$A$70,$A551='Cost Escalators'!$A$71),SUM($H551:$L551),0)</f>
        <v>0</v>
      </c>
    </row>
    <row r="552" spans="1:29" x14ac:dyDescent="0.2">
      <c r="A552" s="33">
        <f>'Input Data'!A552</f>
        <v>6834</v>
      </c>
      <c r="B552" s="33" t="str">
        <f>'Input Data'!B552</f>
        <v>Transformer Replacement</v>
      </c>
      <c r="C552" s="33" t="str">
        <f>'Input Data'!C552</f>
        <v>Narrabri No.1 &amp; No.3 Transformer Replacements</v>
      </c>
      <c r="D552" s="35" t="str">
        <f>'Input Data'!D552</f>
        <v>PS Replacement</v>
      </c>
      <c r="E552" s="63" t="str">
        <f>'Input Data'!E552</f>
        <v>Input_Proj_Commit</v>
      </c>
      <c r="F552" s="68">
        <f>'Input Data'!F552</f>
        <v>2013</v>
      </c>
      <c r="G552" s="52">
        <f>'Input Data'!G552</f>
        <v>2013</v>
      </c>
      <c r="H552" s="34">
        <f>'Costs ($2014) Excl Real Esc'!H552</f>
        <v>598021.89609716833</v>
      </c>
      <c r="I552" s="34">
        <f>'Costs ($2014) Excl Real Esc'!I552</f>
        <v>1336927.707696748</v>
      </c>
      <c r="J552" s="34">
        <f>'Costs ($2014) Excl Real Esc'!J552</f>
        <v>1949895.8977806587</v>
      </c>
      <c r="K552" s="34">
        <f>'Costs ($2014) Excl Real Esc'!K552</f>
        <v>7429929.0733230161</v>
      </c>
      <c r="L552" s="49">
        <f>'Costs ($2014) Excl Real Esc'!L552*W552</f>
        <v>0</v>
      </c>
      <c r="M552" s="34">
        <f>'Costs ($2014) Excl Real Esc'!M552*X552</f>
        <v>0</v>
      </c>
      <c r="N552" s="34">
        <f>'Costs ($2014) Excl Real Esc'!N552*Y552</f>
        <v>0</v>
      </c>
      <c r="O552" s="34">
        <f>'Costs ($2014) Excl Real Esc'!O552*Z552</f>
        <v>0</v>
      </c>
      <c r="P552" s="49">
        <f>'Costs ($2014) Excl Real Esc'!P552*AA552</f>
        <v>0</v>
      </c>
      <c r="R552" s="102">
        <f t="shared" si="35"/>
        <v>0</v>
      </c>
      <c r="S552" s="34">
        <f t="shared" si="36"/>
        <v>0</v>
      </c>
      <c r="T552" s="34">
        <f t="shared" si="37"/>
        <v>0</v>
      </c>
      <c r="U552" s="49">
        <f t="shared" si="38"/>
        <v>0</v>
      </c>
      <c r="W552" s="177">
        <f>SUMPRODUCT('Cost Escalators'!$B$18:$M$18,'Input Data'!$AA552:$AL552)</f>
        <v>1</v>
      </c>
      <c r="X552" s="171">
        <f>SUMPRODUCT('Cost Escalators'!$B$19:$M$19,'Input Data'!$AA552:$AL552)</f>
        <v>1</v>
      </c>
      <c r="Y552" s="171">
        <f>SUMPRODUCT('Cost Escalators'!$B$20:$M$20,'Input Data'!$AA552:$AL552)</f>
        <v>1</v>
      </c>
      <c r="Z552" s="171">
        <f>SUMPRODUCT('Cost Escalators'!$B$21:$M$21,'Input Data'!$AA552:$AL552)</f>
        <v>1</v>
      </c>
      <c r="AA552" s="176">
        <f>SUMPRODUCT('Cost Escalators'!$B$22:$M$22,'Input Data'!$AA552:$AL552)</f>
        <v>1</v>
      </c>
      <c r="AC552" s="255">
        <f>IF(OR($A552='Cost Escalators'!$A$68,$A552='Cost Escalators'!$A$69,$A552='Cost Escalators'!$A$70,$A552='Cost Escalators'!$A$71),SUM($H552:$L552),0)</f>
        <v>0</v>
      </c>
    </row>
    <row r="553" spans="1:29" x14ac:dyDescent="0.2">
      <c r="A553" s="33">
        <f>'Input Data'!A553</f>
        <v>5619</v>
      </c>
      <c r="B553" s="33" t="str">
        <f>'Input Data'!B553</f>
        <v>Transformer Replacement</v>
      </c>
      <c r="C553" s="33" t="str">
        <f>'Input Data'!C553</f>
        <v>Yass No.3 Transformer</v>
      </c>
      <c r="D553" s="35" t="str">
        <f>'Input Data'!D553</f>
        <v>PS Replacement</v>
      </c>
      <c r="E553" s="63" t="str">
        <f>'Input Data'!E553</f>
        <v>Input_Proj_Commit</v>
      </c>
      <c r="F553" s="68">
        <f>'Input Data'!F553</f>
        <v>2014</v>
      </c>
      <c r="G553" s="52">
        <f>'Input Data'!G553</f>
        <v>2013</v>
      </c>
      <c r="H553" s="34">
        <f>'Costs ($2014) Excl Real Esc'!H553</f>
        <v>66083.734592365727</v>
      </c>
      <c r="I553" s="34">
        <f>'Costs ($2014) Excl Real Esc'!I553</f>
        <v>-66068.856297840699</v>
      </c>
      <c r="J553" s="34">
        <f>'Costs ($2014) Excl Real Esc'!J553</f>
        <v>0</v>
      </c>
      <c r="K553" s="34">
        <f>'Costs ($2014) Excl Real Esc'!K553</f>
        <v>0</v>
      </c>
      <c r="L553" s="49">
        <f>'Costs ($2014) Excl Real Esc'!L553*W553</f>
        <v>0</v>
      </c>
      <c r="M553" s="34">
        <f>'Costs ($2014) Excl Real Esc'!M553*X553</f>
        <v>0</v>
      </c>
      <c r="N553" s="34">
        <f>'Costs ($2014) Excl Real Esc'!N553*Y553</f>
        <v>0</v>
      </c>
      <c r="O553" s="34">
        <f>'Costs ($2014) Excl Real Esc'!O553*Z553</f>
        <v>0</v>
      </c>
      <c r="P553" s="49">
        <f>'Costs ($2014) Excl Real Esc'!P553*AA553</f>
        <v>0</v>
      </c>
      <c r="R553" s="102">
        <f t="shared" si="35"/>
        <v>0</v>
      </c>
      <c r="S553" s="34">
        <f t="shared" si="36"/>
        <v>0</v>
      </c>
      <c r="T553" s="34">
        <f t="shared" si="37"/>
        <v>0</v>
      </c>
      <c r="U553" s="49">
        <f t="shared" si="38"/>
        <v>0</v>
      </c>
      <c r="W553" s="177">
        <f>SUMPRODUCT('Cost Escalators'!$B$18:$M$18,'Input Data'!$AA553:$AL553)</f>
        <v>1</v>
      </c>
      <c r="X553" s="171">
        <f>SUMPRODUCT('Cost Escalators'!$B$19:$M$19,'Input Data'!$AA553:$AL553)</f>
        <v>1</v>
      </c>
      <c r="Y553" s="171">
        <f>SUMPRODUCT('Cost Escalators'!$B$20:$M$20,'Input Data'!$AA553:$AL553)</f>
        <v>1</v>
      </c>
      <c r="Z553" s="171">
        <f>SUMPRODUCT('Cost Escalators'!$B$21:$M$21,'Input Data'!$AA553:$AL553)</f>
        <v>1</v>
      </c>
      <c r="AA553" s="176">
        <f>SUMPRODUCT('Cost Escalators'!$B$22:$M$22,'Input Data'!$AA553:$AL553)</f>
        <v>1</v>
      </c>
      <c r="AC553" s="255">
        <f>IF(OR($A553='Cost Escalators'!$A$68,$A553='Cost Escalators'!$A$69,$A553='Cost Escalators'!$A$70,$A553='Cost Escalators'!$A$71),SUM($H553:$L553),0)</f>
        <v>0</v>
      </c>
    </row>
    <row r="554" spans="1:29" x14ac:dyDescent="0.2">
      <c r="A554" s="33">
        <f>'Input Data'!A554</f>
        <v>5889</v>
      </c>
      <c r="B554" s="33" t="str">
        <f>'Input Data'!B554</f>
        <v>Transformer Replacement</v>
      </c>
      <c r="C554" s="33" t="str">
        <f>'Input Data'!C554</f>
        <v>Sydney East No.4 Transformer</v>
      </c>
      <c r="D554" s="35" t="str">
        <f>'Input Data'!D554</f>
        <v>PS Replacement</v>
      </c>
      <c r="E554" s="63" t="str">
        <f>'Input Data'!E554</f>
        <v>Input_Proj_Commit</v>
      </c>
      <c r="F554" s="68">
        <f>'Input Data'!F554</f>
        <v>2014</v>
      </c>
      <c r="G554" s="52">
        <f>'Input Data'!G554</f>
        <v>2013</v>
      </c>
      <c r="H554" s="34">
        <f>'Costs ($2014) Excl Real Esc'!H554</f>
        <v>6989.9934770651817</v>
      </c>
      <c r="I554" s="34">
        <f>'Costs ($2014) Excl Real Esc'!I554</f>
        <v>0</v>
      </c>
      <c r="J554" s="34">
        <f>'Costs ($2014) Excl Real Esc'!J554</f>
        <v>-689345.30873243778</v>
      </c>
      <c r="K554" s="34">
        <f>'Costs ($2014) Excl Real Esc'!K554</f>
        <v>0</v>
      </c>
      <c r="L554" s="49">
        <f>'Costs ($2014) Excl Real Esc'!L554*W554</f>
        <v>0</v>
      </c>
      <c r="M554" s="34">
        <f>'Costs ($2014) Excl Real Esc'!M554*X554</f>
        <v>0</v>
      </c>
      <c r="N554" s="34">
        <f>'Costs ($2014) Excl Real Esc'!N554*Y554</f>
        <v>0</v>
      </c>
      <c r="O554" s="34">
        <f>'Costs ($2014) Excl Real Esc'!O554*Z554</f>
        <v>0</v>
      </c>
      <c r="P554" s="49">
        <f>'Costs ($2014) Excl Real Esc'!P554*AA554</f>
        <v>0</v>
      </c>
      <c r="R554" s="102">
        <f t="shared" si="35"/>
        <v>0</v>
      </c>
      <c r="S554" s="34">
        <f t="shared" si="36"/>
        <v>0</v>
      </c>
      <c r="T554" s="34">
        <f t="shared" si="37"/>
        <v>0</v>
      </c>
      <c r="U554" s="49">
        <f t="shared" si="38"/>
        <v>0</v>
      </c>
      <c r="W554" s="177">
        <f>SUMPRODUCT('Cost Escalators'!$B$18:$M$18,'Input Data'!$AA554:$AL554)</f>
        <v>1</v>
      </c>
      <c r="X554" s="171">
        <f>SUMPRODUCT('Cost Escalators'!$B$19:$M$19,'Input Data'!$AA554:$AL554)</f>
        <v>1</v>
      </c>
      <c r="Y554" s="171">
        <f>SUMPRODUCT('Cost Escalators'!$B$20:$M$20,'Input Data'!$AA554:$AL554)</f>
        <v>1</v>
      </c>
      <c r="Z554" s="171">
        <f>SUMPRODUCT('Cost Escalators'!$B$21:$M$21,'Input Data'!$AA554:$AL554)</f>
        <v>1</v>
      </c>
      <c r="AA554" s="176">
        <f>SUMPRODUCT('Cost Escalators'!$B$22:$M$22,'Input Data'!$AA554:$AL554)</f>
        <v>1</v>
      </c>
      <c r="AC554" s="255">
        <f>IF(OR($A554='Cost Escalators'!$A$68,$A554='Cost Escalators'!$A$69,$A554='Cost Escalators'!$A$70,$A554='Cost Escalators'!$A$71),SUM($H554:$L554),0)</f>
        <v>0</v>
      </c>
    </row>
    <row r="555" spans="1:29" x14ac:dyDescent="0.2">
      <c r="A555" s="33">
        <f>'Input Data'!A555</f>
        <v>6851</v>
      </c>
      <c r="B555" s="33" t="str">
        <f>'Input Data'!B555</f>
        <v>Transformer Replacement</v>
      </c>
      <c r="C555" s="33" t="str">
        <f>'Input Data'!C555</f>
        <v>Dapto Substation Temporary Transformer Installation (System Spare)</v>
      </c>
      <c r="D555" s="35" t="str">
        <f>'Input Data'!D555</f>
        <v>PS Replacement</v>
      </c>
      <c r="E555" s="63" t="str">
        <f>'Input Data'!E555</f>
        <v>Input_Proj_Commit</v>
      </c>
      <c r="F555" s="68">
        <f>'Input Data'!F555</f>
        <v>2014</v>
      </c>
      <c r="G555" s="52">
        <f>'Input Data'!G555</f>
        <v>2013</v>
      </c>
      <c r="H555" s="34">
        <f>'Costs ($2014) Excl Real Esc'!H555</f>
        <v>45658.346629100459</v>
      </c>
      <c r="I555" s="34">
        <f>'Costs ($2014) Excl Real Esc'!I555</f>
        <v>9441.9870806390863</v>
      </c>
      <c r="J555" s="34">
        <f>'Costs ($2014) Excl Real Esc'!J555</f>
        <v>0</v>
      </c>
      <c r="K555" s="34">
        <f>'Costs ($2014) Excl Real Esc'!K555</f>
        <v>0</v>
      </c>
      <c r="L555" s="49">
        <f>'Costs ($2014) Excl Real Esc'!L555*W555</f>
        <v>0</v>
      </c>
      <c r="M555" s="34">
        <f>'Costs ($2014) Excl Real Esc'!M555*X555</f>
        <v>0</v>
      </c>
      <c r="N555" s="34">
        <f>'Costs ($2014) Excl Real Esc'!N555*Y555</f>
        <v>0</v>
      </c>
      <c r="O555" s="34">
        <f>'Costs ($2014) Excl Real Esc'!O555*Z555</f>
        <v>0</v>
      </c>
      <c r="P555" s="49">
        <f>'Costs ($2014) Excl Real Esc'!P555*AA555</f>
        <v>0</v>
      </c>
      <c r="R555" s="102">
        <f t="shared" si="35"/>
        <v>0</v>
      </c>
      <c r="S555" s="34">
        <f t="shared" si="36"/>
        <v>0</v>
      </c>
      <c r="T555" s="34">
        <f t="shared" si="37"/>
        <v>0</v>
      </c>
      <c r="U555" s="49">
        <f t="shared" si="38"/>
        <v>0</v>
      </c>
      <c r="W555" s="177">
        <f>SUMPRODUCT('Cost Escalators'!$B$18:$M$18,'Input Data'!$AA555:$AL555)</f>
        <v>1</v>
      </c>
      <c r="X555" s="171">
        <f>SUMPRODUCT('Cost Escalators'!$B$19:$M$19,'Input Data'!$AA555:$AL555)</f>
        <v>1</v>
      </c>
      <c r="Y555" s="171">
        <f>SUMPRODUCT('Cost Escalators'!$B$20:$M$20,'Input Data'!$AA555:$AL555)</f>
        <v>1</v>
      </c>
      <c r="Z555" s="171">
        <f>SUMPRODUCT('Cost Escalators'!$B$21:$M$21,'Input Data'!$AA555:$AL555)</f>
        <v>1</v>
      </c>
      <c r="AA555" s="176">
        <f>SUMPRODUCT('Cost Escalators'!$B$22:$M$22,'Input Data'!$AA555:$AL555)</f>
        <v>1</v>
      </c>
      <c r="AC555" s="255">
        <f>IF(OR($A555='Cost Escalators'!$A$68,$A555='Cost Escalators'!$A$69,$A555='Cost Escalators'!$A$70,$A555='Cost Escalators'!$A$71),SUM($H555:$L555),0)</f>
        <v>0</v>
      </c>
    </row>
    <row r="556" spans="1:29" x14ac:dyDescent="0.2">
      <c r="A556" s="33">
        <f>'Input Data'!A556</f>
        <v>6984</v>
      </c>
      <c r="B556" s="33" t="str">
        <f>'Input Data'!B556</f>
        <v>Transformer Replacement</v>
      </c>
      <c r="C556" s="33" t="str">
        <f>'Input Data'!C556</f>
        <v>Dapto Substation Temporary Transformer Installation (System Spare)</v>
      </c>
      <c r="D556" s="35" t="str">
        <f>'Input Data'!D556</f>
        <v>PS Replacement</v>
      </c>
      <c r="E556" s="63" t="str">
        <f>'Input Data'!E556</f>
        <v>Input_Proj_Commit</v>
      </c>
      <c r="F556" s="68">
        <f>'Input Data'!F556</f>
        <v>2014</v>
      </c>
      <c r="G556" s="52">
        <f>'Input Data'!G556</f>
        <v>2013</v>
      </c>
      <c r="H556" s="34">
        <f>'Costs ($2014) Excl Real Esc'!H556</f>
        <v>100886.67530312832</v>
      </c>
      <c r="I556" s="34">
        <f>'Costs ($2014) Excl Real Esc'!I556</f>
        <v>914640.36217432946</v>
      </c>
      <c r="J556" s="34">
        <f>'Costs ($2014) Excl Real Esc'!J556</f>
        <v>566328.12335061922</v>
      </c>
      <c r="K556" s="34">
        <f>'Costs ($2014) Excl Real Esc'!K556</f>
        <v>1911404.093906292</v>
      </c>
      <c r="L556" s="49">
        <f>'Costs ($2014) Excl Real Esc'!L556*W556</f>
        <v>1251730.5852734377</v>
      </c>
      <c r="M556" s="34">
        <f>'Costs ($2014) Excl Real Esc'!M556*X556</f>
        <v>0</v>
      </c>
      <c r="N556" s="34">
        <f>'Costs ($2014) Excl Real Esc'!N556*Y556</f>
        <v>0</v>
      </c>
      <c r="O556" s="34">
        <f>'Costs ($2014) Excl Real Esc'!O556*Z556</f>
        <v>0</v>
      </c>
      <c r="P556" s="49">
        <f>'Costs ($2014) Excl Real Esc'!P556*AA556</f>
        <v>0</v>
      </c>
      <c r="R556" s="102">
        <f t="shared" si="35"/>
        <v>0</v>
      </c>
      <c r="S556" s="34">
        <f t="shared" si="36"/>
        <v>0</v>
      </c>
      <c r="T556" s="34">
        <f t="shared" si="37"/>
        <v>0</v>
      </c>
      <c r="U556" s="49">
        <f t="shared" si="38"/>
        <v>0</v>
      </c>
      <c r="W556" s="177">
        <f>SUMPRODUCT('Cost Escalators'!$B$18:$M$18,'Input Data'!$AA556:$AL556)</f>
        <v>1</v>
      </c>
      <c r="X556" s="171">
        <f>SUMPRODUCT('Cost Escalators'!$B$19:$M$19,'Input Data'!$AA556:$AL556)</f>
        <v>1</v>
      </c>
      <c r="Y556" s="171">
        <f>SUMPRODUCT('Cost Escalators'!$B$20:$M$20,'Input Data'!$AA556:$AL556)</f>
        <v>1</v>
      </c>
      <c r="Z556" s="171">
        <f>SUMPRODUCT('Cost Escalators'!$B$21:$M$21,'Input Data'!$AA556:$AL556)</f>
        <v>1</v>
      </c>
      <c r="AA556" s="176">
        <f>SUMPRODUCT('Cost Escalators'!$B$22:$M$22,'Input Data'!$AA556:$AL556)</f>
        <v>1</v>
      </c>
      <c r="AC556" s="255">
        <f>IF(OR($A556='Cost Escalators'!$A$68,$A556='Cost Escalators'!$A$69,$A556='Cost Escalators'!$A$70,$A556='Cost Escalators'!$A$71),SUM($H556:$L556),0)</f>
        <v>0</v>
      </c>
    </row>
    <row r="557" spans="1:29" x14ac:dyDescent="0.2">
      <c r="A557" s="33">
        <f>'Input Data'!A557</f>
        <v>7140</v>
      </c>
      <c r="B557" s="33" t="str">
        <f>'Input Data'!B557</f>
        <v>Transformer Replacement</v>
      </c>
      <c r="C557" s="33" t="str">
        <f>'Input Data'!C557</f>
        <v>Yass No.3 Transformer</v>
      </c>
      <c r="D557" s="35" t="str">
        <f>'Input Data'!D557</f>
        <v>PS Replacement</v>
      </c>
      <c r="E557" s="63" t="str">
        <f>'Input Data'!E557</f>
        <v>Input_Proj_Commit</v>
      </c>
      <c r="F557" s="68">
        <f>'Input Data'!F557</f>
        <v>2014</v>
      </c>
      <c r="G557" s="52">
        <f>'Input Data'!G557</f>
        <v>2013</v>
      </c>
      <c r="H557" s="34">
        <f>'Costs ($2014) Excl Real Esc'!H557</f>
        <v>0</v>
      </c>
      <c r="I557" s="34">
        <f>'Costs ($2014) Excl Real Esc'!I557</f>
        <v>353135.10841265274</v>
      </c>
      <c r="J557" s="34">
        <f>'Costs ($2014) Excl Real Esc'!J557</f>
        <v>1686194.3043067534</v>
      </c>
      <c r="K557" s="34">
        <f>'Costs ($2014) Excl Real Esc'!K557</f>
        <v>568056.65715461853</v>
      </c>
      <c r="L557" s="49">
        <f>'Costs ($2014) Excl Real Esc'!L557*W557</f>
        <v>1349836.1538867187</v>
      </c>
      <c r="M557" s="34">
        <f>'Costs ($2014) Excl Real Esc'!M557*X557</f>
        <v>0</v>
      </c>
      <c r="N557" s="34">
        <f>'Costs ($2014) Excl Real Esc'!N557*Y557</f>
        <v>0</v>
      </c>
      <c r="O557" s="34">
        <f>'Costs ($2014) Excl Real Esc'!O557*Z557</f>
        <v>0</v>
      </c>
      <c r="P557" s="49">
        <f>'Costs ($2014) Excl Real Esc'!P557*AA557</f>
        <v>0</v>
      </c>
      <c r="R557" s="102">
        <f t="shared" si="35"/>
        <v>0</v>
      </c>
      <c r="S557" s="34">
        <f t="shared" si="36"/>
        <v>0</v>
      </c>
      <c r="T557" s="34">
        <f t="shared" si="37"/>
        <v>0</v>
      </c>
      <c r="U557" s="49">
        <f t="shared" si="38"/>
        <v>0</v>
      </c>
      <c r="W557" s="177">
        <f>SUMPRODUCT('Cost Escalators'!$B$18:$M$18,'Input Data'!$AA557:$AL557)</f>
        <v>1</v>
      </c>
      <c r="X557" s="171">
        <f>SUMPRODUCT('Cost Escalators'!$B$19:$M$19,'Input Data'!$AA557:$AL557)</f>
        <v>1</v>
      </c>
      <c r="Y557" s="171">
        <f>SUMPRODUCT('Cost Escalators'!$B$20:$M$20,'Input Data'!$AA557:$AL557)</f>
        <v>1</v>
      </c>
      <c r="Z557" s="171">
        <f>SUMPRODUCT('Cost Escalators'!$B$21:$M$21,'Input Data'!$AA557:$AL557)</f>
        <v>1</v>
      </c>
      <c r="AA557" s="176">
        <f>SUMPRODUCT('Cost Escalators'!$B$22:$M$22,'Input Data'!$AA557:$AL557)</f>
        <v>1</v>
      </c>
      <c r="AC557" s="255">
        <f>IF(OR($A557='Cost Escalators'!$A$68,$A557='Cost Escalators'!$A$69,$A557='Cost Escalators'!$A$70,$A557='Cost Escalators'!$A$71),SUM($H557:$L557),0)</f>
        <v>0</v>
      </c>
    </row>
    <row r="558" spans="1:29" x14ac:dyDescent="0.2">
      <c r="A558" s="33">
        <f>'Input Data'!A558</f>
        <v>7262</v>
      </c>
      <c r="B558" s="33" t="str">
        <f>'Input Data'!B558</f>
        <v>Transformer Replacement</v>
      </c>
      <c r="C558" s="33" t="str">
        <f>'Input Data'!C558</f>
        <v>Sydney East No.4 Transformer</v>
      </c>
      <c r="D558" s="35" t="str">
        <f>'Input Data'!D558</f>
        <v>PS Replacement</v>
      </c>
      <c r="E558" s="63" t="str">
        <f>'Input Data'!E558</f>
        <v>Input_Proj_Commit</v>
      </c>
      <c r="F558" s="68">
        <f>'Input Data'!F558</f>
        <v>2014</v>
      </c>
      <c r="G558" s="52">
        <f>'Input Data'!G558</f>
        <v>2013</v>
      </c>
      <c r="H558" s="34">
        <f>'Costs ($2014) Excl Real Esc'!H558</f>
        <v>0</v>
      </c>
      <c r="I558" s="34">
        <f>'Costs ($2014) Excl Real Esc'!I558</f>
        <v>0</v>
      </c>
      <c r="J558" s="34">
        <f>'Costs ($2014) Excl Real Esc'!J558</f>
        <v>370887.8550235781</v>
      </c>
      <c r="K558" s="34">
        <f>'Costs ($2014) Excl Real Esc'!K558</f>
        <v>3742676.3695640592</v>
      </c>
      <c r="L558" s="49">
        <f>'Costs ($2014) Excl Real Esc'!L558*W558</f>
        <v>9850331.0438085943</v>
      </c>
      <c r="M558" s="34">
        <f>'Costs ($2014) Excl Real Esc'!M558*X558</f>
        <v>0</v>
      </c>
      <c r="N558" s="34">
        <f>'Costs ($2014) Excl Real Esc'!N558*Y558</f>
        <v>0</v>
      </c>
      <c r="O558" s="34">
        <f>'Costs ($2014) Excl Real Esc'!O558*Z558</f>
        <v>0</v>
      </c>
      <c r="P558" s="49">
        <f>'Costs ($2014) Excl Real Esc'!P558*AA558</f>
        <v>0</v>
      </c>
      <c r="R558" s="102">
        <f t="shared" si="35"/>
        <v>0</v>
      </c>
      <c r="S558" s="34">
        <f t="shared" si="36"/>
        <v>0</v>
      </c>
      <c r="T558" s="34">
        <f t="shared" si="37"/>
        <v>0</v>
      </c>
      <c r="U558" s="49">
        <f t="shared" si="38"/>
        <v>0</v>
      </c>
      <c r="W558" s="177">
        <f>SUMPRODUCT('Cost Escalators'!$B$18:$M$18,'Input Data'!$AA558:$AL558)</f>
        <v>1</v>
      </c>
      <c r="X558" s="171">
        <f>SUMPRODUCT('Cost Escalators'!$B$19:$M$19,'Input Data'!$AA558:$AL558)</f>
        <v>1</v>
      </c>
      <c r="Y558" s="171">
        <f>SUMPRODUCT('Cost Escalators'!$B$20:$M$20,'Input Data'!$AA558:$AL558)</f>
        <v>1</v>
      </c>
      <c r="Z558" s="171">
        <f>SUMPRODUCT('Cost Escalators'!$B$21:$M$21,'Input Data'!$AA558:$AL558)</f>
        <v>1</v>
      </c>
      <c r="AA558" s="176">
        <f>SUMPRODUCT('Cost Escalators'!$B$22:$M$22,'Input Data'!$AA558:$AL558)</f>
        <v>1</v>
      </c>
      <c r="AC558" s="255">
        <f>IF(OR($A558='Cost Escalators'!$A$68,$A558='Cost Escalators'!$A$69,$A558='Cost Escalators'!$A$70,$A558='Cost Escalators'!$A$71),SUM($H558:$L558),0)</f>
        <v>0</v>
      </c>
    </row>
    <row r="559" spans="1:29" x14ac:dyDescent="0.2">
      <c r="A559" s="33">
        <f>'Input Data'!A559</f>
        <v>7628</v>
      </c>
      <c r="B559" s="33" t="str">
        <f>'Input Data'!B559</f>
        <v>Transformer Replacement</v>
      </c>
      <c r="C559" s="33" t="str">
        <f>'Input Data'!C559</f>
        <v>Surge Arresters Installation At 330kV Line Entries</v>
      </c>
      <c r="D559" s="35" t="str">
        <f>'Input Data'!D559</f>
        <v>PS Replacement</v>
      </c>
      <c r="E559" s="63" t="str">
        <f>'Input Data'!E559</f>
        <v>Input_Proj_Commit</v>
      </c>
      <c r="F559" s="68">
        <f>'Input Data'!F559</f>
        <v>2014</v>
      </c>
      <c r="G559" s="52">
        <f>'Input Data'!G559</f>
        <v>2013</v>
      </c>
      <c r="H559" s="34">
        <f>'Costs ($2014) Excl Real Esc'!H559</f>
        <v>0</v>
      </c>
      <c r="I559" s="34">
        <f>'Costs ($2014) Excl Real Esc'!I559</f>
        <v>0</v>
      </c>
      <c r="J559" s="34">
        <f>'Costs ($2014) Excl Real Esc'!J559</f>
        <v>467292.34771424998</v>
      </c>
      <c r="K559" s="34">
        <f>'Costs ($2014) Excl Real Esc'!K559</f>
        <v>443955.03544617706</v>
      </c>
      <c r="L559" s="49">
        <f>'Costs ($2014) Excl Real Esc'!L559*W559</f>
        <v>1003814.0061523437</v>
      </c>
      <c r="M559" s="34">
        <f>'Costs ($2014) Excl Real Esc'!M559*X559</f>
        <v>0</v>
      </c>
      <c r="N559" s="34">
        <f>'Costs ($2014) Excl Real Esc'!N559*Y559</f>
        <v>0</v>
      </c>
      <c r="O559" s="34">
        <f>'Costs ($2014) Excl Real Esc'!O559*Z559</f>
        <v>0</v>
      </c>
      <c r="P559" s="49">
        <f>'Costs ($2014) Excl Real Esc'!P559*AA559</f>
        <v>0</v>
      </c>
      <c r="R559" s="102">
        <f t="shared" si="35"/>
        <v>0</v>
      </c>
      <c r="S559" s="34">
        <f t="shared" si="36"/>
        <v>0</v>
      </c>
      <c r="T559" s="34">
        <f t="shared" si="37"/>
        <v>0</v>
      </c>
      <c r="U559" s="49">
        <f t="shared" si="38"/>
        <v>0</v>
      </c>
      <c r="W559" s="177">
        <f>SUMPRODUCT('Cost Escalators'!$B$18:$M$18,'Input Data'!$AA559:$AL559)</f>
        <v>1</v>
      </c>
      <c r="X559" s="171">
        <f>SUMPRODUCT('Cost Escalators'!$B$19:$M$19,'Input Data'!$AA559:$AL559)</f>
        <v>1</v>
      </c>
      <c r="Y559" s="171">
        <f>SUMPRODUCT('Cost Escalators'!$B$20:$M$20,'Input Data'!$AA559:$AL559)</f>
        <v>1</v>
      </c>
      <c r="Z559" s="171">
        <f>SUMPRODUCT('Cost Escalators'!$B$21:$M$21,'Input Data'!$AA559:$AL559)</f>
        <v>1</v>
      </c>
      <c r="AA559" s="176">
        <f>SUMPRODUCT('Cost Escalators'!$B$22:$M$22,'Input Data'!$AA559:$AL559)</f>
        <v>1</v>
      </c>
      <c r="AC559" s="255">
        <f>IF(OR($A559='Cost Escalators'!$A$68,$A559='Cost Escalators'!$A$69,$A559='Cost Escalators'!$A$70,$A559='Cost Escalators'!$A$71),SUM($H559:$L559),0)</f>
        <v>0</v>
      </c>
    </row>
    <row r="560" spans="1:29" x14ac:dyDescent="0.2">
      <c r="A560" s="33">
        <f>'Input Data'!A560</f>
        <v>6919</v>
      </c>
      <c r="B560" s="33" t="str">
        <f>'Input Data'!B560</f>
        <v>Transformer Replacement</v>
      </c>
      <c r="C560" s="33" t="str">
        <f>'Input Data'!C560</f>
        <v>Kemps Creek Replace No.1 and No.2 Transformer VCC</v>
      </c>
      <c r="D560" s="35" t="str">
        <f>'Input Data'!D560</f>
        <v>PS Replacement</v>
      </c>
      <c r="E560" s="63" t="str">
        <f>'Input Data'!E560</f>
        <v>Input_Proj_Commit</v>
      </c>
      <c r="F560" s="68">
        <f>'Input Data'!F560</f>
        <v>2015</v>
      </c>
      <c r="G560" s="52">
        <f>'Input Data'!G560</f>
        <v>2013</v>
      </c>
      <c r="H560" s="34">
        <f>'Costs ($2014) Excl Real Esc'!H560</f>
        <v>0</v>
      </c>
      <c r="I560" s="34">
        <f>'Costs ($2014) Excl Real Esc'!I560</f>
        <v>0</v>
      </c>
      <c r="J560" s="34">
        <f>'Costs ($2014) Excl Real Esc'!J560</f>
        <v>-54.585008532980972</v>
      </c>
      <c r="K560" s="34">
        <f>'Costs ($2014) Excl Real Esc'!K560</f>
        <v>0</v>
      </c>
      <c r="L560" s="49">
        <f>'Costs ($2014) Excl Real Esc'!L560*W560</f>
        <v>0</v>
      </c>
      <c r="M560" s="34">
        <f>'Costs ($2014) Excl Real Esc'!M560*X560</f>
        <v>0</v>
      </c>
      <c r="N560" s="34">
        <f>'Costs ($2014) Excl Real Esc'!N560*Y560</f>
        <v>0</v>
      </c>
      <c r="O560" s="34">
        <f>'Costs ($2014) Excl Real Esc'!O560*Z560</f>
        <v>0</v>
      </c>
      <c r="P560" s="49">
        <f>'Costs ($2014) Excl Real Esc'!P560*AA560</f>
        <v>0</v>
      </c>
      <c r="R560" s="102">
        <f t="shared" si="35"/>
        <v>-54.585008532980972</v>
      </c>
      <c r="S560" s="34">
        <f t="shared" si="36"/>
        <v>0</v>
      </c>
      <c r="T560" s="34">
        <f t="shared" si="37"/>
        <v>0</v>
      </c>
      <c r="U560" s="49">
        <f t="shared" si="38"/>
        <v>0</v>
      </c>
      <c r="W560" s="177">
        <f>SUMPRODUCT('Cost Escalators'!$B$18:$M$18,'Input Data'!$AA560:$AL560)</f>
        <v>1</v>
      </c>
      <c r="X560" s="171">
        <f>SUMPRODUCT('Cost Escalators'!$B$19:$M$19,'Input Data'!$AA560:$AL560)</f>
        <v>1</v>
      </c>
      <c r="Y560" s="171">
        <f>SUMPRODUCT('Cost Escalators'!$B$20:$M$20,'Input Data'!$AA560:$AL560)</f>
        <v>1</v>
      </c>
      <c r="Z560" s="171">
        <f>SUMPRODUCT('Cost Escalators'!$B$21:$M$21,'Input Data'!$AA560:$AL560)</f>
        <v>1</v>
      </c>
      <c r="AA560" s="176">
        <f>SUMPRODUCT('Cost Escalators'!$B$22:$M$22,'Input Data'!$AA560:$AL560)</f>
        <v>1</v>
      </c>
      <c r="AC560" s="255">
        <f>IF(OR($A560='Cost Escalators'!$A$68,$A560='Cost Escalators'!$A$69,$A560='Cost Escalators'!$A$70,$A560='Cost Escalators'!$A$71),SUM($H560:$L560),0)</f>
        <v>0</v>
      </c>
    </row>
    <row r="561" spans="1:29" x14ac:dyDescent="0.2">
      <c r="A561" s="33">
        <f>'Input Data'!A561</f>
        <v>7085</v>
      </c>
      <c r="B561" s="33" t="str">
        <f>'Input Data'!B561</f>
        <v>Transformer Replacement</v>
      </c>
      <c r="C561" s="33" t="str">
        <f>'Input Data'!C561</f>
        <v>Yanco Transformer Replacement</v>
      </c>
      <c r="D561" s="35" t="str">
        <f>'Input Data'!D561</f>
        <v>PS Replacement</v>
      </c>
      <c r="E561" s="63" t="str">
        <f>'Input Data'!E561</f>
        <v>Input_Proj_Commit</v>
      </c>
      <c r="F561" s="68">
        <f>'Input Data'!F561</f>
        <v>2015</v>
      </c>
      <c r="G561" s="52">
        <f>'Input Data'!G561</f>
        <v>2013</v>
      </c>
      <c r="H561" s="34">
        <f>'Costs ($2014) Excl Real Esc'!H561</f>
        <v>11039.627781264058</v>
      </c>
      <c r="I561" s="34">
        <f>'Costs ($2014) Excl Real Esc'!I561</f>
        <v>43578.14751708306</v>
      </c>
      <c r="J561" s="34">
        <f>'Costs ($2014) Excl Real Esc'!J561</f>
        <v>554003.54121779813</v>
      </c>
      <c r="K561" s="34">
        <f>'Costs ($2014) Excl Real Esc'!K561</f>
        <v>3683048.7837855509</v>
      </c>
      <c r="L561" s="49">
        <f>'Costs ($2014) Excl Real Esc'!L561*W561</f>
        <v>7167393.1681445315</v>
      </c>
      <c r="M561" s="34">
        <f>'Costs ($2014) Excl Real Esc'!M561*X561</f>
        <v>1032092.0068320313</v>
      </c>
      <c r="N561" s="34">
        <f>'Costs ($2014) Excl Real Esc'!N561*Y561</f>
        <v>0</v>
      </c>
      <c r="O561" s="34">
        <f>'Costs ($2014) Excl Real Esc'!O561*Z561</f>
        <v>0</v>
      </c>
      <c r="P561" s="49">
        <f>'Costs ($2014) Excl Real Esc'!P561*AA561</f>
        <v>0</v>
      </c>
      <c r="R561" s="102">
        <f t="shared" si="35"/>
        <v>12491155.275278259</v>
      </c>
      <c r="S561" s="34">
        <f t="shared" si="36"/>
        <v>0</v>
      </c>
      <c r="T561" s="34">
        <f t="shared" si="37"/>
        <v>0</v>
      </c>
      <c r="U561" s="49">
        <f t="shared" si="38"/>
        <v>0</v>
      </c>
      <c r="W561" s="177">
        <f>SUMPRODUCT('Cost Escalators'!$B$18:$M$18,'Input Data'!$AA561:$AL561)</f>
        <v>1</v>
      </c>
      <c r="X561" s="171">
        <f>SUMPRODUCT('Cost Escalators'!$B$19:$M$19,'Input Data'!$AA561:$AL561)</f>
        <v>1</v>
      </c>
      <c r="Y561" s="171">
        <f>SUMPRODUCT('Cost Escalators'!$B$20:$M$20,'Input Data'!$AA561:$AL561)</f>
        <v>1</v>
      </c>
      <c r="Z561" s="171">
        <f>SUMPRODUCT('Cost Escalators'!$B$21:$M$21,'Input Data'!$AA561:$AL561)</f>
        <v>1</v>
      </c>
      <c r="AA561" s="176">
        <f>SUMPRODUCT('Cost Escalators'!$B$22:$M$22,'Input Data'!$AA561:$AL561)</f>
        <v>1</v>
      </c>
      <c r="AC561" s="255">
        <f>IF(OR($A561='Cost Escalators'!$A$68,$A561='Cost Escalators'!$A$69,$A561='Cost Escalators'!$A$70,$A561='Cost Escalators'!$A$71),SUM($H561:$L561),0)</f>
        <v>0</v>
      </c>
    </row>
    <row r="562" spans="1:29" x14ac:dyDescent="0.2">
      <c r="A562" s="33">
        <f>'Input Data'!A562</f>
        <v>7471</v>
      </c>
      <c r="B562" s="33" t="str">
        <f>'Input Data'!B562</f>
        <v>Transformer Replacement</v>
      </c>
      <c r="C562" s="33" t="str">
        <f>'Input Data'!C562</f>
        <v>Newcastle No.1, No.2 and No.3 Transformer Replacement</v>
      </c>
      <c r="D562" s="35" t="str">
        <f>'Input Data'!D562</f>
        <v>PS Replacement</v>
      </c>
      <c r="E562" s="63" t="str">
        <f>'Input Data'!E562</f>
        <v>Input_Proj_Commit</v>
      </c>
      <c r="F562" s="68">
        <f>'Input Data'!F562</f>
        <v>2015</v>
      </c>
      <c r="G562" s="52">
        <f>'Input Data'!G562</f>
        <v>2013</v>
      </c>
      <c r="H562" s="34">
        <f>'Costs ($2014) Excl Real Esc'!H562</f>
        <v>45756.662206073997</v>
      </c>
      <c r="I562" s="34">
        <f>'Costs ($2014) Excl Real Esc'!I562</f>
        <v>843.05943630137574</v>
      </c>
      <c r="J562" s="34">
        <f>'Costs ($2014) Excl Real Esc'!J562</f>
        <v>425078.55512722139</v>
      </c>
      <c r="K562" s="34">
        <f>'Costs ($2014) Excl Real Esc'!K562</f>
        <v>5017952.2628705734</v>
      </c>
      <c r="L562" s="49">
        <f>'Costs ($2014) Excl Real Esc'!L562*W562</f>
        <v>16265314.74265625</v>
      </c>
      <c r="M562" s="34">
        <f>'Costs ($2014) Excl Real Esc'!M562*X562</f>
        <v>2679567.1136718746</v>
      </c>
      <c r="N562" s="34">
        <f>'Costs ($2014) Excl Real Esc'!N562*Y562</f>
        <v>0</v>
      </c>
      <c r="O562" s="34">
        <f>'Costs ($2014) Excl Real Esc'!O562*Z562</f>
        <v>0</v>
      </c>
      <c r="P562" s="49">
        <f>'Costs ($2014) Excl Real Esc'!P562*AA562</f>
        <v>0</v>
      </c>
      <c r="R562" s="102">
        <f t="shared" si="35"/>
        <v>24434512.395968296</v>
      </c>
      <c r="S562" s="34">
        <f t="shared" si="36"/>
        <v>0</v>
      </c>
      <c r="T562" s="34">
        <f t="shared" si="37"/>
        <v>0</v>
      </c>
      <c r="U562" s="49">
        <f t="shared" si="38"/>
        <v>0</v>
      </c>
      <c r="W562" s="177">
        <f>SUMPRODUCT('Cost Escalators'!$B$18:$M$18,'Input Data'!$AA562:$AL562)</f>
        <v>1</v>
      </c>
      <c r="X562" s="171">
        <f>SUMPRODUCT('Cost Escalators'!$B$19:$M$19,'Input Data'!$AA562:$AL562)</f>
        <v>1</v>
      </c>
      <c r="Y562" s="171">
        <f>SUMPRODUCT('Cost Escalators'!$B$20:$M$20,'Input Data'!$AA562:$AL562)</f>
        <v>1</v>
      </c>
      <c r="Z562" s="171">
        <f>SUMPRODUCT('Cost Escalators'!$B$21:$M$21,'Input Data'!$AA562:$AL562)</f>
        <v>1</v>
      </c>
      <c r="AA562" s="176">
        <f>SUMPRODUCT('Cost Escalators'!$B$22:$M$22,'Input Data'!$AA562:$AL562)</f>
        <v>1</v>
      </c>
      <c r="AC562" s="255">
        <f>IF(OR($A562='Cost Escalators'!$A$68,$A562='Cost Escalators'!$A$69,$A562='Cost Escalators'!$A$70,$A562='Cost Escalators'!$A$71),SUM($H562:$L562),0)</f>
        <v>0</v>
      </c>
    </row>
    <row r="563" spans="1:29" x14ac:dyDescent="0.2">
      <c r="A563" s="33">
        <f>'Input Data'!A563</f>
        <v>7092</v>
      </c>
      <c r="B563" s="33" t="str">
        <f>'Input Data'!B563</f>
        <v>Transformer Replacement</v>
      </c>
      <c r="C563" s="33" t="str">
        <f>'Input Data'!C563</f>
        <v>Griffith Transformer Replacement</v>
      </c>
      <c r="D563" s="35" t="str">
        <f>'Input Data'!D563</f>
        <v>PS Replacement</v>
      </c>
      <c r="E563" s="63" t="str">
        <f>'Input Data'!E563</f>
        <v>Input_Proj_Commit</v>
      </c>
      <c r="F563" s="68">
        <f>'Input Data'!F563</f>
        <v>2016</v>
      </c>
      <c r="G563" s="52">
        <f>'Input Data'!G563</f>
        <v>2013</v>
      </c>
      <c r="H563" s="34">
        <f>'Costs ($2014) Excl Real Esc'!H563</f>
        <v>37990.973643750949</v>
      </c>
      <c r="I563" s="34">
        <f>'Costs ($2014) Excl Real Esc'!I563</f>
        <v>3177.5219704534534</v>
      </c>
      <c r="J563" s="34">
        <f>'Costs ($2014) Excl Real Esc'!J563</f>
        <v>40941.778479245993</v>
      </c>
      <c r="K563" s="34">
        <f>'Costs ($2014) Excl Real Esc'!K563</f>
        <v>1505362.0927726536</v>
      </c>
      <c r="L563" s="49">
        <f>'Costs ($2014) Excl Real Esc'!L563*W563</f>
        <v>5822975.7785351556</v>
      </c>
      <c r="M563" s="34">
        <f>'Costs ($2014) Excl Real Esc'!M563*X563</f>
        <v>4343423.3547031246</v>
      </c>
      <c r="N563" s="34">
        <f>'Costs ($2014) Excl Real Esc'!N563*Y563</f>
        <v>0</v>
      </c>
      <c r="O563" s="34">
        <f>'Costs ($2014) Excl Real Esc'!O563*Z563</f>
        <v>0</v>
      </c>
      <c r="P563" s="49">
        <f>'Costs ($2014) Excl Real Esc'!P563*AA563</f>
        <v>0</v>
      </c>
      <c r="R563" s="102">
        <f t="shared" si="35"/>
        <v>0</v>
      </c>
      <c r="S563" s="34">
        <f t="shared" si="36"/>
        <v>11753871.500104384</v>
      </c>
      <c r="T563" s="34">
        <f t="shared" si="37"/>
        <v>0</v>
      </c>
      <c r="U563" s="49">
        <f t="shared" si="38"/>
        <v>0</v>
      </c>
      <c r="W563" s="177">
        <f>SUMPRODUCT('Cost Escalators'!$B$18:$M$18,'Input Data'!$AA563:$AL563)</f>
        <v>1</v>
      </c>
      <c r="X563" s="171">
        <f>SUMPRODUCT('Cost Escalators'!$B$19:$M$19,'Input Data'!$AA563:$AL563)</f>
        <v>1</v>
      </c>
      <c r="Y563" s="171">
        <f>SUMPRODUCT('Cost Escalators'!$B$20:$M$20,'Input Data'!$AA563:$AL563)</f>
        <v>1</v>
      </c>
      <c r="Z563" s="171">
        <f>SUMPRODUCT('Cost Escalators'!$B$21:$M$21,'Input Data'!$AA563:$AL563)</f>
        <v>1</v>
      </c>
      <c r="AA563" s="176">
        <f>SUMPRODUCT('Cost Escalators'!$B$22:$M$22,'Input Data'!$AA563:$AL563)</f>
        <v>1</v>
      </c>
      <c r="AC563" s="255">
        <f>IF(OR($A563='Cost Escalators'!$A$68,$A563='Cost Escalators'!$A$69,$A563='Cost Escalators'!$A$70,$A563='Cost Escalators'!$A$71),SUM($H563:$L563),0)</f>
        <v>0</v>
      </c>
    </row>
    <row r="564" spans="1:29" x14ac:dyDescent="0.2">
      <c r="A564" s="33" t="str">
        <f>'Input Data'!A564</f>
        <v>7356, 7357, 7563</v>
      </c>
      <c r="B564" s="33" t="str">
        <f>'Input Data'!B564</f>
        <v>Transformer Replacement</v>
      </c>
      <c r="C564" s="33" t="str">
        <f>'Input Data'!C564</f>
        <v>Beaconsfield West No.1 &amp; No.2 330kV Transformers</v>
      </c>
      <c r="D564" s="35" t="str">
        <f>'Input Data'!D564</f>
        <v>PS Replacement</v>
      </c>
      <c r="E564" s="63" t="str">
        <f>'Input Data'!E564</f>
        <v>Input_Proj_Commit</v>
      </c>
      <c r="F564" s="68">
        <f>'Input Data'!F564</f>
        <v>2018</v>
      </c>
      <c r="G564" s="52">
        <f>'Input Data'!G564</f>
        <v>2013</v>
      </c>
      <c r="H564" s="34">
        <f>'Costs ($2014) Excl Real Esc'!H564</f>
        <v>0</v>
      </c>
      <c r="I564" s="34">
        <f>'Costs ($2014) Excl Real Esc'!I564</f>
        <v>0</v>
      </c>
      <c r="J564" s="34">
        <f>'Costs ($2014) Excl Real Esc'!J564</f>
        <v>0</v>
      </c>
      <c r="K564" s="34">
        <f>'Costs ($2014) Excl Real Esc'!K564</f>
        <v>1461669.6855757458</v>
      </c>
      <c r="L564" s="49">
        <f>'Costs ($2014) Excl Real Esc'!L564*W564</f>
        <v>0</v>
      </c>
      <c r="M564" s="34">
        <f>'Costs ($2014) Excl Real Esc'!M564*X564</f>
        <v>0</v>
      </c>
      <c r="N564" s="34">
        <f>'Costs ($2014) Excl Real Esc'!N564*Y564</f>
        <v>0</v>
      </c>
      <c r="O564" s="34">
        <f>'Costs ($2014) Excl Real Esc'!O564*Z564</f>
        <v>0</v>
      </c>
      <c r="P564" s="49">
        <f>'Costs ($2014) Excl Real Esc'!P564*AA564</f>
        <v>0</v>
      </c>
      <c r="R564" s="102">
        <f t="shared" si="35"/>
        <v>0</v>
      </c>
      <c r="S564" s="34">
        <f t="shared" si="36"/>
        <v>0</v>
      </c>
      <c r="T564" s="34">
        <f t="shared" si="37"/>
        <v>0</v>
      </c>
      <c r="U564" s="49">
        <f t="shared" si="38"/>
        <v>1461669.6855757458</v>
      </c>
      <c r="W564" s="177">
        <f>SUMPRODUCT('Cost Escalators'!$B$18:$M$18,'Input Data'!$AA564:$AL564)</f>
        <v>1</v>
      </c>
      <c r="X564" s="171">
        <f>SUMPRODUCT('Cost Escalators'!$B$19:$M$19,'Input Data'!$AA564:$AL564)</f>
        <v>1</v>
      </c>
      <c r="Y564" s="171">
        <f>SUMPRODUCT('Cost Escalators'!$B$20:$M$20,'Input Data'!$AA564:$AL564)</f>
        <v>1</v>
      </c>
      <c r="Z564" s="171">
        <f>SUMPRODUCT('Cost Escalators'!$B$21:$M$21,'Input Data'!$AA564:$AL564)</f>
        <v>1</v>
      </c>
      <c r="AA564" s="176">
        <f>SUMPRODUCT('Cost Escalators'!$B$22:$M$22,'Input Data'!$AA564:$AL564)</f>
        <v>1</v>
      </c>
      <c r="AC564" s="255">
        <f>IF(OR($A564='Cost Escalators'!$A$68,$A564='Cost Escalators'!$A$69,$A564='Cost Escalators'!$A$70,$A564='Cost Escalators'!$A$71),SUM($H564:$L564),0)</f>
        <v>0</v>
      </c>
    </row>
    <row r="565" spans="1:29" x14ac:dyDescent="0.2">
      <c r="A565" s="33">
        <f>'Input Data'!A565</f>
        <v>7284</v>
      </c>
      <c r="B565" s="33" t="str">
        <f>'Input Data'!B565</f>
        <v>Transformer Replacement</v>
      </c>
      <c r="C565" s="33" t="str">
        <f>'Input Data'!C565</f>
        <v>Canberra No.2 Transformer Replacement</v>
      </c>
      <c r="D565" s="35" t="str">
        <f>'Input Data'!D565</f>
        <v>PS Replacement</v>
      </c>
      <c r="E565" s="63" t="str">
        <f>'Input Data'!E565</f>
        <v>Input_Proj_Commit</v>
      </c>
      <c r="F565" s="68">
        <f>'Input Data'!F565</f>
        <v>2019</v>
      </c>
      <c r="G565" s="52">
        <f>'Input Data'!G565</f>
        <v>2013</v>
      </c>
      <c r="H565" s="34">
        <f>'Costs ($2014) Excl Real Esc'!H565</f>
        <v>1010.6980767606162</v>
      </c>
      <c r="I565" s="34">
        <f>'Costs ($2014) Excl Real Esc'!I565</f>
        <v>4.2535257441322294</v>
      </c>
      <c r="J565" s="34">
        <f>'Costs ($2014) Excl Real Esc'!J565</f>
        <v>-6492.1666763975518</v>
      </c>
      <c r="K565" s="34">
        <f>'Costs ($2014) Excl Real Esc'!K565</f>
        <v>0</v>
      </c>
      <c r="L565" s="49">
        <f>'Costs ($2014) Excl Real Esc'!L565*W565</f>
        <v>0</v>
      </c>
      <c r="M565" s="34">
        <f>'Costs ($2014) Excl Real Esc'!M565*X565</f>
        <v>0</v>
      </c>
      <c r="N565" s="34">
        <f>'Costs ($2014) Excl Real Esc'!N565*Y565</f>
        <v>0</v>
      </c>
      <c r="O565" s="34">
        <f>'Costs ($2014) Excl Real Esc'!O565*Z565</f>
        <v>0</v>
      </c>
      <c r="P565" s="49">
        <f>'Costs ($2014) Excl Real Esc'!P565*AA565</f>
        <v>0</v>
      </c>
      <c r="R565" s="102">
        <f t="shared" si="35"/>
        <v>0</v>
      </c>
      <c r="S565" s="34">
        <f t="shared" si="36"/>
        <v>0</v>
      </c>
      <c r="T565" s="34">
        <f t="shared" si="37"/>
        <v>0</v>
      </c>
      <c r="U565" s="49">
        <f t="shared" si="38"/>
        <v>0</v>
      </c>
      <c r="W565" s="177">
        <f>SUMPRODUCT('Cost Escalators'!$B$18:$M$18,'Input Data'!$AA565:$AL565)</f>
        <v>1</v>
      </c>
      <c r="X565" s="171">
        <f>SUMPRODUCT('Cost Escalators'!$B$19:$M$19,'Input Data'!$AA565:$AL565)</f>
        <v>1</v>
      </c>
      <c r="Y565" s="171">
        <f>SUMPRODUCT('Cost Escalators'!$B$20:$M$20,'Input Data'!$AA565:$AL565)</f>
        <v>1</v>
      </c>
      <c r="Z565" s="171">
        <f>SUMPRODUCT('Cost Escalators'!$B$21:$M$21,'Input Data'!$AA565:$AL565)</f>
        <v>1</v>
      </c>
      <c r="AA565" s="176">
        <f>SUMPRODUCT('Cost Escalators'!$B$22:$M$22,'Input Data'!$AA565:$AL565)</f>
        <v>1</v>
      </c>
      <c r="AC565" s="255">
        <f>IF(OR($A565='Cost Escalators'!$A$68,$A565='Cost Escalators'!$A$69,$A565='Cost Escalators'!$A$70,$A565='Cost Escalators'!$A$71),SUM($H565:$L565),0)</f>
        <v>0</v>
      </c>
    </row>
    <row r="566" spans="1:29" x14ac:dyDescent="0.2">
      <c r="A566" s="33">
        <f>'Input Data'!A566</f>
        <v>6379</v>
      </c>
      <c r="B566" s="33" t="str">
        <f>'Input Data'!B566</f>
        <v>Transformer Replacement</v>
      </c>
      <c r="C566" s="33" t="str">
        <f>'Input Data'!C566</f>
        <v>Wagga 132 No.2 Transformer Replacement</v>
      </c>
      <c r="D566" s="35" t="str">
        <f>'Input Data'!D566</f>
        <v>PS Replacement</v>
      </c>
      <c r="E566" s="63" t="str">
        <f>'Input Data'!E566</f>
        <v>Input_Proj_Commit</v>
      </c>
      <c r="F566" s="68">
        <f>'Input Data'!F566</f>
        <v>2020</v>
      </c>
      <c r="G566" s="52">
        <f>'Input Data'!G566</f>
        <v>2013</v>
      </c>
      <c r="H566" s="34">
        <f>'Costs ($2014) Excl Real Esc'!H566</f>
        <v>5408.5987521406023</v>
      </c>
      <c r="I566" s="34">
        <f>'Costs ($2014) Excl Real Esc'!I566</f>
        <v>0</v>
      </c>
      <c r="J566" s="34">
        <f>'Costs ($2014) Excl Real Esc'!J566</f>
        <v>0</v>
      </c>
      <c r="K566" s="34">
        <f>'Costs ($2014) Excl Real Esc'!K566</f>
        <v>-13101.895640390965</v>
      </c>
      <c r="L566" s="49">
        <f>'Costs ($2014) Excl Real Esc'!L566*W566</f>
        <v>0</v>
      </c>
      <c r="M566" s="34">
        <f>'Costs ($2014) Excl Real Esc'!M566*X566</f>
        <v>0</v>
      </c>
      <c r="N566" s="34">
        <f>'Costs ($2014) Excl Real Esc'!N566*Y566</f>
        <v>0</v>
      </c>
      <c r="O566" s="34">
        <f>'Costs ($2014) Excl Real Esc'!O566*Z566</f>
        <v>0</v>
      </c>
      <c r="P566" s="49">
        <f>'Costs ($2014) Excl Real Esc'!P566*AA566</f>
        <v>0</v>
      </c>
      <c r="R566" s="102">
        <f t="shared" si="35"/>
        <v>0</v>
      </c>
      <c r="S566" s="34">
        <f t="shared" si="36"/>
        <v>0</v>
      </c>
      <c r="T566" s="34">
        <f t="shared" si="37"/>
        <v>0</v>
      </c>
      <c r="U566" s="49">
        <f t="shared" si="38"/>
        <v>0</v>
      </c>
      <c r="W566" s="177">
        <f>SUMPRODUCT('Cost Escalators'!$B$18:$M$18,'Input Data'!$AA566:$AL566)</f>
        <v>1</v>
      </c>
      <c r="X566" s="171">
        <f>SUMPRODUCT('Cost Escalators'!$B$19:$M$19,'Input Data'!$AA566:$AL566)</f>
        <v>1</v>
      </c>
      <c r="Y566" s="171">
        <f>SUMPRODUCT('Cost Escalators'!$B$20:$M$20,'Input Data'!$AA566:$AL566)</f>
        <v>1</v>
      </c>
      <c r="Z566" s="171">
        <f>SUMPRODUCT('Cost Escalators'!$B$21:$M$21,'Input Data'!$AA566:$AL566)</f>
        <v>1</v>
      </c>
      <c r="AA566" s="176">
        <f>SUMPRODUCT('Cost Escalators'!$B$22:$M$22,'Input Data'!$AA566:$AL566)</f>
        <v>1</v>
      </c>
      <c r="AC566" s="255">
        <f>IF(OR($A566='Cost Escalators'!$A$68,$A566='Cost Escalators'!$A$69,$A566='Cost Escalators'!$A$70,$A566='Cost Escalators'!$A$71),SUM($H566:$L566),0)</f>
        <v>0</v>
      </c>
    </row>
    <row r="567" spans="1:29" x14ac:dyDescent="0.2">
      <c r="A567" s="33">
        <f>'Input Data'!A567</f>
        <v>6021</v>
      </c>
      <c r="B567" s="33" t="str">
        <f>'Input Data'!B567</f>
        <v>Transmission Line Life Extension</v>
      </c>
      <c r="C567" s="33" t="str">
        <f>'Input Data'!C567</f>
        <v>11 Line Dapto to Sydney South Life Extension</v>
      </c>
      <c r="D567" s="35" t="str">
        <f>'Input Data'!D567</f>
        <v>PS Replacement</v>
      </c>
      <c r="E567" s="63" t="str">
        <f>'Input Data'!E567</f>
        <v>Input_Proj_Commit</v>
      </c>
      <c r="F567" s="68">
        <f>'Input Data'!F567</f>
        <v>2013</v>
      </c>
      <c r="G567" s="52">
        <f>'Input Data'!G567</f>
        <v>2013</v>
      </c>
      <c r="H567" s="34">
        <f>'Costs ($2014) Excl Real Esc'!H567</f>
        <v>4370.7832694527569</v>
      </c>
      <c r="I567" s="34">
        <f>'Costs ($2014) Excl Real Esc'!I567</f>
        <v>1836044.5214797631</v>
      </c>
      <c r="J567" s="34">
        <f>'Costs ($2014) Excl Real Esc'!J567</f>
        <v>2886618.141309632</v>
      </c>
      <c r="K567" s="34">
        <f>'Costs ($2014) Excl Real Esc'!K567</f>
        <v>0</v>
      </c>
      <c r="L567" s="49">
        <f>'Costs ($2014) Excl Real Esc'!L567*W567</f>
        <v>0</v>
      </c>
      <c r="M567" s="34">
        <f>'Costs ($2014) Excl Real Esc'!M567*X567</f>
        <v>0</v>
      </c>
      <c r="N567" s="34">
        <f>'Costs ($2014) Excl Real Esc'!N567*Y567</f>
        <v>0</v>
      </c>
      <c r="O567" s="34">
        <f>'Costs ($2014) Excl Real Esc'!O567*Z567</f>
        <v>0</v>
      </c>
      <c r="P567" s="49">
        <f>'Costs ($2014) Excl Real Esc'!P567*AA567</f>
        <v>0</v>
      </c>
      <c r="R567" s="102">
        <f t="shared" si="35"/>
        <v>0</v>
      </c>
      <c r="S567" s="34">
        <f t="shared" si="36"/>
        <v>0</v>
      </c>
      <c r="T567" s="34">
        <f t="shared" si="37"/>
        <v>0</v>
      </c>
      <c r="U567" s="49">
        <f t="shared" si="38"/>
        <v>0</v>
      </c>
      <c r="W567" s="177">
        <f>SUMPRODUCT('Cost Escalators'!$B$18:$M$18,'Input Data'!$AA567:$AL567)</f>
        <v>1</v>
      </c>
      <c r="X567" s="171">
        <f>SUMPRODUCT('Cost Escalators'!$B$19:$M$19,'Input Data'!$AA567:$AL567)</f>
        <v>1</v>
      </c>
      <c r="Y567" s="171">
        <f>SUMPRODUCT('Cost Escalators'!$B$20:$M$20,'Input Data'!$AA567:$AL567)</f>
        <v>1</v>
      </c>
      <c r="Z567" s="171">
        <f>SUMPRODUCT('Cost Escalators'!$B$21:$M$21,'Input Data'!$AA567:$AL567)</f>
        <v>1</v>
      </c>
      <c r="AA567" s="176">
        <f>SUMPRODUCT('Cost Escalators'!$B$22:$M$22,'Input Data'!$AA567:$AL567)</f>
        <v>1</v>
      </c>
      <c r="AC567" s="255">
        <f>IF(OR($A567='Cost Escalators'!$A$68,$A567='Cost Escalators'!$A$69,$A567='Cost Escalators'!$A$70,$A567='Cost Escalators'!$A$71),SUM($H567:$L567),0)</f>
        <v>0</v>
      </c>
    </row>
    <row r="568" spans="1:29" x14ac:dyDescent="0.2">
      <c r="A568" s="33">
        <f>'Input Data'!A568</f>
        <v>7779</v>
      </c>
      <c r="B568" s="33" t="str">
        <f>'Input Data'!B568</f>
        <v>Transmission Line Life Extension</v>
      </c>
      <c r="C568" s="33" t="str">
        <f>'Input Data'!C568</f>
        <v>21 Line Sydney North to Tuggerah Life Extension</v>
      </c>
      <c r="D568" s="35" t="str">
        <f>'Input Data'!D568</f>
        <v>PS Replacement</v>
      </c>
      <c r="E568" s="63" t="str">
        <f>'Input Data'!E568</f>
        <v>Input_Proj_Commit</v>
      </c>
      <c r="F568" s="68">
        <f>'Input Data'!F568</f>
        <v>2015</v>
      </c>
      <c r="G568" s="52">
        <f>'Input Data'!G568</f>
        <v>2013</v>
      </c>
      <c r="H568" s="34">
        <f>'Costs ($2014) Excl Real Esc'!H568</f>
        <v>0</v>
      </c>
      <c r="I568" s="34">
        <f>'Costs ($2014) Excl Real Esc'!I568</f>
        <v>0</v>
      </c>
      <c r="J568" s="34">
        <f>'Costs ($2014) Excl Real Esc'!J568</f>
        <v>0</v>
      </c>
      <c r="K568" s="34">
        <f>'Costs ($2014) Excl Real Esc'!K568</f>
        <v>0</v>
      </c>
      <c r="L568" s="49">
        <f>'Costs ($2014) Excl Real Esc'!L568*W568</f>
        <v>0</v>
      </c>
      <c r="M568" s="34">
        <f>'Costs ($2014) Excl Real Esc'!M568*X568</f>
        <v>3552103.515625</v>
      </c>
      <c r="N568" s="34">
        <f>'Costs ($2014) Excl Real Esc'!N568*Y568</f>
        <v>0</v>
      </c>
      <c r="O568" s="34">
        <f>'Costs ($2014) Excl Real Esc'!O568*Z568</f>
        <v>0</v>
      </c>
      <c r="P568" s="49">
        <f>'Costs ($2014) Excl Real Esc'!P568*AA568</f>
        <v>0</v>
      </c>
      <c r="R568" s="102">
        <f t="shared" si="35"/>
        <v>3552103.515625</v>
      </c>
      <c r="S568" s="34">
        <f t="shared" si="36"/>
        <v>0</v>
      </c>
      <c r="T568" s="34">
        <f t="shared" si="37"/>
        <v>0</v>
      </c>
      <c r="U568" s="49">
        <f t="shared" si="38"/>
        <v>0</v>
      </c>
      <c r="W568" s="177">
        <f>SUMPRODUCT('Cost Escalators'!$B$18:$M$18,'Input Data'!$AA568:$AL568)</f>
        <v>1</v>
      </c>
      <c r="X568" s="171">
        <f>SUMPRODUCT('Cost Escalators'!$B$19:$M$19,'Input Data'!$AA568:$AL568)</f>
        <v>1</v>
      </c>
      <c r="Y568" s="171">
        <f>SUMPRODUCT('Cost Escalators'!$B$20:$M$20,'Input Data'!$AA568:$AL568)</f>
        <v>1</v>
      </c>
      <c r="Z568" s="171">
        <f>SUMPRODUCT('Cost Escalators'!$B$21:$M$21,'Input Data'!$AA568:$AL568)</f>
        <v>1</v>
      </c>
      <c r="AA568" s="176">
        <f>SUMPRODUCT('Cost Escalators'!$B$22:$M$22,'Input Data'!$AA568:$AL568)</f>
        <v>1</v>
      </c>
      <c r="AC568" s="255">
        <f>IF(OR($A568='Cost Escalators'!$A$68,$A568='Cost Escalators'!$A$69,$A568='Cost Escalators'!$A$70,$A568='Cost Escalators'!$A$71),SUM($H568:$L568),0)</f>
        <v>0</v>
      </c>
    </row>
    <row r="569" spans="1:29" x14ac:dyDescent="0.2">
      <c r="A569" s="33">
        <f>'Input Data'!A569</f>
        <v>7706</v>
      </c>
      <c r="B569" s="33" t="str">
        <f>'Input Data'!B569</f>
        <v>Transmission Line Life Extension</v>
      </c>
      <c r="C569" s="33" t="str">
        <f>'Input Data'!C569</f>
        <v>8 Line Dapto to Marulan Life Extension</v>
      </c>
      <c r="D569" s="35" t="str">
        <f>'Input Data'!D569</f>
        <v>PS Replacement</v>
      </c>
      <c r="E569" s="63" t="str">
        <f>'Input Data'!E569</f>
        <v>Input_Proj_Commit</v>
      </c>
      <c r="F569" s="68">
        <f>'Input Data'!F569</f>
        <v>2016</v>
      </c>
      <c r="G569" s="52">
        <f>'Input Data'!G569</f>
        <v>2013</v>
      </c>
      <c r="H569" s="34">
        <f>'Costs ($2014) Excl Real Esc'!H569</f>
        <v>0</v>
      </c>
      <c r="I569" s="34">
        <f>'Costs ($2014) Excl Real Esc'!I569</f>
        <v>0</v>
      </c>
      <c r="J569" s="34">
        <f>'Costs ($2014) Excl Real Esc'!J569</f>
        <v>0</v>
      </c>
      <c r="K569" s="34">
        <f>'Costs ($2014) Excl Real Esc'!K569</f>
        <v>0</v>
      </c>
      <c r="L569" s="49">
        <f>'Costs ($2014) Excl Real Esc'!L569*W569</f>
        <v>0</v>
      </c>
      <c r="M569" s="34">
        <f>'Costs ($2014) Excl Real Esc'!M569*X569</f>
        <v>0</v>
      </c>
      <c r="N569" s="34">
        <f>'Costs ($2014) Excl Real Esc'!N569*Y569</f>
        <v>1974191.4062499998</v>
      </c>
      <c r="O569" s="34">
        <f>'Costs ($2014) Excl Real Esc'!O569*Z569</f>
        <v>0</v>
      </c>
      <c r="P569" s="49">
        <f>'Costs ($2014) Excl Real Esc'!P569*AA569</f>
        <v>0</v>
      </c>
      <c r="R569" s="102">
        <f t="shared" si="35"/>
        <v>0</v>
      </c>
      <c r="S569" s="34">
        <f t="shared" si="36"/>
        <v>1974191.4062499998</v>
      </c>
      <c r="T569" s="34">
        <f t="shared" si="37"/>
        <v>0</v>
      </c>
      <c r="U569" s="49">
        <f t="shared" si="38"/>
        <v>0</v>
      </c>
      <c r="W569" s="177">
        <f>SUMPRODUCT('Cost Escalators'!$B$18:$M$18,'Input Data'!$AA569:$AL569)</f>
        <v>1</v>
      </c>
      <c r="X569" s="171">
        <f>SUMPRODUCT('Cost Escalators'!$B$19:$M$19,'Input Data'!$AA569:$AL569)</f>
        <v>1</v>
      </c>
      <c r="Y569" s="171">
        <f>SUMPRODUCT('Cost Escalators'!$B$20:$M$20,'Input Data'!$AA569:$AL569)</f>
        <v>1</v>
      </c>
      <c r="Z569" s="171">
        <f>SUMPRODUCT('Cost Escalators'!$B$21:$M$21,'Input Data'!$AA569:$AL569)</f>
        <v>1</v>
      </c>
      <c r="AA569" s="176">
        <f>SUMPRODUCT('Cost Escalators'!$B$22:$M$22,'Input Data'!$AA569:$AL569)</f>
        <v>1</v>
      </c>
      <c r="AC569" s="255">
        <f>IF(OR($A569='Cost Escalators'!$A$68,$A569='Cost Escalators'!$A$69,$A569='Cost Escalators'!$A$70,$A569='Cost Escalators'!$A$71),SUM($H569:$L569),0)</f>
        <v>0</v>
      </c>
    </row>
    <row r="570" spans="1:29" x14ac:dyDescent="0.2">
      <c r="A570" s="33">
        <f>'Input Data'!A570</f>
        <v>7716</v>
      </c>
      <c r="B570" s="33" t="str">
        <f>'Input Data'!B570</f>
        <v>Transmission Line Life Extension</v>
      </c>
      <c r="C570" s="33" t="str">
        <f>'Input Data'!C570</f>
        <v>24 Line Vales Point to Eraring Life Extension</v>
      </c>
      <c r="D570" s="35" t="str">
        <f>'Input Data'!D570</f>
        <v>PS Replacement</v>
      </c>
      <c r="E570" s="63" t="str">
        <f>'Input Data'!E570</f>
        <v>Input_Proj_Commit</v>
      </c>
      <c r="F570" s="68">
        <f>'Input Data'!F570</f>
        <v>2016</v>
      </c>
      <c r="G570" s="52">
        <f>'Input Data'!G570</f>
        <v>2013</v>
      </c>
      <c r="H570" s="34">
        <f>'Costs ($2014) Excl Real Esc'!H570</f>
        <v>0</v>
      </c>
      <c r="I570" s="34">
        <f>'Costs ($2014) Excl Real Esc'!I570</f>
        <v>0</v>
      </c>
      <c r="J570" s="34">
        <f>'Costs ($2014) Excl Real Esc'!J570</f>
        <v>0</v>
      </c>
      <c r="K570" s="34">
        <f>'Costs ($2014) Excl Real Esc'!K570</f>
        <v>0</v>
      </c>
      <c r="L570" s="49">
        <f>'Costs ($2014) Excl Real Esc'!L570*W570</f>
        <v>0</v>
      </c>
      <c r="M570" s="34">
        <f>'Costs ($2014) Excl Real Esc'!M570*X570</f>
        <v>1162899.609375</v>
      </c>
      <c r="N570" s="34">
        <f>'Costs ($2014) Excl Real Esc'!N570*Y570</f>
        <v>0</v>
      </c>
      <c r="O570" s="34">
        <f>'Costs ($2014) Excl Real Esc'!O570*Z570</f>
        <v>0</v>
      </c>
      <c r="P570" s="49">
        <f>'Costs ($2014) Excl Real Esc'!P570*AA570</f>
        <v>1163620.1171875</v>
      </c>
      <c r="R570" s="102">
        <f t="shared" si="35"/>
        <v>0</v>
      </c>
      <c r="S570" s="34">
        <f t="shared" si="36"/>
        <v>2326519.7265625</v>
      </c>
      <c r="T570" s="34">
        <f t="shared" si="37"/>
        <v>0</v>
      </c>
      <c r="U570" s="49">
        <f t="shared" si="38"/>
        <v>0</v>
      </c>
      <c r="W570" s="177">
        <f>SUMPRODUCT('Cost Escalators'!$B$18:$M$18,'Input Data'!$AA570:$AL570)</f>
        <v>1</v>
      </c>
      <c r="X570" s="171">
        <f>SUMPRODUCT('Cost Escalators'!$B$19:$M$19,'Input Data'!$AA570:$AL570)</f>
        <v>1</v>
      </c>
      <c r="Y570" s="171">
        <f>SUMPRODUCT('Cost Escalators'!$B$20:$M$20,'Input Data'!$AA570:$AL570)</f>
        <v>1</v>
      </c>
      <c r="Z570" s="171">
        <f>SUMPRODUCT('Cost Escalators'!$B$21:$M$21,'Input Data'!$AA570:$AL570)</f>
        <v>1</v>
      </c>
      <c r="AA570" s="176">
        <f>SUMPRODUCT('Cost Escalators'!$B$22:$M$22,'Input Data'!$AA570:$AL570)</f>
        <v>1</v>
      </c>
      <c r="AC570" s="255">
        <f>IF(OR($A570='Cost Escalators'!$A$68,$A570='Cost Escalators'!$A$69,$A570='Cost Escalators'!$A$70,$A570='Cost Escalators'!$A$71),SUM($H570:$L570),0)</f>
        <v>0</v>
      </c>
    </row>
    <row r="571" spans="1:29" x14ac:dyDescent="0.2">
      <c r="A571" s="33">
        <f>'Input Data'!A571</f>
        <v>7322</v>
      </c>
      <c r="B571" s="33" t="str">
        <f>'Input Data'!B571</f>
        <v>Transmission Line Life Extension</v>
      </c>
      <c r="C571" s="33" t="str">
        <f>'Input Data'!C571</f>
        <v>11 Line Dapto to Sydney South Life Extension</v>
      </c>
      <c r="D571" s="35" t="str">
        <f>'Input Data'!D571</f>
        <v>PS Replacement</v>
      </c>
      <c r="E571" s="63" t="str">
        <f>'Input Data'!E571</f>
        <v>Input_Proj_Commit</v>
      </c>
      <c r="F571" s="68">
        <f>'Input Data'!F571</f>
        <v>2017</v>
      </c>
      <c r="G571" s="52">
        <f>'Input Data'!G571</f>
        <v>2013</v>
      </c>
      <c r="H571" s="34">
        <f>'Costs ($2014) Excl Real Esc'!H571</f>
        <v>0</v>
      </c>
      <c r="I571" s="34">
        <f>'Costs ($2014) Excl Real Esc'!I571</f>
        <v>0</v>
      </c>
      <c r="J571" s="34">
        <f>'Costs ($2014) Excl Real Esc'!J571</f>
        <v>0</v>
      </c>
      <c r="K571" s="34">
        <f>'Costs ($2014) Excl Real Esc'!K571</f>
        <v>0</v>
      </c>
      <c r="L571" s="49">
        <f>'Costs ($2014) Excl Real Esc'!L571*W571</f>
        <v>0</v>
      </c>
      <c r="M571" s="34">
        <f>'Costs ($2014) Excl Real Esc'!M571*X571</f>
        <v>0</v>
      </c>
      <c r="N571" s="34">
        <f>'Costs ($2014) Excl Real Esc'!N571*Y571</f>
        <v>2171610.546875</v>
      </c>
      <c r="O571" s="34">
        <f>'Costs ($2014) Excl Real Esc'!O571*Z571</f>
        <v>0</v>
      </c>
      <c r="P571" s="49">
        <f>'Costs ($2014) Excl Real Esc'!P571*AA571</f>
        <v>0</v>
      </c>
      <c r="R571" s="102">
        <f t="shared" si="35"/>
        <v>0</v>
      </c>
      <c r="S571" s="34">
        <f t="shared" si="36"/>
        <v>0</v>
      </c>
      <c r="T571" s="34">
        <f t="shared" si="37"/>
        <v>2171610.546875</v>
      </c>
      <c r="U571" s="49">
        <f t="shared" si="38"/>
        <v>0</v>
      </c>
      <c r="W571" s="177">
        <f>SUMPRODUCT('Cost Escalators'!$B$18:$M$18,'Input Data'!$AA571:$AL571)</f>
        <v>1</v>
      </c>
      <c r="X571" s="171">
        <f>SUMPRODUCT('Cost Escalators'!$B$19:$M$19,'Input Data'!$AA571:$AL571)</f>
        <v>1</v>
      </c>
      <c r="Y571" s="171">
        <f>SUMPRODUCT('Cost Escalators'!$B$20:$M$20,'Input Data'!$AA571:$AL571)</f>
        <v>1</v>
      </c>
      <c r="Z571" s="171">
        <f>SUMPRODUCT('Cost Escalators'!$B$21:$M$21,'Input Data'!$AA571:$AL571)</f>
        <v>1</v>
      </c>
      <c r="AA571" s="176">
        <f>SUMPRODUCT('Cost Escalators'!$B$22:$M$22,'Input Data'!$AA571:$AL571)</f>
        <v>1</v>
      </c>
      <c r="AC571" s="255">
        <f>IF(OR($A571='Cost Escalators'!$A$68,$A571='Cost Escalators'!$A$69,$A571='Cost Escalators'!$A$70,$A571='Cost Escalators'!$A$71),SUM($H571:$L571),0)</f>
        <v>0</v>
      </c>
    </row>
    <row r="572" spans="1:29" x14ac:dyDescent="0.2">
      <c r="A572" s="33">
        <f>'Input Data'!A572</f>
        <v>7703</v>
      </c>
      <c r="B572" s="33" t="str">
        <f>'Input Data'!B572</f>
        <v>Transmission Line Life Extension</v>
      </c>
      <c r="C572" s="33" t="str">
        <f>'Input Data'!C572</f>
        <v>22 Line Vales Point to Structure 136 Life Extension</v>
      </c>
      <c r="D572" s="35" t="str">
        <f>'Input Data'!D572</f>
        <v>PS Replacement</v>
      </c>
      <c r="E572" s="63" t="str">
        <f>'Input Data'!E572</f>
        <v>Input_Proj_Commit</v>
      </c>
      <c r="F572" s="68">
        <f>'Input Data'!F572</f>
        <v>2017</v>
      </c>
      <c r="G572" s="52">
        <f>'Input Data'!G572</f>
        <v>2013</v>
      </c>
      <c r="H572" s="34">
        <f>'Costs ($2014) Excl Real Esc'!H572</f>
        <v>0</v>
      </c>
      <c r="I572" s="34">
        <f>'Costs ($2014) Excl Real Esc'!I572</f>
        <v>0</v>
      </c>
      <c r="J572" s="34">
        <f>'Costs ($2014) Excl Real Esc'!J572</f>
        <v>0</v>
      </c>
      <c r="K572" s="34">
        <f>'Costs ($2014) Excl Real Esc'!K572</f>
        <v>0</v>
      </c>
      <c r="L572" s="49">
        <f>'Costs ($2014) Excl Real Esc'!L572*W572</f>
        <v>0</v>
      </c>
      <c r="M572" s="34">
        <f>'Costs ($2014) Excl Real Esc'!M572*X572</f>
        <v>0</v>
      </c>
      <c r="N572" s="34">
        <f>'Costs ($2014) Excl Real Esc'!N572*Y572</f>
        <v>3109711.71875</v>
      </c>
      <c r="O572" s="34">
        <f>'Costs ($2014) Excl Real Esc'!O572*Z572</f>
        <v>3110432.2265625</v>
      </c>
      <c r="P572" s="49">
        <f>'Costs ($2014) Excl Real Esc'!P572*AA572</f>
        <v>0</v>
      </c>
      <c r="R572" s="102">
        <f t="shared" si="35"/>
        <v>0</v>
      </c>
      <c r="S572" s="34">
        <f t="shared" si="36"/>
        <v>0</v>
      </c>
      <c r="T572" s="34">
        <f t="shared" si="37"/>
        <v>6220143.9453125</v>
      </c>
      <c r="U572" s="49">
        <f t="shared" si="38"/>
        <v>0</v>
      </c>
      <c r="W572" s="177">
        <f>SUMPRODUCT('Cost Escalators'!$B$18:$M$18,'Input Data'!$AA572:$AL572)</f>
        <v>1</v>
      </c>
      <c r="X572" s="171">
        <f>SUMPRODUCT('Cost Escalators'!$B$19:$M$19,'Input Data'!$AA572:$AL572)</f>
        <v>1</v>
      </c>
      <c r="Y572" s="171">
        <f>SUMPRODUCT('Cost Escalators'!$B$20:$M$20,'Input Data'!$AA572:$AL572)</f>
        <v>1</v>
      </c>
      <c r="Z572" s="171">
        <f>SUMPRODUCT('Cost Escalators'!$B$21:$M$21,'Input Data'!$AA572:$AL572)</f>
        <v>1</v>
      </c>
      <c r="AA572" s="176">
        <f>SUMPRODUCT('Cost Escalators'!$B$22:$M$22,'Input Data'!$AA572:$AL572)</f>
        <v>1</v>
      </c>
      <c r="AC572" s="255">
        <f>IF(OR($A572='Cost Escalators'!$A$68,$A572='Cost Escalators'!$A$69,$A572='Cost Escalators'!$A$70,$A572='Cost Escalators'!$A$71),SUM($H572:$L572),0)</f>
        <v>0</v>
      </c>
    </row>
    <row r="573" spans="1:29" x14ac:dyDescent="0.2">
      <c r="A573" s="33">
        <f>'Input Data'!A573</f>
        <v>7720</v>
      </c>
      <c r="B573" s="33" t="str">
        <f>'Input Data'!B573</f>
        <v>Transmission Line Life Extension</v>
      </c>
      <c r="C573" s="33" t="str">
        <f>'Input Data'!C573</f>
        <v>18 Line Kangaroo Valley to Dapto Life Extension</v>
      </c>
      <c r="D573" s="35" t="str">
        <f>'Input Data'!D573</f>
        <v>PS Replacement</v>
      </c>
      <c r="E573" s="63" t="str">
        <f>'Input Data'!E573</f>
        <v>Input_Proj_Commit</v>
      </c>
      <c r="F573" s="68">
        <f>'Input Data'!F573</f>
        <v>2017</v>
      </c>
      <c r="G573" s="52">
        <f>'Input Data'!G573</f>
        <v>2013</v>
      </c>
      <c r="H573" s="34">
        <f>'Costs ($2014) Excl Real Esc'!H573</f>
        <v>0</v>
      </c>
      <c r="I573" s="34">
        <f>'Costs ($2014) Excl Real Esc'!I573</f>
        <v>0</v>
      </c>
      <c r="J573" s="34">
        <f>'Costs ($2014) Excl Real Esc'!J573</f>
        <v>0</v>
      </c>
      <c r="K573" s="34">
        <f>'Costs ($2014) Excl Real Esc'!K573</f>
        <v>0</v>
      </c>
      <c r="L573" s="49">
        <f>'Costs ($2014) Excl Real Esc'!L573*W573</f>
        <v>0</v>
      </c>
      <c r="M573" s="34">
        <f>'Costs ($2014) Excl Real Esc'!M573*X573</f>
        <v>0</v>
      </c>
      <c r="N573" s="34">
        <f>'Costs ($2014) Excl Real Esc'!N573*Y573</f>
        <v>0</v>
      </c>
      <c r="O573" s="34">
        <f>'Costs ($2014) Excl Real Esc'!O573*Z573</f>
        <v>1480643.5546875</v>
      </c>
      <c r="P573" s="49">
        <f>'Costs ($2014) Excl Real Esc'!P573*AA573</f>
        <v>0</v>
      </c>
      <c r="R573" s="102">
        <f t="shared" si="35"/>
        <v>0</v>
      </c>
      <c r="S573" s="34">
        <f t="shared" si="36"/>
        <v>0</v>
      </c>
      <c r="T573" s="34">
        <f t="shared" si="37"/>
        <v>1480643.5546875</v>
      </c>
      <c r="U573" s="49">
        <f t="shared" si="38"/>
        <v>0</v>
      </c>
      <c r="W573" s="177">
        <f>SUMPRODUCT('Cost Escalators'!$B$18:$M$18,'Input Data'!$AA573:$AL573)</f>
        <v>1</v>
      </c>
      <c r="X573" s="171">
        <f>SUMPRODUCT('Cost Escalators'!$B$19:$M$19,'Input Data'!$AA573:$AL573)</f>
        <v>1</v>
      </c>
      <c r="Y573" s="171">
        <f>SUMPRODUCT('Cost Escalators'!$B$20:$M$20,'Input Data'!$AA573:$AL573)</f>
        <v>1</v>
      </c>
      <c r="Z573" s="171">
        <f>SUMPRODUCT('Cost Escalators'!$B$21:$M$21,'Input Data'!$AA573:$AL573)</f>
        <v>1</v>
      </c>
      <c r="AA573" s="176">
        <f>SUMPRODUCT('Cost Escalators'!$B$22:$M$22,'Input Data'!$AA573:$AL573)</f>
        <v>1</v>
      </c>
      <c r="AC573" s="255">
        <f>IF(OR($A573='Cost Escalators'!$A$68,$A573='Cost Escalators'!$A$69,$A573='Cost Escalators'!$A$70,$A573='Cost Escalators'!$A$71),SUM($H573:$L573),0)</f>
        <v>0</v>
      </c>
    </row>
    <row r="574" spans="1:29" x14ac:dyDescent="0.2">
      <c r="A574" s="33">
        <f>'Input Data'!A574</f>
        <v>7915</v>
      </c>
      <c r="B574" s="33" t="str">
        <f>'Input Data'!B574</f>
        <v>Transmission Line Life Extension</v>
      </c>
      <c r="C574" s="33" t="str">
        <f>'Input Data'!C574</f>
        <v>17 Line Avon to Picton Rd Life Extension</v>
      </c>
      <c r="D574" s="35" t="str">
        <f>'Input Data'!D574</f>
        <v>PS Replacement</v>
      </c>
      <c r="E574" s="63" t="str">
        <f>'Input Data'!E574</f>
        <v>Input_Proj_Commit</v>
      </c>
      <c r="F574" s="68">
        <f>'Input Data'!F574</f>
        <v>2018</v>
      </c>
      <c r="G574" s="52">
        <f>'Input Data'!G574</f>
        <v>2013</v>
      </c>
      <c r="H574" s="34">
        <f>'Costs ($2014) Excl Real Esc'!H574</f>
        <v>0</v>
      </c>
      <c r="I574" s="34">
        <f>'Costs ($2014) Excl Real Esc'!I574</f>
        <v>0</v>
      </c>
      <c r="J574" s="34">
        <f>'Costs ($2014) Excl Real Esc'!J574</f>
        <v>0</v>
      </c>
      <c r="K574" s="34">
        <f>'Costs ($2014) Excl Real Esc'!K574</f>
        <v>0</v>
      </c>
      <c r="L574" s="49">
        <f>'Costs ($2014) Excl Real Esc'!L574*W574</f>
        <v>0</v>
      </c>
      <c r="M574" s="34">
        <f>'Costs ($2014) Excl Real Esc'!M574*X574</f>
        <v>0</v>
      </c>
      <c r="N574" s="34">
        <f>'Costs ($2014) Excl Real Esc'!N574*Y574</f>
        <v>0</v>
      </c>
      <c r="O574" s="34">
        <f>'Costs ($2014) Excl Real Esc'!O574*Z574</f>
        <v>0</v>
      </c>
      <c r="P574" s="49">
        <f>'Costs ($2014) Excl Real Esc'!P574*AA574</f>
        <v>792558.59375</v>
      </c>
      <c r="R574" s="102">
        <f t="shared" si="35"/>
        <v>0</v>
      </c>
      <c r="S574" s="34">
        <f t="shared" si="36"/>
        <v>0</v>
      </c>
      <c r="T574" s="34">
        <f t="shared" si="37"/>
        <v>0</v>
      </c>
      <c r="U574" s="49">
        <f t="shared" si="38"/>
        <v>792558.59375</v>
      </c>
      <c r="W574" s="177">
        <f>SUMPRODUCT('Cost Escalators'!$B$18:$M$18,'Input Data'!$AA574:$AL574)</f>
        <v>1</v>
      </c>
      <c r="X574" s="171">
        <f>SUMPRODUCT('Cost Escalators'!$B$19:$M$19,'Input Data'!$AA574:$AL574)</f>
        <v>1</v>
      </c>
      <c r="Y574" s="171">
        <f>SUMPRODUCT('Cost Escalators'!$B$20:$M$20,'Input Data'!$AA574:$AL574)</f>
        <v>1</v>
      </c>
      <c r="Z574" s="171">
        <f>SUMPRODUCT('Cost Escalators'!$B$21:$M$21,'Input Data'!$AA574:$AL574)</f>
        <v>1</v>
      </c>
      <c r="AA574" s="176">
        <f>SUMPRODUCT('Cost Escalators'!$B$22:$M$22,'Input Data'!$AA574:$AL574)</f>
        <v>1</v>
      </c>
      <c r="AC574" s="255">
        <f>IF(OR($A574='Cost Escalators'!$A$68,$A574='Cost Escalators'!$A$69,$A574='Cost Escalators'!$A$70,$A574='Cost Escalators'!$A$71),SUM($H574:$L574),0)</f>
        <v>0</v>
      </c>
    </row>
    <row r="575" spans="1:29" x14ac:dyDescent="0.2">
      <c r="A575" s="33">
        <f>'Input Data'!A575</f>
        <v>7697</v>
      </c>
      <c r="B575" s="33" t="str">
        <f>'Input Data'!B575</f>
        <v>Transmission Line Life Extension</v>
      </c>
      <c r="C575" s="33" t="str">
        <f>'Input Data'!C575</f>
        <v>26 Line Sydney North to Vales Point Life Extension</v>
      </c>
      <c r="D575" s="35" t="str">
        <f>'Input Data'!D575</f>
        <v>PS Replacement</v>
      </c>
      <c r="E575" s="63" t="str">
        <f>'Input Data'!E575</f>
        <v>Input_Proj_Commit</v>
      </c>
      <c r="F575" s="68">
        <f>'Input Data'!F575</f>
        <v>2019</v>
      </c>
      <c r="G575" s="52">
        <f>'Input Data'!G575</f>
        <v>2013</v>
      </c>
      <c r="H575" s="34">
        <f>'Costs ($2014) Excl Real Esc'!H575</f>
        <v>0</v>
      </c>
      <c r="I575" s="34">
        <f>'Costs ($2014) Excl Real Esc'!I575</f>
        <v>0</v>
      </c>
      <c r="J575" s="34">
        <f>'Costs ($2014) Excl Real Esc'!J575</f>
        <v>0</v>
      </c>
      <c r="K575" s="34">
        <f>'Costs ($2014) Excl Real Esc'!K575</f>
        <v>0</v>
      </c>
      <c r="L575" s="49">
        <f>'Costs ($2014) Excl Real Esc'!L575*W575</f>
        <v>0</v>
      </c>
      <c r="M575" s="34">
        <f>'Costs ($2014) Excl Real Esc'!M575*X575</f>
        <v>0</v>
      </c>
      <c r="N575" s="34">
        <f>'Costs ($2014) Excl Real Esc'!N575*Y575</f>
        <v>0</v>
      </c>
      <c r="O575" s="34">
        <f>'Costs ($2014) Excl Real Esc'!O575*Z575</f>
        <v>0</v>
      </c>
      <c r="P575" s="49">
        <f>'Costs ($2014) Excl Real Esc'!P575*AA575</f>
        <v>1085805.2734375</v>
      </c>
      <c r="R575" s="102">
        <f t="shared" si="35"/>
        <v>0</v>
      </c>
      <c r="S575" s="34">
        <f t="shared" si="36"/>
        <v>0</v>
      </c>
      <c r="T575" s="34">
        <f t="shared" si="37"/>
        <v>0</v>
      </c>
      <c r="U575" s="49">
        <f t="shared" si="38"/>
        <v>0</v>
      </c>
      <c r="W575" s="177">
        <f>SUMPRODUCT('Cost Escalators'!$B$18:$M$18,'Input Data'!$AA575:$AL575)</f>
        <v>1</v>
      </c>
      <c r="X575" s="171">
        <f>SUMPRODUCT('Cost Escalators'!$B$19:$M$19,'Input Data'!$AA575:$AL575)</f>
        <v>1</v>
      </c>
      <c r="Y575" s="171">
        <f>SUMPRODUCT('Cost Escalators'!$B$20:$M$20,'Input Data'!$AA575:$AL575)</f>
        <v>1</v>
      </c>
      <c r="Z575" s="171">
        <f>SUMPRODUCT('Cost Escalators'!$B$21:$M$21,'Input Data'!$AA575:$AL575)</f>
        <v>1</v>
      </c>
      <c r="AA575" s="176">
        <f>SUMPRODUCT('Cost Escalators'!$B$22:$M$22,'Input Data'!$AA575:$AL575)</f>
        <v>1</v>
      </c>
      <c r="AC575" s="255">
        <f>IF(OR($A575='Cost Escalators'!$A$68,$A575='Cost Escalators'!$A$69,$A575='Cost Escalators'!$A$70,$A575='Cost Escalators'!$A$71),SUM($H575:$L575),0)</f>
        <v>0</v>
      </c>
    </row>
    <row r="576" spans="1:29" x14ac:dyDescent="0.2">
      <c r="A576" s="33">
        <f>'Input Data'!A576</f>
        <v>7715</v>
      </c>
      <c r="B576" s="33" t="str">
        <f>'Input Data'!B576</f>
        <v>Transmission Line Life Extension</v>
      </c>
      <c r="C576" s="33" t="str">
        <f>'Input Data'!C576</f>
        <v>959/92Z Line Sydney North to Sydney East Life Extension</v>
      </c>
      <c r="D576" s="35" t="str">
        <f>'Input Data'!D576</f>
        <v>PS Replacement</v>
      </c>
      <c r="E576" s="63" t="str">
        <f>'Input Data'!E576</f>
        <v>Input_Proj_Commit</v>
      </c>
      <c r="F576" s="68">
        <f>'Input Data'!F576</f>
        <v>2019</v>
      </c>
      <c r="G576" s="52">
        <f>'Input Data'!G576</f>
        <v>2013</v>
      </c>
      <c r="H576" s="34">
        <f>'Costs ($2014) Excl Real Esc'!H576</f>
        <v>0</v>
      </c>
      <c r="I576" s="34">
        <f>'Costs ($2014) Excl Real Esc'!I576</f>
        <v>0</v>
      </c>
      <c r="J576" s="34">
        <f>'Costs ($2014) Excl Real Esc'!J576</f>
        <v>0</v>
      </c>
      <c r="K576" s="34">
        <f>'Costs ($2014) Excl Real Esc'!K576</f>
        <v>0</v>
      </c>
      <c r="L576" s="49">
        <f>'Costs ($2014) Excl Real Esc'!L576*W576</f>
        <v>0</v>
      </c>
      <c r="M576" s="34">
        <f>'Costs ($2014) Excl Real Esc'!M576*X576</f>
        <v>0</v>
      </c>
      <c r="N576" s="34">
        <f>'Costs ($2014) Excl Real Esc'!N576*Y576</f>
        <v>0</v>
      </c>
      <c r="O576" s="34">
        <f>'Costs ($2014) Excl Real Esc'!O576*Z576</f>
        <v>0</v>
      </c>
      <c r="P576" s="49">
        <f>'Costs ($2014) Excl Real Esc'!P576*AA576</f>
        <v>3059996.6796875</v>
      </c>
      <c r="R576" s="102">
        <f t="shared" si="35"/>
        <v>0</v>
      </c>
      <c r="S576" s="34">
        <f t="shared" si="36"/>
        <v>0</v>
      </c>
      <c r="T576" s="34">
        <f t="shared" si="37"/>
        <v>0</v>
      </c>
      <c r="U576" s="49">
        <f t="shared" si="38"/>
        <v>0</v>
      </c>
      <c r="W576" s="177">
        <f>SUMPRODUCT('Cost Escalators'!$B$18:$M$18,'Input Data'!$AA576:$AL576)</f>
        <v>1</v>
      </c>
      <c r="X576" s="171">
        <f>SUMPRODUCT('Cost Escalators'!$B$19:$M$19,'Input Data'!$AA576:$AL576)</f>
        <v>1</v>
      </c>
      <c r="Y576" s="171">
        <f>SUMPRODUCT('Cost Escalators'!$B$20:$M$20,'Input Data'!$AA576:$AL576)</f>
        <v>1</v>
      </c>
      <c r="Z576" s="171">
        <f>SUMPRODUCT('Cost Escalators'!$B$21:$M$21,'Input Data'!$AA576:$AL576)</f>
        <v>1</v>
      </c>
      <c r="AA576" s="176">
        <f>SUMPRODUCT('Cost Escalators'!$B$22:$M$22,'Input Data'!$AA576:$AL576)</f>
        <v>1</v>
      </c>
      <c r="AC576" s="255">
        <f>IF(OR($A576='Cost Escalators'!$A$68,$A576='Cost Escalators'!$A$69,$A576='Cost Escalators'!$A$70,$A576='Cost Escalators'!$A$71),SUM($H576:$L576),0)</f>
        <v>0</v>
      </c>
    </row>
    <row r="577" spans="1:29" x14ac:dyDescent="0.2">
      <c r="A577" s="33">
        <f>'Input Data'!A577</f>
        <v>7727</v>
      </c>
      <c r="B577" s="33" t="str">
        <f>'Input Data'!B577</f>
        <v>Transmission Line Life Extension</v>
      </c>
      <c r="C577" s="33" t="str">
        <f>'Input Data'!C577</f>
        <v>10 Line Avon to Dapto Life Extension</v>
      </c>
      <c r="D577" s="35" t="str">
        <f>'Input Data'!D577</f>
        <v>PS Replacement</v>
      </c>
      <c r="E577" s="63" t="str">
        <f>'Input Data'!E577</f>
        <v>Input_Proj_Commit</v>
      </c>
      <c r="F577" s="68">
        <f>'Input Data'!F577</f>
        <v>2019</v>
      </c>
      <c r="G577" s="52">
        <f>'Input Data'!G577</f>
        <v>2013</v>
      </c>
      <c r="H577" s="34">
        <f>'Costs ($2014) Excl Real Esc'!H577</f>
        <v>0</v>
      </c>
      <c r="I577" s="34">
        <f>'Costs ($2014) Excl Real Esc'!I577</f>
        <v>0</v>
      </c>
      <c r="J577" s="34">
        <f>'Costs ($2014) Excl Real Esc'!J577</f>
        <v>0</v>
      </c>
      <c r="K577" s="34">
        <f>'Costs ($2014) Excl Real Esc'!K577</f>
        <v>0</v>
      </c>
      <c r="L577" s="49">
        <f>'Costs ($2014) Excl Real Esc'!L577*W577</f>
        <v>0</v>
      </c>
      <c r="M577" s="34">
        <f>'Costs ($2014) Excl Real Esc'!M577*X577</f>
        <v>0</v>
      </c>
      <c r="N577" s="34">
        <f>'Costs ($2014) Excl Real Esc'!N577*Y577</f>
        <v>0</v>
      </c>
      <c r="O577" s="34">
        <f>'Costs ($2014) Excl Real Esc'!O577*Z577</f>
        <v>0</v>
      </c>
      <c r="P577" s="49">
        <f>'Costs ($2014) Excl Real Esc'!P577*AA577</f>
        <v>1085805.2734375</v>
      </c>
      <c r="R577" s="102">
        <f t="shared" si="35"/>
        <v>0</v>
      </c>
      <c r="S577" s="34">
        <f t="shared" si="36"/>
        <v>0</v>
      </c>
      <c r="T577" s="34">
        <f t="shared" si="37"/>
        <v>0</v>
      </c>
      <c r="U577" s="49">
        <f t="shared" si="38"/>
        <v>0</v>
      </c>
      <c r="W577" s="177">
        <f>SUMPRODUCT('Cost Escalators'!$B$18:$M$18,'Input Data'!$AA577:$AL577)</f>
        <v>1</v>
      </c>
      <c r="X577" s="171">
        <f>SUMPRODUCT('Cost Escalators'!$B$19:$M$19,'Input Data'!$AA577:$AL577)</f>
        <v>1</v>
      </c>
      <c r="Y577" s="171">
        <f>SUMPRODUCT('Cost Escalators'!$B$20:$M$20,'Input Data'!$AA577:$AL577)</f>
        <v>1</v>
      </c>
      <c r="Z577" s="171">
        <f>SUMPRODUCT('Cost Escalators'!$B$21:$M$21,'Input Data'!$AA577:$AL577)</f>
        <v>1</v>
      </c>
      <c r="AA577" s="176">
        <f>SUMPRODUCT('Cost Escalators'!$B$22:$M$22,'Input Data'!$AA577:$AL577)</f>
        <v>1</v>
      </c>
      <c r="AC577" s="255">
        <f>IF(OR($A577='Cost Escalators'!$A$68,$A577='Cost Escalators'!$A$69,$A577='Cost Escalators'!$A$70,$A577='Cost Escalators'!$A$71),SUM($H577:$L577),0)</f>
        <v>0</v>
      </c>
    </row>
    <row r="578" spans="1:29" x14ac:dyDescent="0.2">
      <c r="A578" s="33">
        <f>'Input Data'!A578</f>
        <v>7728</v>
      </c>
      <c r="B578" s="33" t="str">
        <f>'Input Data'!B578</f>
        <v>Transmission Line Life Extension</v>
      </c>
      <c r="C578" s="33" t="str">
        <f>'Input Data'!C578</f>
        <v>23 Line Munmorah to Vales Point Life Extension</v>
      </c>
      <c r="D578" s="35" t="str">
        <f>'Input Data'!D578</f>
        <v>PS Replacement</v>
      </c>
      <c r="E578" s="63" t="str">
        <f>'Input Data'!E578</f>
        <v>Input_Proj_Commit</v>
      </c>
      <c r="F578" s="68">
        <f>'Input Data'!F578</f>
        <v>2019</v>
      </c>
      <c r="G578" s="52">
        <f>'Input Data'!G578</f>
        <v>2013</v>
      </c>
      <c r="H578" s="34">
        <f>'Costs ($2014) Excl Real Esc'!H578</f>
        <v>0</v>
      </c>
      <c r="I578" s="34">
        <f>'Costs ($2014) Excl Real Esc'!I578</f>
        <v>0</v>
      </c>
      <c r="J578" s="34">
        <f>'Costs ($2014) Excl Real Esc'!J578</f>
        <v>0</v>
      </c>
      <c r="K578" s="34">
        <f>'Costs ($2014) Excl Real Esc'!K578</f>
        <v>0</v>
      </c>
      <c r="L578" s="49">
        <f>'Costs ($2014) Excl Real Esc'!L578*W578</f>
        <v>0</v>
      </c>
      <c r="M578" s="34">
        <f>'Costs ($2014) Excl Real Esc'!M578*X578</f>
        <v>0</v>
      </c>
      <c r="N578" s="34">
        <f>'Costs ($2014) Excl Real Esc'!N578*Y578</f>
        <v>1085805.2734375</v>
      </c>
      <c r="O578" s="34">
        <f>'Costs ($2014) Excl Real Esc'!O578*Z578</f>
        <v>0</v>
      </c>
      <c r="P578" s="49">
        <f>'Costs ($2014) Excl Real Esc'!P578*AA578</f>
        <v>0</v>
      </c>
      <c r="R578" s="102">
        <f t="shared" si="35"/>
        <v>0</v>
      </c>
      <c r="S578" s="34">
        <f t="shared" si="36"/>
        <v>0</v>
      </c>
      <c r="T578" s="34">
        <f t="shared" si="37"/>
        <v>0</v>
      </c>
      <c r="U578" s="49">
        <f t="shared" si="38"/>
        <v>0</v>
      </c>
      <c r="W578" s="177">
        <f>SUMPRODUCT('Cost Escalators'!$B$18:$M$18,'Input Data'!$AA578:$AL578)</f>
        <v>1</v>
      </c>
      <c r="X578" s="171">
        <f>SUMPRODUCT('Cost Escalators'!$B$19:$M$19,'Input Data'!$AA578:$AL578)</f>
        <v>1</v>
      </c>
      <c r="Y578" s="171">
        <f>SUMPRODUCT('Cost Escalators'!$B$20:$M$20,'Input Data'!$AA578:$AL578)</f>
        <v>1</v>
      </c>
      <c r="Z578" s="171">
        <f>SUMPRODUCT('Cost Escalators'!$B$21:$M$21,'Input Data'!$AA578:$AL578)</f>
        <v>1</v>
      </c>
      <c r="AA578" s="176">
        <f>SUMPRODUCT('Cost Escalators'!$B$22:$M$22,'Input Data'!$AA578:$AL578)</f>
        <v>1</v>
      </c>
      <c r="AC578" s="255">
        <f>IF(OR($A578='Cost Escalators'!$A$68,$A578='Cost Escalators'!$A$69,$A578='Cost Escalators'!$A$70,$A578='Cost Escalators'!$A$71),SUM($H578:$L578),0)</f>
        <v>0</v>
      </c>
    </row>
    <row r="579" spans="1:29" x14ac:dyDescent="0.2">
      <c r="A579" s="33">
        <f>'Input Data'!A579</f>
        <v>7761</v>
      </c>
      <c r="B579" s="33" t="str">
        <f>'Input Data'!B579</f>
        <v>Transmission Line Life Extension</v>
      </c>
      <c r="C579" s="33" t="str">
        <f>'Input Data'!C579</f>
        <v>2M Line Munmorah to Tuggerah Life Extension</v>
      </c>
      <c r="D579" s="35" t="str">
        <f>'Input Data'!D579</f>
        <v>PS Replacement</v>
      </c>
      <c r="E579" s="63" t="str">
        <f>'Input Data'!E579</f>
        <v>Input_Proj_Commit</v>
      </c>
      <c r="F579" s="68">
        <f>'Input Data'!F579</f>
        <v>2019</v>
      </c>
      <c r="G579" s="52">
        <f>'Input Data'!G579</f>
        <v>2013</v>
      </c>
      <c r="H579" s="34">
        <f>'Costs ($2014) Excl Real Esc'!H579</f>
        <v>0</v>
      </c>
      <c r="I579" s="34">
        <f>'Costs ($2014) Excl Real Esc'!I579</f>
        <v>0</v>
      </c>
      <c r="J579" s="34">
        <f>'Costs ($2014) Excl Real Esc'!J579</f>
        <v>0</v>
      </c>
      <c r="K579" s="34">
        <f>'Costs ($2014) Excl Real Esc'!K579</f>
        <v>0</v>
      </c>
      <c r="L579" s="49">
        <f>'Costs ($2014) Excl Real Esc'!L579*W579</f>
        <v>0</v>
      </c>
      <c r="M579" s="34">
        <f>'Costs ($2014) Excl Real Esc'!M579*X579</f>
        <v>789676.5625</v>
      </c>
      <c r="N579" s="34">
        <f>'Costs ($2014) Excl Real Esc'!N579*Y579</f>
        <v>0</v>
      </c>
      <c r="O579" s="34">
        <f>'Costs ($2014) Excl Real Esc'!O579*Z579</f>
        <v>0</v>
      </c>
      <c r="P579" s="49">
        <f>'Costs ($2014) Excl Real Esc'!P579*AA579</f>
        <v>0</v>
      </c>
      <c r="R579" s="102">
        <f t="shared" si="35"/>
        <v>0</v>
      </c>
      <c r="S579" s="34">
        <f t="shared" si="36"/>
        <v>0</v>
      </c>
      <c r="T579" s="34">
        <f t="shared" si="37"/>
        <v>0</v>
      </c>
      <c r="U579" s="49">
        <f t="shared" si="38"/>
        <v>0</v>
      </c>
      <c r="W579" s="177">
        <f>SUMPRODUCT('Cost Escalators'!$B$18:$M$18,'Input Data'!$AA579:$AL579)</f>
        <v>1</v>
      </c>
      <c r="X579" s="171">
        <f>SUMPRODUCT('Cost Escalators'!$B$19:$M$19,'Input Data'!$AA579:$AL579)</f>
        <v>1</v>
      </c>
      <c r="Y579" s="171">
        <f>SUMPRODUCT('Cost Escalators'!$B$20:$M$20,'Input Data'!$AA579:$AL579)</f>
        <v>1</v>
      </c>
      <c r="Z579" s="171">
        <f>SUMPRODUCT('Cost Escalators'!$B$21:$M$21,'Input Data'!$AA579:$AL579)</f>
        <v>1</v>
      </c>
      <c r="AA579" s="176">
        <f>SUMPRODUCT('Cost Escalators'!$B$22:$M$22,'Input Data'!$AA579:$AL579)</f>
        <v>1</v>
      </c>
      <c r="AC579" s="255">
        <f>IF(OR($A579='Cost Escalators'!$A$68,$A579='Cost Escalators'!$A$69,$A579='Cost Escalators'!$A$70,$A579='Cost Escalators'!$A$71),SUM($H579:$L579),0)</f>
        <v>0</v>
      </c>
    </row>
    <row r="580" spans="1:29" x14ac:dyDescent="0.2">
      <c r="A580" s="33">
        <f>'Input Data'!A580</f>
        <v>7914</v>
      </c>
      <c r="B580" s="33" t="str">
        <f>'Input Data'!B580</f>
        <v>Transmission Line Life Extension</v>
      </c>
      <c r="C580" s="33" t="str">
        <f>'Input Data'!C580</f>
        <v>16 Line Structure 104 to 159 Life Extension</v>
      </c>
      <c r="D580" s="35" t="str">
        <f>'Input Data'!D580</f>
        <v>PS Replacement</v>
      </c>
      <c r="E580" s="63" t="str">
        <f>'Input Data'!E580</f>
        <v>Input_Proj_Commit</v>
      </c>
      <c r="F580" s="68">
        <f>'Input Data'!F580</f>
        <v>2019</v>
      </c>
      <c r="G580" s="52">
        <f>'Input Data'!G580</f>
        <v>2013</v>
      </c>
      <c r="H580" s="34">
        <f>'Costs ($2014) Excl Real Esc'!H580</f>
        <v>0</v>
      </c>
      <c r="I580" s="34">
        <f>'Costs ($2014) Excl Real Esc'!I580</f>
        <v>0</v>
      </c>
      <c r="J580" s="34">
        <f>'Costs ($2014) Excl Real Esc'!J580</f>
        <v>0</v>
      </c>
      <c r="K580" s="34">
        <f>'Costs ($2014) Excl Real Esc'!K580</f>
        <v>0</v>
      </c>
      <c r="L580" s="49">
        <f>'Costs ($2014) Excl Real Esc'!L580*W580</f>
        <v>0</v>
      </c>
      <c r="M580" s="34">
        <f>'Costs ($2014) Excl Real Esc'!M580*X580</f>
        <v>0</v>
      </c>
      <c r="N580" s="34">
        <f>'Costs ($2014) Excl Real Esc'!N580*Y580</f>
        <v>0</v>
      </c>
      <c r="O580" s="34">
        <f>'Costs ($2014) Excl Real Esc'!O580*Z580</f>
        <v>0</v>
      </c>
      <c r="P580" s="49">
        <f>'Costs ($2014) Excl Real Esc'!P580*AA580</f>
        <v>0</v>
      </c>
      <c r="R580" s="102">
        <f t="shared" si="35"/>
        <v>0</v>
      </c>
      <c r="S580" s="34">
        <f t="shared" si="36"/>
        <v>0</v>
      </c>
      <c r="T580" s="34">
        <f t="shared" si="37"/>
        <v>0</v>
      </c>
      <c r="U580" s="49">
        <f t="shared" si="38"/>
        <v>0</v>
      </c>
      <c r="W580" s="177">
        <f>SUMPRODUCT('Cost Escalators'!$B$18:$M$18,'Input Data'!$AA580:$AL580)</f>
        <v>1</v>
      </c>
      <c r="X580" s="171">
        <f>SUMPRODUCT('Cost Escalators'!$B$19:$M$19,'Input Data'!$AA580:$AL580)</f>
        <v>1</v>
      </c>
      <c r="Y580" s="171">
        <f>SUMPRODUCT('Cost Escalators'!$B$20:$M$20,'Input Data'!$AA580:$AL580)</f>
        <v>1</v>
      </c>
      <c r="Z580" s="171">
        <f>SUMPRODUCT('Cost Escalators'!$B$21:$M$21,'Input Data'!$AA580:$AL580)</f>
        <v>1</v>
      </c>
      <c r="AA580" s="176">
        <f>SUMPRODUCT('Cost Escalators'!$B$22:$M$22,'Input Data'!$AA580:$AL580)</f>
        <v>1</v>
      </c>
      <c r="AC580" s="255">
        <f>IF(OR($A580='Cost Escalators'!$A$68,$A580='Cost Escalators'!$A$69,$A580='Cost Escalators'!$A$70,$A580='Cost Escalators'!$A$71),SUM($H580:$L580),0)</f>
        <v>0</v>
      </c>
    </row>
    <row r="581" spans="1:29" x14ac:dyDescent="0.2">
      <c r="A581" s="33">
        <f>'Input Data'!A581</f>
        <v>7912</v>
      </c>
      <c r="B581" s="33" t="str">
        <f>'Input Data'!B581</f>
        <v>Transmission Line Life Extension</v>
      </c>
      <c r="C581" s="33" t="str">
        <f>'Input Data'!C581</f>
        <v>93 Line Eraring to Newcastle Life Extension</v>
      </c>
      <c r="D581" s="35" t="str">
        <f>'Input Data'!D581</f>
        <v>PS Replacement</v>
      </c>
      <c r="E581" s="63" t="str">
        <f>'Input Data'!E581</f>
        <v>Input_Proj_Commit</v>
      </c>
      <c r="F581" s="68">
        <f>'Input Data'!F581</f>
        <v>2021</v>
      </c>
      <c r="G581" s="52">
        <f>'Input Data'!G581</f>
        <v>2013</v>
      </c>
      <c r="H581" s="34">
        <f>'Costs ($2014) Excl Real Esc'!H581</f>
        <v>0</v>
      </c>
      <c r="I581" s="34">
        <f>'Costs ($2014) Excl Real Esc'!I581</f>
        <v>0</v>
      </c>
      <c r="J581" s="34">
        <f>'Costs ($2014) Excl Real Esc'!J581</f>
        <v>0</v>
      </c>
      <c r="K581" s="34">
        <f>'Costs ($2014) Excl Real Esc'!K581</f>
        <v>0</v>
      </c>
      <c r="L581" s="49">
        <f>'Costs ($2014) Excl Real Esc'!L581*W581</f>
        <v>0</v>
      </c>
      <c r="M581" s="34">
        <f>'Costs ($2014) Excl Real Esc'!M581*X581</f>
        <v>0</v>
      </c>
      <c r="N581" s="34">
        <f>'Costs ($2014) Excl Real Esc'!N581*Y581</f>
        <v>0</v>
      </c>
      <c r="O581" s="34">
        <f>'Costs ($2014) Excl Real Esc'!O581*Z581</f>
        <v>0</v>
      </c>
      <c r="P581" s="49">
        <f>'Costs ($2014) Excl Real Esc'!P581*AA581</f>
        <v>0</v>
      </c>
      <c r="R581" s="102">
        <f t="shared" ref="R581:R644" si="39">IF($F581=0,M581,IF($F581=R$4,SUM($H581:$P581),0))</f>
        <v>0</v>
      </c>
      <c r="S581" s="34">
        <f t="shared" ref="S581:S644" si="40">IF($F581=0,N581,IF($F581=S$4,SUM($H581:$P581),0))</f>
        <v>0</v>
      </c>
      <c r="T581" s="34">
        <f t="shared" ref="T581:T644" si="41">IF($F581=0,O581,IF($F581=T$4,SUM($H581:$P581),0))</f>
        <v>0</v>
      </c>
      <c r="U581" s="49">
        <f t="shared" ref="U581:U644" si="42">IF($F581=0,P581,IF($F581=U$4,SUM($H581:$P581),0))</f>
        <v>0</v>
      </c>
      <c r="W581" s="177">
        <f>SUMPRODUCT('Cost Escalators'!$B$18:$M$18,'Input Data'!$AA581:$AL581)</f>
        <v>1</v>
      </c>
      <c r="X581" s="171">
        <f>SUMPRODUCT('Cost Escalators'!$B$19:$M$19,'Input Data'!$AA581:$AL581)</f>
        <v>1</v>
      </c>
      <c r="Y581" s="171">
        <f>SUMPRODUCT('Cost Escalators'!$B$20:$M$20,'Input Data'!$AA581:$AL581)</f>
        <v>1</v>
      </c>
      <c r="Z581" s="171">
        <f>SUMPRODUCT('Cost Escalators'!$B$21:$M$21,'Input Data'!$AA581:$AL581)</f>
        <v>1</v>
      </c>
      <c r="AA581" s="176">
        <f>SUMPRODUCT('Cost Escalators'!$B$22:$M$22,'Input Data'!$AA581:$AL581)</f>
        <v>1</v>
      </c>
      <c r="AC581" s="255">
        <f>IF(OR($A581='Cost Escalators'!$A$68,$A581='Cost Escalators'!$A$69,$A581='Cost Escalators'!$A$70,$A581='Cost Escalators'!$A$71),SUM($H581:$L581),0)</f>
        <v>0</v>
      </c>
    </row>
    <row r="582" spans="1:29" x14ac:dyDescent="0.2">
      <c r="A582" s="33">
        <f>'Input Data'!A582</f>
        <v>7911</v>
      </c>
      <c r="B582" s="33" t="str">
        <f>'Input Data'!B582</f>
        <v>Transmission Line Life Extension</v>
      </c>
      <c r="C582" s="33" t="str">
        <f>'Input Data'!C582</f>
        <v>90 Line Eraring to Newcastle Life Extension</v>
      </c>
      <c r="D582" s="35" t="str">
        <f>'Input Data'!D582</f>
        <v>PS Replacement</v>
      </c>
      <c r="E582" s="63" t="str">
        <f>'Input Data'!E582</f>
        <v>Input_Proj_Commit</v>
      </c>
      <c r="F582" s="68">
        <f>'Input Data'!F582</f>
        <v>2022</v>
      </c>
      <c r="G582" s="52">
        <f>'Input Data'!G582</f>
        <v>2013</v>
      </c>
      <c r="H582" s="34">
        <f>'Costs ($2014) Excl Real Esc'!H582</f>
        <v>0</v>
      </c>
      <c r="I582" s="34">
        <f>'Costs ($2014) Excl Real Esc'!I582</f>
        <v>0</v>
      </c>
      <c r="J582" s="34">
        <f>'Costs ($2014) Excl Real Esc'!J582</f>
        <v>0</v>
      </c>
      <c r="K582" s="34">
        <f>'Costs ($2014) Excl Real Esc'!K582</f>
        <v>0</v>
      </c>
      <c r="L582" s="49">
        <f>'Costs ($2014) Excl Real Esc'!L582*W582</f>
        <v>0</v>
      </c>
      <c r="M582" s="34">
        <f>'Costs ($2014) Excl Real Esc'!M582*X582</f>
        <v>0</v>
      </c>
      <c r="N582" s="34">
        <f>'Costs ($2014) Excl Real Esc'!N582*Y582</f>
        <v>0</v>
      </c>
      <c r="O582" s="34">
        <f>'Costs ($2014) Excl Real Esc'!O582*Z582</f>
        <v>0</v>
      </c>
      <c r="P582" s="49">
        <f>'Costs ($2014) Excl Real Esc'!P582*AA582</f>
        <v>0</v>
      </c>
      <c r="R582" s="102">
        <f t="shared" si="39"/>
        <v>0</v>
      </c>
      <c r="S582" s="34">
        <f t="shared" si="40"/>
        <v>0</v>
      </c>
      <c r="T582" s="34">
        <f t="shared" si="41"/>
        <v>0</v>
      </c>
      <c r="U582" s="49">
        <f t="shared" si="42"/>
        <v>0</v>
      </c>
      <c r="W582" s="177">
        <f>SUMPRODUCT('Cost Escalators'!$B$18:$M$18,'Input Data'!$AA582:$AL582)</f>
        <v>1</v>
      </c>
      <c r="X582" s="171">
        <f>SUMPRODUCT('Cost Escalators'!$B$19:$M$19,'Input Data'!$AA582:$AL582)</f>
        <v>1</v>
      </c>
      <c r="Y582" s="171">
        <f>SUMPRODUCT('Cost Escalators'!$B$20:$M$20,'Input Data'!$AA582:$AL582)</f>
        <v>1</v>
      </c>
      <c r="Z582" s="171">
        <f>SUMPRODUCT('Cost Escalators'!$B$21:$M$21,'Input Data'!$AA582:$AL582)</f>
        <v>1</v>
      </c>
      <c r="AA582" s="176">
        <f>SUMPRODUCT('Cost Escalators'!$B$22:$M$22,'Input Data'!$AA582:$AL582)</f>
        <v>1</v>
      </c>
      <c r="AC582" s="255">
        <f>IF(OR($A582='Cost Escalators'!$A$68,$A582='Cost Escalators'!$A$69,$A582='Cost Escalators'!$A$70,$A582='Cost Escalators'!$A$71),SUM($H582:$L582),0)</f>
        <v>0</v>
      </c>
    </row>
    <row r="583" spans="1:29" x14ac:dyDescent="0.2">
      <c r="A583" s="33" t="str">
        <f>'Input Data'!A583</f>
        <v>P0002047</v>
      </c>
      <c r="B583" s="33" t="str">
        <f>'Input Data'!B583</f>
        <v>Transmission Line Minor Projects</v>
      </c>
      <c r="C583" s="33" t="str">
        <f>'Input Data'!C583</f>
        <v>Reconstruction of Geehi Tee</v>
      </c>
      <c r="D583" s="35" t="str">
        <f>'Input Data'!D583</f>
        <v>PS Replacement</v>
      </c>
      <c r="E583" s="63" t="str">
        <f>'Input Data'!E583</f>
        <v>Input_Proj_Commit</v>
      </c>
      <c r="F583" s="68">
        <f>'Input Data'!F583</f>
        <v>2015</v>
      </c>
      <c r="G583" s="52">
        <f>'Input Data'!G583</f>
        <v>2013</v>
      </c>
      <c r="H583" s="34">
        <f>'Costs ($2014) Excl Real Esc'!H583</f>
        <v>0</v>
      </c>
      <c r="I583" s="34">
        <f>'Costs ($2014) Excl Real Esc'!I583</f>
        <v>0</v>
      </c>
      <c r="J583" s="34">
        <f>'Costs ($2014) Excl Real Esc'!J583</f>
        <v>0</v>
      </c>
      <c r="K583" s="34">
        <f>'Costs ($2014) Excl Real Esc'!K583</f>
        <v>0</v>
      </c>
      <c r="L583" s="49">
        <f>'Costs ($2014) Excl Real Esc'!L583*W583</f>
        <v>411718.75</v>
      </c>
      <c r="M583" s="34">
        <f>'Costs ($2014) Excl Real Esc'!M583*X583</f>
        <v>1296914.0625</v>
      </c>
      <c r="N583" s="34">
        <f>'Costs ($2014) Excl Real Esc'!N583*Y583</f>
        <v>0</v>
      </c>
      <c r="O583" s="34">
        <f>'Costs ($2014) Excl Real Esc'!O583*Z583</f>
        <v>0</v>
      </c>
      <c r="P583" s="49">
        <f>'Costs ($2014) Excl Real Esc'!P583*AA583</f>
        <v>0</v>
      </c>
      <c r="R583" s="102">
        <f t="shared" si="39"/>
        <v>1708632.8125</v>
      </c>
      <c r="S583" s="34">
        <f t="shared" si="40"/>
        <v>0</v>
      </c>
      <c r="T583" s="34">
        <f t="shared" si="41"/>
        <v>0</v>
      </c>
      <c r="U583" s="49">
        <f t="shared" si="42"/>
        <v>0</v>
      </c>
      <c r="W583" s="177">
        <f>SUMPRODUCT('Cost Escalators'!$B$18:$M$18,'Input Data'!$AA583:$AL583)</f>
        <v>1</v>
      </c>
      <c r="X583" s="171">
        <f>SUMPRODUCT('Cost Escalators'!$B$19:$M$19,'Input Data'!$AA583:$AL583)</f>
        <v>1</v>
      </c>
      <c r="Y583" s="171">
        <f>SUMPRODUCT('Cost Escalators'!$B$20:$M$20,'Input Data'!$AA583:$AL583)</f>
        <v>1</v>
      </c>
      <c r="Z583" s="171">
        <f>SUMPRODUCT('Cost Escalators'!$B$21:$M$21,'Input Data'!$AA583:$AL583)</f>
        <v>1</v>
      </c>
      <c r="AA583" s="176">
        <f>SUMPRODUCT('Cost Escalators'!$B$22:$M$22,'Input Data'!$AA583:$AL583)</f>
        <v>1</v>
      </c>
      <c r="AC583" s="255">
        <f>IF(OR($A583='Cost Escalators'!$A$68,$A583='Cost Escalators'!$A$69,$A583='Cost Escalators'!$A$70,$A583='Cost Escalators'!$A$71),SUM($H583:$L583),0)</f>
        <v>0</v>
      </c>
    </row>
    <row r="584" spans="1:29" x14ac:dyDescent="0.2">
      <c r="A584" s="33">
        <f>'Input Data'!A584</f>
        <v>5966</v>
      </c>
      <c r="B584" s="33" t="str">
        <f>'Input Data'!B584</f>
        <v>Transmission Line Renewal</v>
      </c>
      <c r="C584" s="33" t="str">
        <f>'Input Data'!C584</f>
        <v>990 Line Yass to Wagga 132kV Transmission Line Rebuild</v>
      </c>
      <c r="D584" s="35" t="str">
        <f>'Input Data'!D584</f>
        <v>PS Replacement</v>
      </c>
      <c r="E584" s="63" t="str">
        <f>'Input Data'!E584</f>
        <v>Input_Proj_Commit</v>
      </c>
      <c r="F584" s="68">
        <f>'Input Data'!F584</f>
        <v>2010</v>
      </c>
      <c r="G584" s="52">
        <f>'Input Data'!G584</f>
        <v>2013</v>
      </c>
      <c r="H584" s="34">
        <f>'Costs ($2014) Excl Real Esc'!H584</f>
        <v>9205675.8643266745</v>
      </c>
      <c r="I584" s="34">
        <f>'Costs ($2014) Excl Real Esc'!I584</f>
        <v>707178.41900837794</v>
      </c>
      <c r="J584" s="34">
        <f>'Costs ($2014) Excl Real Esc'!J584</f>
        <v>225315.99405405292</v>
      </c>
      <c r="K584" s="34">
        <f>'Costs ($2014) Excl Real Esc'!K584</f>
        <v>0</v>
      </c>
      <c r="L584" s="49">
        <f>'Costs ($2014) Excl Real Esc'!L584*W584</f>
        <v>0</v>
      </c>
      <c r="M584" s="34">
        <f>'Costs ($2014) Excl Real Esc'!M584*X584</f>
        <v>0</v>
      </c>
      <c r="N584" s="34">
        <f>'Costs ($2014) Excl Real Esc'!N584*Y584</f>
        <v>0</v>
      </c>
      <c r="O584" s="34">
        <f>'Costs ($2014) Excl Real Esc'!O584*Z584</f>
        <v>0</v>
      </c>
      <c r="P584" s="49">
        <f>'Costs ($2014) Excl Real Esc'!P584*AA584</f>
        <v>0</v>
      </c>
      <c r="R584" s="102">
        <f t="shared" si="39"/>
        <v>0</v>
      </c>
      <c r="S584" s="34">
        <f t="shared" si="40"/>
        <v>0</v>
      </c>
      <c r="T584" s="34">
        <f t="shared" si="41"/>
        <v>0</v>
      </c>
      <c r="U584" s="49">
        <f t="shared" si="42"/>
        <v>0</v>
      </c>
      <c r="W584" s="177">
        <f>SUMPRODUCT('Cost Escalators'!$B$18:$M$18,'Input Data'!$AA584:$AL584)</f>
        <v>1</v>
      </c>
      <c r="X584" s="171">
        <f>SUMPRODUCT('Cost Escalators'!$B$19:$M$19,'Input Data'!$AA584:$AL584)</f>
        <v>1</v>
      </c>
      <c r="Y584" s="171">
        <f>SUMPRODUCT('Cost Escalators'!$B$20:$M$20,'Input Data'!$AA584:$AL584)</f>
        <v>1</v>
      </c>
      <c r="Z584" s="171">
        <f>SUMPRODUCT('Cost Escalators'!$B$21:$M$21,'Input Data'!$AA584:$AL584)</f>
        <v>1</v>
      </c>
      <c r="AA584" s="176">
        <f>SUMPRODUCT('Cost Escalators'!$B$22:$M$22,'Input Data'!$AA584:$AL584)</f>
        <v>1</v>
      </c>
      <c r="AC584" s="255">
        <f>IF(OR($A584='Cost Escalators'!$A$68,$A584='Cost Escalators'!$A$69,$A584='Cost Escalators'!$A$70,$A584='Cost Escalators'!$A$71),SUM($H584:$L584),0)</f>
        <v>0</v>
      </c>
    </row>
    <row r="585" spans="1:29" x14ac:dyDescent="0.2">
      <c r="A585" s="33">
        <f>'Input Data'!A585</f>
        <v>7264</v>
      </c>
      <c r="B585" s="33" t="str">
        <f>'Input Data'!B585</f>
        <v>Transmission Line Renewal</v>
      </c>
      <c r="C585" s="33" t="str">
        <f>'Input Data'!C585</f>
        <v>944 Line Wallerawang to Orange North Rebuild</v>
      </c>
      <c r="D585" s="35" t="str">
        <f>'Input Data'!D585</f>
        <v>PS Replacement</v>
      </c>
      <c r="E585" s="63" t="str">
        <f>'Input Data'!E585</f>
        <v>Input_Proj_Commit</v>
      </c>
      <c r="F585" s="68">
        <f>'Input Data'!F585</f>
        <v>2014</v>
      </c>
      <c r="G585" s="52">
        <f>'Input Data'!G585</f>
        <v>2013</v>
      </c>
      <c r="H585" s="34">
        <f>'Costs ($2014) Excl Real Esc'!H585</f>
        <v>14319.722618665835</v>
      </c>
      <c r="I585" s="34">
        <f>'Costs ($2014) Excl Real Esc'!I585</f>
        <v>76744.865633553098</v>
      </c>
      <c r="J585" s="34">
        <f>'Costs ($2014) Excl Real Esc'!J585</f>
        <v>534151.20912813547</v>
      </c>
      <c r="K585" s="34">
        <f>'Costs ($2014) Excl Real Esc'!K585</f>
        <v>1564708.1936811097</v>
      </c>
      <c r="L585" s="49">
        <f>'Costs ($2014) Excl Real Esc'!L585*W585</f>
        <v>3405662.8142187498</v>
      </c>
      <c r="M585" s="34">
        <f>'Costs ($2014) Excl Real Esc'!M585*X585</f>
        <v>0</v>
      </c>
      <c r="N585" s="34">
        <f>'Costs ($2014) Excl Real Esc'!N585*Y585</f>
        <v>0</v>
      </c>
      <c r="O585" s="34">
        <f>'Costs ($2014) Excl Real Esc'!O585*Z585</f>
        <v>0</v>
      </c>
      <c r="P585" s="49">
        <f>'Costs ($2014) Excl Real Esc'!P585*AA585</f>
        <v>0</v>
      </c>
      <c r="R585" s="102">
        <f t="shared" si="39"/>
        <v>0</v>
      </c>
      <c r="S585" s="34">
        <f t="shared" si="40"/>
        <v>0</v>
      </c>
      <c r="T585" s="34">
        <f t="shared" si="41"/>
        <v>0</v>
      </c>
      <c r="U585" s="49">
        <f t="shared" si="42"/>
        <v>0</v>
      </c>
      <c r="W585" s="177">
        <f>SUMPRODUCT('Cost Escalators'!$B$18:$M$18,'Input Data'!$AA585:$AL585)</f>
        <v>1</v>
      </c>
      <c r="X585" s="171">
        <f>SUMPRODUCT('Cost Escalators'!$B$19:$M$19,'Input Data'!$AA585:$AL585)</f>
        <v>1</v>
      </c>
      <c r="Y585" s="171">
        <f>SUMPRODUCT('Cost Escalators'!$B$20:$M$20,'Input Data'!$AA585:$AL585)</f>
        <v>1</v>
      </c>
      <c r="Z585" s="171">
        <f>SUMPRODUCT('Cost Escalators'!$B$21:$M$21,'Input Data'!$AA585:$AL585)</f>
        <v>1</v>
      </c>
      <c r="AA585" s="176">
        <f>SUMPRODUCT('Cost Escalators'!$B$22:$M$22,'Input Data'!$AA585:$AL585)</f>
        <v>1</v>
      </c>
      <c r="AC585" s="255">
        <f>IF(OR($A585='Cost Escalators'!$A$68,$A585='Cost Escalators'!$A$69,$A585='Cost Escalators'!$A$70,$A585='Cost Escalators'!$A$71),SUM($H585:$L585),0)</f>
        <v>0</v>
      </c>
    </row>
    <row r="586" spans="1:29" x14ac:dyDescent="0.2">
      <c r="A586" s="33">
        <f>'Input Data'!A586</f>
        <v>7725</v>
      </c>
      <c r="B586" s="33" t="str">
        <f>'Input Data'!B586</f>
        <v>Transmission Line Renewal</v>
      </c>
      <c r="C586" s="33" t="str">
        <f>'Input Data'!C586</f>
        <v>99J Yanco to Griffith 132kV Line Partial Rebuild</v>
      </c>
      <c r="D586" s="35" t="str">
        <f>'Input Data'!D586</f>
        <v>PS Replacement</v>
      </c>
      <c r="E586" s="63" t="str">
        <f>'Input Data'!E586</f>
        <v>Input_Proj_Commit</v>
      </c>
      <c r="F586" s="68">
        <f>'Input Data'!F586</f>
        <v>2019</v>
      </c>
      <c r="G586" s="52">
        <f>'Input Data'!G586</f>
        <v>2013</v>
      </c>
      <c r="H586" s="34">
        <f>'Costs ($2014) Excl Real Esc'!H586</f>
        <v>0</v>
      </c>
      <c r="I586" s="34">
        <f>'Costs ($2014) Excl Real Esc'!I586</f>
        <v>0</v>
      </c>
      <c r="J586" s="34">
        <f>'Costs ($2014) Excl Real Esc'!J586</f>
        <v>0</v>
      </c>
      <c r="K586" s="34">
        <f>'Costs ($2014) Excl Real Esc'!K586</f>
        <v>0</v>
      </c>
      <c r="L586" s="49">
        <f>'Costs ($2014) Excl Real Esc'!L586*W586</f>
        <v>154394.53125</v>
      </c>
      <c r="M586" s="34">
        <f>'Costs ($2014) Excl Real Esc'!M586*X586</f>
        <v>216152.34375</v>
      </c>
      <c r="N586" s="34">
        <f>'Costs ($2014) Excl Real Esc'!N586*Y586</f>
        <v>2269599.609375</v>
      </c>
      <c r="O586" s="34">
        <f>'Costs ($2014) Excl Real Esc'!O586*Z586</f>
        <v>2233574.21875</v>
      </c>
      <c r="P586" s="49">
        <f>'Costs ($2014) Excl Real Esc'!P586*AA586</f>
        <v>2305625</v>
      </c>
      <c r="R586" s="102">
        <f t="shared" si="39"/>
        <v>0</v>
      </c>
      <c r="S586" s="34">
        <f t="shared" si="40"/>
        <v>0</v>
      </c>
      <c r="T586" s="34">
        <f t="shared" si="41"/>
        <v>0</v>
      </c>
      <c r="U586" s="49">
        <f t="shared" si="42"/>
        <v>0</v>
      </c>
      <c r="W586" s="177">
        <f>SUMPRODUCT('Cost Escalators'!$B$18:$M$18,'Input Data'!$AA586:$AL586)</f>
        <v>1</v>
      </c>
      <c r="X586" s="171">
        <f>SUMPRODUCT('Cost Escalators'!$B$19:$M$19,'Input Data'!$AA586:$AL586)</f>
        <v>1</v>
      </c>
      <c r="Y586" s="171">
        <f>SUMPRODUCT('Cost Escalators'!$B$20:$M$20,'Input Data'!$AA586:$AL586)</f>
        <v>1</v>
      </c>
      <c r="Z586" s="171">
        <f>SUMPRODUCT('Cost Escalators'!$B$21:$M$21,'Input Data'!$AA586:$AL586)</f>
        <v>1</v>
      </c>
      <c r="AA586" s="176">
        <f>SUMPRODUCT('Cost Escalators'!$B$22:$M$22,'Input Data'!$AA586:$AL586)</f>
        <v>1</v>
      </c>
      <c r="AC586" s="255">
        <f>IF(OR($A586='Cost Escalators'!$A$68,$A586='Cost Escalators'!$A$69,$A586='Cost Escalators'!$A$70,$A586='Cost Escalators'!$A$71),SUM($H586:$L586),0)</f>
        <v>0</v>
      </c>
    </row>
    <row r="587" spans="1:29" x14ac:dyDescent="0.2">
      <c r="A587" s="33">
        <f>'Input Data'!A587</f>
        <v>7744</v>
      </c>
      <c r="B587" s="33" t="str">
        <f>'Input Data'!B587</f>
        <v>Transmission Line Wood Pole Replacement</v>
      </c>
      <c r="C587" s="33" t="str">
        <f>'Input Data'!C587</f>
        <v>Line 85 Armidale to Tamworth Temporary Pole Replacement</v>
      </c>
      <c r="D587" s="35" t="str">
        <f>'Input Data'!D587</f>
        <v>PS Replacement</v>
      </c>
      <c r="E587" s="63" t="str">
        <f>'Input Data'!E587</f>
        <v>Input_Proj_Commit</v>
      </c>
      <c r="F587" s="68">
        <f>'Input Data'!F587</f>
        <v>2015</v>
      </c>
      <c r="G587" s="52">
        <f>'Input Data'!G587</f>
        <v>2013</v>
      </c>
      <c r="H587" s="34">
        <f>'Costs ($2014) Excl Real Esc'!H587</f>
        <v>0</v>
      </c>
      <c r="I587" s="34">
        <f>'Costs ($2014) Excl Real Esc'!I587</f>
        <v>0</v>
      </c>
      <c r="J587" s="34">
        <f>'Costs ($2014) Excl Real Esc'!J587</f>
        <v>0</v>
      </c>
      <c r="K587" s="34">
        <f>'Costs ($2014) Excl Real Esc'!K587</f>
        <v>49074.170654651687</v>
      </c>
      <c r="L587" s="49">
        <f>'Costs ($2014) Excl Real Esc'!L587*W587</f>
        <v>0</v>
      </c>
      <c r="M587" s="34">
        <f>'Costs ($2014) Excl Real Esc'!M587*X587</f>
        <v>0</v>
      </c>
      <c r="N587" s="34">
        <f>'Costs ($2014) Excl Real Esc'!N587*Y587</f>
        <v>0</v>
      </c>
      <c r="O587" s="34">
        <f>'Costs ($2014) Excl Real Esc'!O587*Z587</f>
        <v>0</v>
      </c>
      <c r="P587" s="49">
        <f>'Costs ($2014) Excl Real Esc'!P587*AA587</f>
        <v>0</v>
      </c>
      <c r="R587" s="102">
        <f t="shared" si="39"/>
        <v>49074.170654651687</v>
      </c>
      <c r="S587" s="34">
        <f t="shared" si="40"/>
        <v>0</v>
      </c>
      <c r="T587" s="34">
        <f t="shared" si="41"/>
        <v>0</v>
      </c>
      <c r="U587" s="49">
        <f t="shared" si="42"/>
        <v>0</v>
      </c>
      <c r="W587" s="177">
        <f>SUMPRODUCT('Cost Escalators'!$B$18:$M$18,'Input Data'!$AA587:$AL587)</f>
        <v>1</v>
      </c>
      <c r="X587" s="171">
        <f>SUMPRODUCT('Cost Escalators'!$B$19:$M$19,'Input Data'!$AA587:$AL587)</f>
        <v>1</v>
      </c>
      <c r="Y587" s="171">
        <f>SUMPRODUCT('Cost Escalators'!$B$20:$M$20,'Input Data'!$AA587:$AL587)</f>
        <v>1</v>
      </c>
      <c r="Z587" s="171">
        <f>SUMPRODUCT('Cost Escalators'!$B$21:$M$21,'Input Data'!$AA587:$AL587)</f>
        <v>1</v>
      </c>
      <c r="AA587" s="176">
        <f>SUMPRODUCT('Cost Escalators'!$B$22:$M$22,'Input Data'!$AA587:$AL587)</f>
        <v>1</v>
      </c>
      <c r="AC587" s="255">
        <f>IF(OR($A587='Cost Escalators'!$A$68,$A587='Cost Escalators'!$A$69,$A587='Cost Escalators'!$A$70,$A587='Cost Escalators'!$A$71),SUM($H587:$L587),0)</f>
        <v>0</v>
      </c>
    </row>
    <row r="588" spans="1:29" x14ac:dyDescent="0.2">
      <c r="A588" s="33">
        <f>'Input Data'!A588</f>
        <v>7709</v>
      </c>
      <c r="B588" s="33" t="str">
        <f>'Input Data'!B588</f>
        <v>Transmission Line Wood Pole Replacement</v>
      </c>
      <c r="C588" s="33" t="str">
        <f>'Input Data'!C588</f>
        <v>Line 973 Cowra To Yass Pole Replacements</v>
      </c>
      <c r="D588" s="35" t="str">
        <f>'Input Data'!D588</f>
        <v>PS Replacement</v>
      </c>
      <c r="E588" s="63" t="str">
        <f>'Input Data'!E588</f>
        <v>Input_Proj_Commit</v>
      </c>
      <c r="F588" s="68">
        <f>'Input Data'!F588</f>
        <v>2016</v>
      </c>
      <c r="G588" s="52">
        <f>'Input Data'!G588</f>
        <v>2013</v>
      </c>
      <c r="H588" s="34">
        <f>'Costs ($2014) Excl Real Esc'!H588</f>
        <v>0</v>
      </c>
      <c r="I588" s="34">
        <f>'Costs ($2014) Excl Real Esc'!I588</f>
        <v>0</v>
      </c>
      <c r="J588" s="34">
        <f>'Costs ($2014) Excl Real Esc'!J588</f>
        <v>0</v>
      </c>
      <c r="K588" s="34">
        <f>'Costs ($2014) Excl Real Esc'!K588</f>
        <v>18341.166576960146</v>
      </c>
      <c r="L588" s="49">
        <f>'Costs ($2014) Excl Real Esc'!L588*W588</f>
        <v>0</v>
      </c>
      <c r="M588" s="34">
        <f>'Costs ($2014) Excl Real Esc'!M588*X588</f>
        <v>0</v>
      </c>
      <c r="N588" s="34">
        <f>'Costs ($2014) Excl Real Esc'!N588*Y588</f>
        <v>0</v>
      </c>
      <c r="O588" s="34">
        <f>'Costs ($2014) Excl Real Esc'!O588*Z588</f>
        <v>0</v>
      </c>
      <c r="P588" s="49">
        <f>'Costs ($2014) Excl Real Esc'!P588*AA588</f>
        <v>0</v>
      </c>
      <c r="R588" s="102">
        <f t="shared" si="39"/>
        <v>0</v>
      </c>
      <c r="S588" s="34">
        <f t="shared" si="40"/>
        <v>18341.166576960146</v>
      </c>
      <c r="T588" s="34">
        <f t="shared" si="41"/>
        <v>0</v>
      </c>
      <c r="U588" s="49">
        <f t="shared" si="42"/>
        <v>0</v>
      </c>
      <c r="W588" s="177">
        <f>SUMPRODUCT('Cost Escalators'!$B$18:$M$18,'Input Data'!$AA588:$AL588)</f>
        <v>1</v>
      </c>
      <c r="X588" s="171">
        <f>SUMPRODUCT('Cost Escalators'!$B$19:$M$19,'Input Data'!$AA588:$AL588)</f>
        <v>1</v>
      </c>
      <c r="Y588" s="171">
        <f>SUMPRODUCT('Cost Escalators'!$B$20:$M$20,'Input Data'!$AA588:$AL588)</f>
        <v>1</v>
      </c>
      <c r="Z588" s="171">
        <f>SUMPRODUCT('Cost Escalators'!$B$21:$M$21,'Input Data'!$AA588:$AL588)</f>
        <v>1</v>
      </c>
      <c r="AA588" s="176">
        <f>SUMPRODUCT('Cost Escalators'!$B$22:$M$22,'Input Data'!$AA588:$AL588)</f>
        <v>1</v>
      </c>
      <c r="AC588" s="255">
        <f>IF(OR($A588='Cost Escalators'!$A$68,$A588='Cost Escalators'!$A$69,$A588='Cost Escalators'!$A$70,$A588='Cost Escalators'!$A$71),SUM($H588:$L588),0)</f>
        <v>0</v>
      </c>
    </row>
    <row r="589" spans="1:29" x14ac:dyDescent="0.2">
      <c r="A589" s="33">
        <f>'Input Data'!A589</f>
        <v>7711</v>
      </c>
      <c r="B589" s="33" t="str">
        <f>'Input Data'!B589</f>
        <v>Transmission Line Wood Pole Replacement</v>
      </c>
      <c r="C589" s="33" t="str">
        <f>'Input Data'!C589</f>
        <v>Line 970 Burrinjuck to Yass Pole Replacements</v>
      </c>
      <c r="D589" s="35" t="str">
        <f>'Input Data'!D589</f>
        <v>PS Replacement</v>
      </c>
      <c r="E589" s="63" t="str">
        <f>'Input Data'!E589</f>
        <v>Input_Proj_Commit</v>
      </c>
      <c r="F589" s="68">
        <f>'Input Data'!F589</f>
        <v>2016</v>
      </c>
      <c r="G589" s="52">
        <f>'Input Data'!G589</f>
        <v>2013</v>
      </c>
      <c r="H589" s="34">
        <f>'Costs ($2014) Excl Real Esc'!H589</f>
        <v>0</v>
      </c>
      <c r="I589" s="34">
        <f>'Costs ($2014) Excl Real Esc'!I589</f>
        <v>0</v>
      </c>
      <c r="J589" s="34">
        <f>'Costs ($2014) Excl Real Esc'!J589</f>
        <v>0</v>
      </c>
      <c r="K589" s="34">
        <f>'Costs ($2014) Excl Real Esc'!K589</f>
        <v>20379.474155128904</v>
      </c>
      <c r="L589" s="49">
        <f>'Costs ($2014) Excl Real Esc'!L589*W589</f>
        <v>0</v>
      </c>
      <c r="M589" s="34">
        <f>'Costs ($2014) Excl Real Esc'!M589*X589</f>
        <v>0</v>
      </c>
      <c r="N589" s="34">
        <f>'Costs ($2014) Excl Real Esc'!N589*Y589</f>
        <v>0</v>
      </c>
      <c r="O589" s="34">
        <f>'Costs ($2014) Excl Real Esc'!O589*Z589</f>
        <v>0</v>
      </c>
      <c r="P589" s="49">
        <f>'Costs ($2014) Excl Real Esc'!P589*AA589</f>
        <v>0</v>
      </c>
      <c r="R589" s="102">
        <f t="shared" si="39"/>
        <v>0</v>
      </c>
      <c r="S589" s="34">
        <f t="shared" si="40"/>
        <v>20379.474155128904</v>
      </c>
      <c r="T589" s="34">
        <f t="shared" si="41"/>
        <v>0</v>
      </c>
      <c r="U589" s="49">
        <f t="shared" si="42"/>
        <v>0</v>
      </c>
      <c r="W589" s="177">
        <f>SUMPRODUCT('Cost Escalators'!$B$18:$M$18,'Input Data'!$AA589:$AL589)</f>
        <v>1</v>
      </c>
      <c r="X589" s="171">
        <f>SUMPRODUCT('Cost Escalators'!$B$19:$M$19,'Input Data'!$AA589:$AL589)</f>
        <v>1</v>
      </c>
      <c r="Y589" s="171">
        <f>SUMPRODUCT('Cost Escalators'!$B$20:$M$20,'Input Data'!$AA589:$AL589)</f>
        <v>1</v>
      </c>
      <c r="Z589" s="171">
        <f>SUMPRODUCT('Cost Escalators'!$B$21:$M$21,'Input Data'!$AA589:$AL589)</f>
        <v>1</v>
      </c>
      <c r="AA589" s="176">
        <f>SUMPRODUCT('Cost Escalators'!$B$22:$M$22,'Input Data'!$AA589:$AL589)</f>
        <v>1</v>
      </c>
      <c r="AC589" s="255">
        <f>IF(OR($A589='Cost Escalators'!$A$68,$A589='Cost Escalators'!$A$69,$A589='Cost Escalators'!$A$70,$A589='Cost Escalators'!$A$71),SUM($H589:$L589),0)</f>
        <v>0</v>
      </c>
    </row>
    <row r="590" spans="1:29" x14ac:dyDescent="0.2">
      <c r="A590" s="33">
        <f>'Input Data'!A590</f>
        <v>7777</v>
      </c>
      <c r="B590" s="33" t="str">
        <f>'Input Data'!B590</f>
        <v>Transmission Line Wood Pole Replacement</v>
      </c>
      <c r="C590" s="33" t="str">
        <f>'Input Data'!C590</f>
        <v>Line 96H Coffs Harbour To Koolkhan Wood Pole Replacement</v>
      </c>
      <c r="D590" s="35" t="str">
        <f>'Input Data'!D590</f>
        <v>PS Replacement</v>
      </c>
      <c r="E590" s="63" t="str">
        <f>'Input Data'!E590</f>
        <v>Input_Proj_Commit</v>
      </c>
      <c r="F590" s="68">
        <f>'Input Data'!F590</f>
        <v>2016</v>
      </c>
      <c r="G590" s="52">
        <f>'Input Data'!G590</f>
        <v>2013</v>
      </c>
      <c r="H590" s="34">
        <f>'Costs ($2014) Excl Real Esc'!H590</f>
        <v>0</v>
      </c>
      <c r="I590" s="34">
        <f>'Costs ($2014) Excl Real Esc'!I590</f>
        <v>0</v>
      </c>
      <c r="J590" s="34">
        <f>'Costs ($2014) Excl Real Esc'!J590</f>
        <v>2990.0246254900835</v>
      </c>
      <c r="K590" s="34">
        <f>'Costs ($2014) Excl Real Esc'!K590</f>
        <v>0</v>
      </c>
      <c r="L590" s="49">
        <f>'Costs ($2014) Excl Real Esc'!L590*W590</f>
        <v>0</v>
      </c>
      <c r="M590" s="34">
        <f>'Costs ($2014) Excl Real Esc'!M590*X590</f>
        <v>4992326.58203125</v>
      </c>
      <c r="N590" s="34">
        <f>'Costs ($2014) Excl Real Esc'!N590*Y590</f>
        <v>4992326.58203125</v>
      </c>
      <c r="O590" s="34">
        <f>'Costs ($2014) Excl Real Esc'!O590*Z590</f>
        <v>0</v>
      </c>
      <c r="P590" s="49">
        <f>'Costs ($2014) Excl Real Esc'!P590*AA590</f>
        <v>0</v>
      </c>
      <c r="R590" s="102">
        <f t="shared" si="39"/>
        <v>0</v>
      </c>
      <c r="S590" s="34">
        <f t="shared" si="40"/>
        <v>9987643.1886879914</v>
      </c>
      <c r="T590" s="34">
        <f t="shared" si="41"/>
        <v>0</v>
      </c>
      <c r="U590" s="49">
        <f t="shared" si="42"/>
        <v>0</v>
      </c>
      <c r="W590" s="177">
        <f>SUMPRODUCT('Cost Escalators'!$B$18:$M$18,'Input Data'!$AA590:$AL590)</f>
        <v>1</v>
      </c>
      <c r="X590" s="171">
        <f>SUMPRODUCT('Cost Escalators'!$B$19:$M$19,'Input Data'!$AA590:$AL590)</f>
        <v>1</v>
      </c>
      <c r="Y590" s="171">
        <f>SUMPRODUCT('Cost Escalators'!$B$20:$M$20,'Input Data'!$AA590:$AL590)</f>
        <v>1</v>
      </c>
      <c r="Z590" s="171">
        <f>SUMPRODUCT('Cost Escalators'!$B$21:$M$21,'Input Data'!$AA590:$AL590)</f>
        <v>1</v>
      </c>
      <c r="AA590" s="176">
        <f>SUMPRODUCT('Cost Escalators'!$B$22:$M$22,'Input Data'!$AA590:$AL590)</f>
        <v>1</v>
      </c>
      <c r="AC590" s="255">
        <f>IF(OR($A590='Cost Escalators'!$A$68,$A590='Cost Escalators'!$A$69,$A590='Cost Escalators'!$A$70,$A590='Cost Escalators'!$A$71),SUM($H590:$L590),0)</f>
        <v>0</v>
      </c>
    </row>
    <row r="591" spans="1:29" x14ac:dyDescent="0.2">
      <c r="A591" s="33">
        <f>'Input Data'!A591</f>
        <v>7699</v>
      </c>
      <c r="B591" s="33" t="str">
        <f>'Input Data'!B591</f>
        <v>Transmission Line Wood Pole Replacement</v>
      </c>
      <c r="C591" s="33" t="str">
        <f>'Input Data'!C591</f>
        <v>Line 99F Uranquinty to Yanco Pole Replacements</v>
      </c>
      <c r="D591" s="35" t="str">
        <f>'Input Data'!D591</f>
        <v>PS Replacement</v>
      </c>
      <c r="E591" s="63" t="str">
        <f>'Input Data'!E591</f>
        <v>Input_Proj_Commit</v>
      </c>
      <c r="F591" s="68">
        <f>'Input Data'!F591</f>
        <v>2018</v>
      </c>
      <c r="G591" s="52">
        <f>'Input Data'!G591</f>
        <v>2013</v>
      </c>
      <c r="H591" s="34">
        <f>'Costs ($2014) Excl Real Esc'!H591</f>
        <v>0</v>
      </c>
      <c r="I591" s="34">
        <f>'Costs ($2014) Excl Real Esc'!I591</f>
        <v>0</v>
      </c>
      <c r="J591" s="34">
        <f>'Costs ($2014) Excl Real Esc'!J591</f>
        <v>0</v>
      </c>
      <c r="K591" s="34">
        <f>'Costs ($2014) Excl Real Esc'!K591</f>
        <v>3964.1936805763762</v>
      </c>
      <c r="L591" s="49">
        <f>'Costs ($2014) Excl Real Esc'!L591*W591</f>
        <v>0</v>
      </c>
      <c r="M591" s="34">
        <f>'Costs ($2014) Excl Real Esc'!M591*X591</f>
        <v>0</v>
      </c>
      <c r="N591" s="34">
        <f>'Costs ($2014) Excl Real Esc'!N591*Y591</f>
        <v>0</v>
      </c>
      <c r="O591" s="34">
        <f>'Costs ($2014) Excl Real Esc'!O591*Z591</f>
        <v>0</v>
      </c>
      <c r="P591" s="49">
        <f>'Costs ($2014) Excl Real Esc'!P591*AA591</f>
        <v>0</v>
      </c>
      <c r="R591" s="102">
        <f t="shared" si="39"/>
        <v>0</v>
      </c>
      <c r="S591" s="34">
        <f t="shared" si="40"/>
        <v>0</v>
      </c>
      <c r="T591" s="34">
        <f t="shared" si="41"/>
        <v>0</v>
      </c>
      <c r="U591" s="49">
        <f t="shared" si="42"/>
        <v>3964.1936805763762</v>
      </c>
      <c r="W591" s="177">
        <f>SUMPRODUCT('Cost Escalators'!$B$18:$M$18,'Input Data'!$AA591:$AL591)</f>
        <v>1</v>
      </c>
      <c r="X591" s="171">
        <f>SUMPRODUCT('Cost Escalators'!$B$19:$M$19,'Input Data'!$AA591:$AL591)</f>
        <v>1</v>
      </c>
      <c r="Y591" s="171">
        <f>SUMPRODUCT('Cost Escalators'!$B$20:$M$20,'Input Data'!$AA591:$AL591)</f>
        <v>1</v>
      </c>
      <c r="Z591" s="171">
        <f>SUMPRODUCT('Cost Escalators'!$B$21:$M$21,'Input Data'!$AA591:$AL591)</f>
        <v>1</v>
      </c>
      <c r="AA591" s="176">
        <f>SUMPRODUCT('Cost Escalators'!$B$22:$M$22,'Input Data'!$AA591:$AL591)</f>
        <v>1</v>
      </c>
      <c r="AC591" s="255">
        <f>IF(OR($A591='Cost Escalators'!$A$68,$A591='Cost Escalators'!$A$69,$A591='Cost Escalators'!$A$70,$A591='Cost Escalators'!$A$71),SUM($H591:$L591),0)</f>
        <v>0</v>
      </c>
    </row>
    <row r="592" spans="1:29" x14ac:dyDescent="0.2">
      <c r="A592" s="33" t="str">
        <f>'Input Data'!A592</f>
        <v>P0002076</v>
      </c>
      <c r="B592" s="33" t="str">
        <f>'Input Data'!B592</f>
        <v>Cable Minor Projects</v>
      </c>
      <c r="C592" s="33" t="str">
        <f>'Input Data'!C592</f>
        <v>Cable 41 Temperature Monitoring</v>
      </c>
      <c r="D592" s="35" t="str">
        <f>'Input Data'!D592</f>
        <v>PS Security/Compliance</v>
      </c>
      <c r="E592" s="63" t="str">
        <f>'Input Data'!E592</f>
        <v>Input_Proj_Commit</v>
      </c>
      <c r="F592" s="68">
        <f>'Input Data'!F592</f>
        <v>2014</v>
      </c>
      <c r="G592" s="52">
        <f>'Input Data'!G592</f>
        <v>2013</v>
      </c>
      <c r="H592" s="34">
        <f>'Costs ($2014) Excl Real Esc'!H592</f>
        <v>0</v>
      </c>
      <c r="I592" s="34">
        <f>'Costs ($2014) Excl Real Esc'!I592</f>
        <v>0</v>
      </c>
      <c r="J592" s="34">
        <f>'Costs ($2014) Excl Real Esc'!J592</f>
        <v>0</v>
      </c>
      <c r="K592" s="34">
        <f>'Costs ($2014) Excl Real Esc'!K592</f>
        <v>0</v>
      </c>
      <c r="L592" s="49">
        <f>'Costs ($2014) Excl Real Esc'!L592*W592</f>
        <v>117339.84375</v>
      </c>
      <c r="M592" s="34">
        <f>'Costs ($2014) Excl Real Esc'!M592*X592</f>
        <v>0</v>
      </c>
      <c r="N592" s="34">
        <f>'Costs ($2014) Excl Real Esc'!N592*Y592</f>
        <v>0</v>
      </c>
      <c r="O592" s="34">
        <f>'Costs ($2014) Excl Real Esc'!O592*Z592</f>
        <v>0</v>
      </c>
      <c r="P592" s="49">
        <f>'Costs ($2014) Excl Real Esc'!P592*AA592</f>
        <v>0</v>
      </c>
      <c r="R592" s="102">
        <f t="shared" si="39"/>
        <v>0</v>
      </c>
      <c r="S592" s="34">
        <f t="shared" si="40"/>
        <v>0</v>
      </c>
      <c r="T592" s="34">
        <f t="shared" si="41"/>
        <v>0</v>
      </c>
      <c r="U592" s="49">
        <f t="shared" si="42"/>
        <v>0</v>
      </c>
      <c r="W592" s="177">
        <f>SUMPRODUCT('Cost Escalators'!$B$18:$M$18,'Input Data'!$AA592:$AL592)</f>
        <v>1</v>
      </c>
      <c r="X592" s="171">
        <f>SUMPRODUCT('Cost Escalators'!$B$19:$M$19,'Input Data'!$AA592:$AL592)</f>
        <v>1</v>
      </c>
      <c r="Y592" s="171">
        <f>SUMPRODUCT('Cost Escalators'!$B$20:$M$20,'Input Data'!$AA592:$AL592)</f>
        <v>1</v>
      </c>
      <c r="Z592" s="171">
        <f>SUMPRODUCT('Cost Escalators'!$B$21:$M$21,'Input Data'!$AA592:$AL592)</f>
        <v>1</v>
      </c>
      <c r="AA592" s="176">
        <f>SUMPRODUCT('Cost Escalators'!$B$22:$M$22,'Input Data'!$AA592:$AL592)</f>
        <v>1</v>
      </c>
      <c r="AC592" s="255">
        <f>IF(OR($A592='Cost Escalators'!$A$68,$A592='Cost Escalators'!$A$69,$A592='Cost Escalators'!$A$70,$A592='Cost Escalators'!$A$71),SUM($H592:$L592),0)</f>
        <v>0</v>
      </c>
    </row>
    <row r="593" spans="1:29" x14ac:dyDescent="0.2">
      <c r="A593" s="33">
        <f>'Input Data'!A593</f>
        <v>7087</v>
      </c>
      <c r="B593" s="33" t="str">
        <f>'Input Data'!B593</f>
        <v>Capacity of Victoria to NSW Interconnector</v>
      </c>
      <c r="C593" s="33" t="str">
        <f>'Input Data'!C593</f>
        <v>Snowy to Yass/Canberra Low Span Remediation</v>
      </c>
      <c r="D593" s="35" t="str">
        <f>'Input Data'!D593</f>
        <v>PS Security/Compliance</v>
      </c>
      <c r="E593" s="63" t="str">
        <f>'Input Data'!E593</f>
        <v>Input_Proj_Commit</v>
      </c>
      <c r="F593" s="68">
        <f>'Input Data'!F593</f>
        <v>2019</v>
      </c>
      <c r="G593" s="52">
        <f>'Input Data'!G593</f>
        <v>2013</v>
      </c>
      <c r="H593" s="34">
        <f>'Costs ($2014) Excl Real Esc'!H593</f>
        <v>193597.31653294794</v>
      </c>
      <c r="I593" s="34">
        <f>'Costs ($2014) Excl Real Esc'!I593</f>
        <v>73288.578219643605</v>
      </c>
      <c r="J593" s="34">
        <f>'Costs ($2014) Excl Real Esc'!J593</f>
        <v>-576099.61102934612</v>
      </c>
      <c r="K593" s="34">
        <f>'Costs ($2014) Excl Real Esc'!K593</f>
        <v>-5334.4654774107885</v>
      </c>
      <c r="L593" s="49">
        <f>'Costs ($2014) Excl Real Esc'!L593*W593</f>
        <v>0</v>
      </c>
      <c r="M593" s="34">
        <f>'Costs ($2014) Excl Real Esc'!M593*X593</f>
        <v>0</v>
      </c>
      <c r="N593" s="34">
        <f>'Costs ($2014) Excl Real Esc'!N593*Y593</f>
        <v>0</v>
      </c>
      <c r="O593" s="34">
        <f>'Costs ($2014) Excl Real Esc'!O593*Z593</f>
        <v>0</v>
      </c>
      <c r="P593" s="49">
        <f>'Costs ($2014) Excl Real Esc'!P593*AA593</f>
        <v>0</v>
      </c>
      <c r="R593" s="102">
        <f t="shared" si="39"/>
        <v>0</v>
      </c>
      <c r="S593" s="34">
        <f t="shared" si="40"/>
        <v>0</v>
      </c>
      <c r="T593" s="34">
        <f t="shared" si="41"/>
        <v>0</v>
      </c>
      <c r="U593" s="49">
        <f t="shared" si="42"/>
        <v>0</v>
      </c>
      <c r="W593" s="177">
        <f>SUMPRODUCT('Cost Escalators'!$B$18:$M$18,'Input Data'!$AA593:$AL593)</f>
        <v>1</v>
      </c>
      <c r="X593" s="171">
        <f>SUMPRODUCT('Cost Escalators'!$B$19:$M$19,'Input Data'!$AA593:$AL593)</f>
        <v>1</v>
      </c>
      <c r="Y593" s="171">
        <f>SUMPRODUCT('Cost Escalators'!$B$20:$M$20,'Input Data'!$AA593:$AL593)</f>
        <v>1</v>
      </c>
      <c r="Z593" s="171">
        <f>SUMPRODUCT('Cost Escalators'!$B$21:$M$21,'Input Data'!$AA593:$AL593)</f>
        <v>1</v>
      </c>
      <c r="AA593" s="176">
        <f>SUMPRODUCT('Cost Escalators'!$B$22:$M$22,'Input Data'!$AA593:$AL593)</f>
        <v>1</v>
      </c>
      <c r="AC593" s="255">
        <f>IF(OR($A593='Cost Escalators'!$A$68,$A593='Cost Escalators'!$A$69,$A593='Cost Escalators'!$A$70,$A593='Cost Escalators'!$A$71),SUM($H593:$L593),0)</f>
        <v>0</v>
      </c>
    </row>
    <row r="594" spans="1:29" x14ac:dyDescent="0.2">
      <c r="A594" s="33">
        <f>'Input Data'!A594</f>
        <v>6244</v>
      </c>
      <c r="B594" s="33" t="str">
        <f>'Input Data'!B594</f>
        <v>Communications</v>
      </c>
      <c r="C594" s="33" t="str">
        <f>'Input Data'!C594</f>
        <v>Replace FSX/FLX Multiplex Network</v>
      </c>
      <c r="D594" s="35" t="str">
        <f>'Input Data'!D594</f>
        <v>PS Security/Compliance</v>
      </c>
      <c r="E594" s="63" t="str">
        <f>'Input Data'!E594</f>
        <v>Input_Proj_Commit</v>
      </c>
      <c r="F594" s="68">
        <f>'Input Data'!F594</f>
        <v>2014</v>
      </c>
      <c r="G594" s="52">
        <f>'Input Data'!G594</f>
        <v>2013</v>
      </c>
      <c r="H594" s="34">
        <f>'Costs ($2014) Excl Real Esc'!H594</f>
        <v>9690.6975361583864</v>
      </c>
      <c r="I594" s="34">
        <f>'Costs ($2014) Excl Real Esc'!I594</f>
        <v>-79314.122788781198</v>
      </c>
      <c r="J594" s="34">
        <f>'Costs ($2014) Excl Real Esc'!J594</f>
        <v>0</v>
      </c>
      <c r="K594" s="34">
        <f>'Costs ($2014) Excl Real Esc'!K594</f>
        <v>0</v>
      </c>
      <c r="L594" s="49">
        <f>'Costs ($2014) Excl Real Esc'!L594*W594</f>
        <v>0</v>
      </c>
      <c r="M594" s="34">
        <f>'Costs ($2014) Excl Real Esc'!M594*X594</f>
        <v>0</v>
      </c>
      <c r="N594" s="34">
        <f>'Costs ($2014) Excl Real Esc'!N594*Y594</f>
        <v>0</v>
      </c>
      <c r="O594" s="34">
        <f>'Costs ($2014) Excl Real Esc'!O594*Z594</f>
        <v>0</v>
      </c>
      <c r="P594" s="49">
        <f>'Costs ($2014) Excl Real Esc'!P594*AA594</f>
        <v>0</v>
      </c>
      <c r="R594" s="102">
        <f t="shared" si="39"/>
        <v>0</v>
      </c>
      <c r="S594" s="34">
        <f t="shared" si="40"/>
        <v>0</v>
      </c>
      <c r="T594" s="34">
        <f t="shared" si="41"/>
        <v>0</v>
      </c>
      <c r="U594" s="49">
        <f t="shared" si="42"/>
        <v>0</v>
      </c>
      <c r="W594" s="177">
        <f>SUMPRODUCT('Cost Escalators'!$B$18:$M$18,'Input Data'!$AA594:$AL594)</f>
        <v>1</v>
      </c>
      <c r="X594" s="171">
        <f>SUMPRODUCT('Cost Escalators'!$B$19:$M$19,'Input Data'!$AA594:$AL594)</f>
        <v>1</v>
      </c>
      <c r="Y594" s="171">
        <f>SUMPRODUCT('Cost Escalators'!$B$20:$M$20,'Input Data'!$AA594:$AL594)</f>
        <v>1</v>
      </c>
      <c r="Z594" s="171">
        <f>SUMPRODUCT('Cost Escalators'!$B$21:$M$21,'Input Data'!$AA594:$AL594)</f>
        <v>1</v>
      </c>
      <c r="AA594" s="176">
        <f>SUMPRODUCT('Cost Escalators'!$B$22:$M$22,'Input Data'!$AA594:$AL594)</f>
        <v>1</v>
      </c>
      <c r="AC594" s="255">
        <f>IF(OR($A594='Cost Escalators'!$A$68,$A594='Cost Escalators'!$A$69,$A594='Cost Escalators'!$A$70,$A594='Cost Escalators'!$A$71),SUM($H594:$L594),0)</f>
        <v>0</v>
      </c>
    </row>
    <row r="595" spans="1:29" x14ac:dyDescent="0.2">
      <c r="A595" s="33">
        <f>'Input Data'!A595</f>
        <v>7044</v>
      </c>
      <c r="B595" s="33" t="str">
        <f>'Input Data'!B595</f>
        <v>Communications</v>
      </c>
      <c r="C595" s="33" t="str">
        <f>'Input Data'!C595</f>
        <v>Northern Microwave Replacement</v>
      </c>
      <c r="D595" s="35" t="str">
        <f>'Input Data'!D595</f>
        <v>PS Security/Compliance</v>
      </c>
      <c r="E595" s="63" t="str">
        <f>'Input Data'!E595</f>
        <v>Input_Proj_Commit</v>
      </c>
      <c r="F595" s="68">
        <f>'Input Data'!F595</f>
        <v>2014</v>
      </c>
      <c r="G595" s="52">
        <f>'Input Data'!G595</f>
        <v>2013</v>
      </c>
      <c r="H595" s="34">
        <f>'Costs ($2014) Excl Real Esc'!H595</f>
        <v>0</v>
      </c>
      <c r="I595" s="34">
        <f>'Costs ($2014) Excl Real Esc'!I595</f>
        <v>4778944.5001994511</v>
      </c>
      <c r="J595" s="34">
        <f>'Costs ($2014) Excl Real Esc'!J595</f>
        <v>3903531.7544277562</v>
      </c>
      <c r="K595" s="34">
        <f>'Costs ($2014) Excl Real Esc'!K595</f>
        <v>3662532.2753489404</v>
      </c>
      <c r="L595" s="49">
        <f>'Costs ($2014) Excl Real Esc'!L595*W595</f>
        <v>121227.79654296875</v>
      </c>
      <c r="M595" s="34">
        <f>'Costs ($2014) Excl Real Esc'!M595*X595</f>
        <v>0</v>
      </c>
      <c r="N595" s="34">
        <f>'Costs ($2014) Excl Real Esc'!N595*Y595</f>
        <v>0</v>
      </c>
      <c r="O595" s="34">
        <f>'Costs ($2014) Excl Real Esc'!O595*Z595</f>
        <v>0</v>
      </c>
      <c r="P595" s="49">
        <f>'Costs ($2014) Excl Real Esc'!P595*AA595</f>
        <v>0</v>
      </c>
      <c r="R595" s="102">
        <f t="shared" si="39"/>
        <v>0</v>
      </c>
      <c r="S595" s="34">
        <f t="shared" si="40"/>
        <v>0</v>
      </c>
      <c r="T595" s="34">
        <f t="shared" si="41"/>
        <v>0</v>
      </c>
      <c r="U595" s="49">
        <f t="shared" si="42"/>
        <v>0</v>
      </c>
      <c r="W595" s="177">
        <f>SUMPRODUCT('Cost Escalators'!$B$18:$M$18,'Input Data'!$AA595:$AL595)</f>
        <v>1</v>
      </c>
      <c r="X595" s="171">
        <f>SUMPRODUCT('Cost Escalators'!$B$19:$M$19,'Input Data'!$AA595:$AL595)</f>
        <v>1</v>
      </c>
      <c r="Y595" s="171">
        <f>SUMPRODUCT('Cost Escalators'!$B$20:$M$20,'Input Data'!$AA595:$AL595)</f>
        <v>1</v>
      </c>
      <c r="Z595" s="171">
        <f>SUMPRODUCT('Cost Escalators'!$B$21:$M$21,'Input Data'!$AA595:$AL595)</f>
        <v>1</v>
      </c>
      <c r="AA595" s="176">
        <f>SUMPRODUCT('Cost Escalators'!$B$22:$M$22,'Input Data'!$AA595:$AL595)</f>
        <v>1</v>
      </c>
      <c r="AC595" s="255">
        <f>IF(OR($A595='Cost Escalators'!$A$68,$A595='Cost Escalators'!$A$69,$A595='Cost Escalators'!$A$70,$A595='Cost Escalators'!$A$71),SUM($H595:$L595),0)</f>
        <v>0</v>
      </c>
    </row>
    <row r="596" spans="1:29" x14ac:dyDescent="0.2">
      <c r="A596" s="33">
        <f>'Input Data'!A596</f>
        <v>7138</v>
      </c>
      <c r="B596" s="33" t="str">
        <f>'Input Data'!B596</f>
        <v>Communications</v>
      </c>
      <c r="C596" s="33" t="str">
        <f>'Input Data'!C596</f>
        <v>Communications To Yanco and Colleambally</v>
      </c>
      <c r="D596" s="35" t="str">
        <f>'Input Data'!D596</f>
        <v>PS Security/Compliance</v>
      </c>
      <c r="E596" s="63" t="str">
        <f>'Input Data'!E596</f>
        <v>Input_Proj_Commit</v>
      </c>
      <c r="F596" s="68">
        <f>'Input Data'!F596</f>
        <v>2014</v>
      </c>
      <c r="G596" s="52">
        <f>'Input Data'!G596</f>
        <v>2013</v>
      </c>
      <c r="H596" s="34">
        <f>'Costs ($2014) Excl Real Esc'!H596</f>
        <v>0</v>
      </c>
      <c r="I596" s="34">
        <f>'Costs ($2014) Excl Real Esc'!I596</f>
        <v>154980.40063176549</v>
      </c>
      <c r="J596" s="34">
        <f>'Costs ($2014) Excl Real Esc'!J596</f>
        <v>3729447.2402209383</v>
      </c>
      <c r="K596" s="34">
        <f>'Costs ($2014) Excl Real Esc'!K596</f>
        <v>2060158.9305713626</v>
      </c>
      <c r="L596" s="49">
        <f>'Costs ($2014) Excl Real Esc'!L596*W596</f>
        <v>798000.486328125</v>
      </c>
      <c r="M596" s="34">
        <f>'Costs ($2014) Excl Real Esc'!M596*X596</f>
        <v>0</v>
      </c>
      <c r="N596" s="34">
        <f>'Costs ($2014) Excl Real Esc'!N596*Y596</f>
        <v>0</v>
      </c>
      <c r="O596" s="34">
        <f>'Costs ($2014) Excl Real Esc'!O596*Z596</f>
        <v>0</v>
      </c>
      <c r="P596" s="49">
        <f>'Costs ($2014) Excl Real Esc'!P596*AA596</f>
        <v>0</v>
      </c>
      <c r="R596" s="102">
        <f t="shared" si="39"/>
        <v>0</v>
      </c>
      <c r="S596" s="34">
        <f t="shared" si="40"/>
        <v>0</v>
      </c>
      <c r="T596" s="34">
        <f t="shared" si="41"/>
        <v>0</v>
      </c>
      <c r="U596" s="49">
        <f t="shared" si="42"/>
        <v>0</v>
      </c>
      <c r="W596" s="177">
        <f>SUMPRODUCT('Cost Escalators'!$B$18:$M$18,'Input Data'!$AA596:$AL596)</f>
        <v>1</v>
      </c>
      <c r="X596" s="171">
        <f>SUMPRODUCT('Cost Escalators'!$B$19:$M$19,'Input Data'!$AA596:$AL596)</f>
        <v>1</v>
      </c>
      <c r="Y596" s="171">
        <f>SUMPRODUCT('Cost Escalators'!$B$20:$M$20,'Input Data'!$AA596:$AL596)</f>
        <v>1</v>
      </c>
      <c r="Z596" s="171">
        <f>SUMPRODUCT('Cost Escalators'!$B$21:$M$21,'Input Data'!$AA596:$AL596)</f>
        <v>1</v>
      </c>
      <c r="AA596" s="176">
        <f>SUMPRODUCT('Cost Escalators'!$B$22:$M$22,'Input Data'!$AA596:$AL596)</f>
        <v>1</v>
      </c>
      <c r="AC596" s="255">
        <f>IF(OR($A596='Cost Escalators'!$A$68,$A596='Cost Escalators'!$A$69,$A596='Cost Escalators'!$A$70,$A596='Cost Escalators'!$A$71),SUM($H596:$L596),0)</f>
        <v>0</v>
      </c>
    </row>
    <row r="597" spans="1:29" x14ac:dyDescent="0.2">
      <c r="A597" s="33">
        <f>'Input Data'!A597</f>
        <v>7289</v>
      </c>
      <c r="B597" s="33" t="str">
        <f>'Input Data'!B597</f>
        <v>Communications</v>
      </c>
      <c r="C597" s="33" t="str">
        <f>'Input Data'!C597</f>
        <v>Replace FSX/FLX Multiplex Network</v>
      </c>
      <c r="D597" s="35" t="str">
        <f>'Input Data'!D597</f>
        <v>PS Security/Compliance</v>
      </c>
      <c r="E597" s="63" t="str">
        <f>'Input Data'!E597</f>
        <v>Input_Proj_Commit</v>
      </c>
      <c r="F597" s="68">
        <f>'Input Data'!F597</f>
        <v>2014</v>
      </c>
      <c r="G597" s="52">
        <f>'Input Data'!G597</f>
        <v>2013</v>
      </c>
      <c r="H597" s="34">
        <f>'Costs ($2014) Excl Real Esc'!H597</f>
        <v>0</v>
      </c>
      <c r="I597" s="34">
        <f>'Costs ($2014) Excl Real Esc'!I597</f>
        <v>139032.50768588966</v>
      </c>
      <c r="J597" s="34">
        <f>'Costs ($2014) Excl Real Esc'!J597</f>
        <v>2107933.2531558927</v>
      </c>
      <c r="K597" s="34">
        <f>'Costs ($2014) Excl Real Esc'!K597</f>
        <v>640644.41710478743</v>
      </c>
      <c r="L597" s="49">
        <f>'Costs ($2014) Excl Real Esc'!L597*W597</f>
        <v>4427933.8219726561</v>
      </c>
      <c r="M597" s="34">
        <f>'Costs ($2014) Excl Real Esc'!M597*X597</f>
        <v>0</v>
      </c>
      <c r="N597" s="34">
        <f>'Costs ($2014) Excl Real Esc'!N597*Y597</f>
        <v>0</v>
      </c>
      <c r="O597" s="34">
        <f>'Costs ($2014) Excl Real Esc'!O597*Z597</f>
        <v>0</v>
      </c>
      <c r="P597" s="49">
        <f>'Costs ($2014) Excl Real Esc'!P597*AA597</f>
        <v>0</v>
      </c>
      <c r="R597" s="102">
        <f t="shared" si="39"/>
        <v>0</v>
      </c>
      <c r="S597" s="34">
        <f t="shared" si="40"/>
        <v>0</v>
      </c>
      <c r="T597" s="34">
        <f t="shared" si="41"/>
        <v>0</v>
      </c>
      <c r="U597" s="49">
        <f t="shared" si="42"/>
        <v>0</v>
      </c>
      <c r="W597" s="177">
        <f>SUMPRODUCT('Cost Escalators'!$B$18:$M$18,'Input Data'!$AA597:$AL597)</f>
        <v>1</v>
      </c>
      <c r="X597" s="171">
        <f>SUMPRODUCT('Cost Escalators'!$B$19:$M$19,'Input Data'!$AA597:$AL597)</f>
        <v>1</v>
      </c>
      <c r="Y597" s="171">
        <f>SUMPRODUCT('Cost Escalators'!$B$20:$M$20,'Input Data'!$AA597:$AL597)</f>
        <v>1</v>
      </c>
      <c r="Z597" s="171">
        <f>SUMPRODUCT('Cost Escalators'!$B$21:$M$21,'Input Data'!$AA597:$AL597)</f>
        <v>1</v>
      </c>
      <c r="AA597" s="176">
        <f>SUMPRODUCT('Cost Escalators'!$B$22:$M$22,'Input Data'!$AA597:$AL597)</f>
        <v>1</v>
      </c>
      <c r="AC597" s="255">
        <f>IF(OR($A597='Cost Escalators'!$A$68,$A597='Cost Escalators'!$A$69,$A597='Cost Escalators'!$A$70,$A597='Cost Escalators'!$A$71),SUM($H597:$L597),0)</f>
        <v>0</v>
      </c>
    </row>
    <row r="598" spans="1:29" x14ac:dyDescent="0.2">
      <c r="A598" s="33">
        <f>'Input Data'!A598</f>
        <v>7645</v>
      </c>
      <c r="B598" s="33" t="str">
        <f>'Input Data'!B598</f>
        <v>Communications</v>
      </c>
      <c r="C598" s="33" t="str">
        <f>'Input Data'!C598</f>
        <v>Communications To Tumut/Gadara</v>
      </c>
      <c r="D598" s="35" t="str">
        <f>'Input Data'!D598</f>
        <v>PS Security/Compliance</v>
      </c>
      <c r="E598" s="63" t="str">
        <f>'Input Data'!E598</f>
        <v>Input_Proj_Commit</v>
      </c>
      <c r="F598" s="68">
        <f>'Input Data'!F598</f>
        <v>2014</v>
      </c>
      <c r="G598" s="52">
        <f>'Input Data'!G598</f>
        <v>2013</v>
      </c>
      <c r="H598" s="34">
        <f>'Costs ($2014) Excl Real Esc'!H598</f>
        <v>0</v>
      </c>
      <c r="I598" s="34">
        <f>'Costs ($2014) Excl Real Esc'!I598</f>
        <v>5223.4359519379877</v>
      </c>
      <c r="J598" s="34">
        <f>'Costs ($2014) Excl Real Esc'!J598</f>
        <v>0</v>
      </c>
      <c r="K598" s="34">
        <f>'Costs ($2014) Excl Real Esc'!K598</f>
        <v>3094487.3057261407</v>
      </c>
      <c r="L598" s="49">
        <f>'Costs ($2014) Excl Real Esc'!L598*W598</f>
        <v>1240386.107421875</v>
      </c>
      <c r="M598" s="34">
        <f>'Costs ($2014) Excl Real Esc'!M598*X598</f>
        <v>0</v>
      </c>
      <c r="N598" s="34">
        <f>'Costs ($2014) Excl Real Esc'!N598*Y598</f>
        <v>0</v>
      </c>
      <c r="O598" s="34">
        <f>'Costs ($2014) Excl Real Esc'!O598*Z598</f>
        <v>0</v>
      </c>
      <c r="P598" s="49">
        <f>'Costs ($2014) Excl Real Esc'!P598*AA598</f>
        <v>0</v>
      </c>
      <c r="R598" s="102">
        <f t="shared" si="39"/>
        <v>0</v>
      </c>
      <c r="S598" s="34">
        <f t="shared" si="40"/>
        <v>0</v>
      </c>
      <c r="T598" s="34">
        <f t="shared" si="41"/>
        <v>0</v>
      </c>
      <c r="U598" s="49">
        <f t="shared" si="42"/>
        <v>0</v>
      </c>
      <c r="W598" s="177">
        <f>SUMPRODUCT('Cost Escalators'!$B$18:$M$18,'Input Data'!$AA598:$AL598)</f>
        <v>1</v>
      </c>
      <c r="X598" s="171">
        <f>SUMPRODUCT('Cost Escalators'!$B$19:$M$19,'Input Data'!$AA598:$AL598)</f>
        <v>1</v>
      </c>
      <c r="Y598" s="171">
        <f>SUMPRODUCT('Cost Escalators'!$B$20:$M$20,'Input Data'!$AA598:$AL598)</f>
        <v>1</v>
      </c>
      <c r="Z598" s="171">
        <f>SUMPRODUCT('Cost Escalators'!$B$21:$M$21,'Input Data'!$AA598:$AL598)</f>
        <v>1</v>
      </c>
      <c r="AA598" s="176">
        <f>SUMPRODUCT('Cost Escalators'!$B$22:$M$22,'Input Data'!$AA598:$AL598)</f>
        <v>1</v>
      </c>
      <c r="AC598" s="255">
        <f>IF(OR($A598='Cost Escalators'!$A$68,$A598='Cost Escalators'!$A$69,$A598='Cost Escalators'!$A$70,$A598='Cost Escalators'!$A$71),SUM($H598:$L598),0)</f>
        <v>0</v>
      </c>
    </row>
    <row r="599" spans="1:29" x14ac:dyDescent="0.2">
      <c r="A599" s="33">
        <f>'Input Data'!A599</f>
        <v>7786</v>
      </c>
      <c r="B599" s="33" t="str">
        <f>'Input Data'!B599</f>
        <v>Communications</v>
      </c>
      <c r="C599" s="33" t="str">
        <f>'Input Data'!C599</f>
        <v>Kangaroo Valley Communications – Vacate 2Ghz Band and Migrate To 6.7Ghz Band</v>
      </c>
      <c r="D599" s="35" t="str">
        <f>'Input Data'!D599</f>
        <v>PS Security/Compliance</v>
      </c>
      <c r="E599" s="63" t="str">
        <f>'Input Data'!E599</f>
        <v>Input_Proj_Commit</v>
      </c>
      <c r="F599" s="68">
        <f>'Input Data'!F599</f>
        <v>2014</v>
      </c>
      <c r="G599" s="52">
        <f>'Input Data'!G599</f>
        <v>2013</v>
      </c>
      <c r="H599" s="34">
        <f>'Costs ($2014) Excl Real Esc'!H599</f>
        <v>0</v>
      </c>
      <c r="I599" s="34">
        <f>'Costs ($2014) Excl Real Esc'!I599</f>
        <v>0</v>
      </c>
      <c r="J599" s="34">
        <f>'Costs ($2014) Excl Real Esc'!J599</f>
        <v>0</v>
      </c>
      <c r="K599" s="34">
        <f>'Costs ($2014) Excl Real Esc'!K599</f>
        <v>902492.86406477448</v>
      </c>
      <c r="L599" s="49">
        <f>'Costs ($2014) Excl Real Esc'!L599*W599</f>
        <v>2294756.7983984374</v>
      </c>
      <c r="M599" s="34">
        <f>'Costs ($2014) Excl Real Esc'!M599*X599</f>
        <v>0</v>
      </c>
      <c r="N599" s="34">
        <f>'Costs ($2014) Excl Real Esc'!N599*Y599</f>
        <v>0</v>
      </c>
      <c r="O599" s="34">
        <f>'Costs ($2014) Excl Real Esc'!O599*Z599</f>
        <v>0</v>
      </c>
      <c r="P599" s="49">
        <f>'Costs ($2014) Excl Real Esc'!P599*AA599</f>
        <v>0</v>
      </c>
      <c r="R599" s="102">
        <f t="shared" si="39"/>
        <v>0</v>
      </c>
      <c r="S599" s="34">
        <f t="shared" si="40"/>
        <v>0</v>
      </c>
      <c r="T599" s="34">
        <f t="shared" si="41"/>
        <v>0</v>
      </c>
      <c r="U599" s="49">
        <f t="shared" si="42"/>
        <v>0</v>
      </c>
      <c r="W599" s="177">
        <f>SUMPRODUCT('Cost Escalators'!$B$18:$M$18,'Input Data'!$AA599:$AL599)</f>
        <v>1</v>
      </c>
      <c r="X599" s="171">
        <f>SUMPRODUCT('Cost Escalators'!$B$19:$M$19,'Input Data'!$AA599:$AL599)</f>
        <v>1</v>
      </c>
      <c r="Y599" s="171">
        <f>SUMPRODUCT('Cost Escalators'!$B$20:$M$20,'Input Data'!$AA599:$AL599)</f>
        <v>1</v>
      </c>
      <c r="Z599" s="171">
        <f>SUMPRODUCT('Cost Escalators'!$B$21:$M$21,'Input Data'!$AA599:$AL599)</f>
        <v>1</v>
      </c>
      <c r="AA599" s="176">
        <f>SUMPRODUCT('Cost Escalators'!$B$22:$M$22,'Input Data'!$AA599:$AL599)</f>
        <v>1</v>
      </c>
      <c r="AC599" s="255">
        <f>IF(OR($A599='Cost Escalators'!$A$68,$A599='Cost Escalators'!$A$69,$A599='Cost Escalators'!$A$70,$A599='Cost Escalators'!$A$71),SUM($H599:$L599),0)</f>
        <v>0</v>
      </c>
    </row>
    <row r="600" spans="1:29" x14ac:dyDescent="0.2">
      <c r="A600" s="33" t="str">
        <f>'Input Data'!A600</f>
        <v>P0001927</v>
      </c>
      <c r="B600" s="33" t="str">
        <f>'Input Data'!B600</f>
        <v>Communications</v>
      </c>
      <c r="C600" s="33" t="str">
        <f>'Input Data'!C600</f>
        <v>Haymarket  330kV  Telecommunications Augmentation</v>
      </c>
      <c r="D600" s="35" t="str">
        <f>'Input Data'!D600</f>
        <v>PS Security/Compliance</v>
      </c>
      <c r="E600" s="63" t="str">
        <f>'Input Data'!E600</f>
        <v>Input_Proj_Commit</v>
      </c>
      <c r="F600" s="68">
        <f>'Input Data'!F600</f>
        <v>2014</v>
      </c>
      <c r="G600" s="52">
        <f>'Input Data'!G600</f>
        <v>2013</v>
      </c>
      <c r="H600" s="34">
        <f>'Costs ($2014) Excl Real Esc'!H600</f>
        <v>0</v>
      </c>
      <c r="I600" s="34">
        <f>'Costs ($2014) Excl Real Esc'!I600</f>
        <v>0</v>
      </c>
      <c r="J600" s="34">
        <f>'Costs ($2014) Excl Real Esc'!J600</f>
        <v>0</v>
      </c>
      <c r="K600" s="34">
        <f>'Costs ($2014) Excl Real Esc'!K600</f>
        <v>0</v>
      </c>
      <c r="L600" s="49">
        <f>'Costs ($2014) Excl Real Esc'!L600*W600</f>
        <v>141013.671875</v>
      </c>
      <c r="M600" s="34">
        <f>'Costs ($2014) Excl Real Esc'!M600*X600</f>
        <v>0</v>
      </c>
      <c r="N600" s="34">
        <f>'Costs ($2014) Excl Real Esc'!N600*Y600</f>
        <v>0</v>
      </c>
      <c r="O600" s="34">
        <f>'Costs ($2014) Excl Real Esc'!O600*Z600</f>
        <v>0</v>
      </c>
      <c r="P600" s="49">
        <f>'Costs ($2014) Excl Real Esc'!P600*AA600</f>
        <v>0</v>
      </c>
      <c r="R600" s="102">
        <f t="shared" si="39"/>
        <v>0</v>
      </c>
      <c r="S600" s="34">
        <f t="shared" si="40"/>
        <v>0</v>
      </c>
      <c r="T600" s="34">
        <f t="shared" si="41"/>
        <v>0</v>
      </c>
      <c r="U600" s="49">
        <f t="shared" si="42"/>
        <v>0</v>
      </c>
      <c r="W600" s="177">
        <f>SUMPRODUCT('Cost Escalators'!$B$18:$M$18,'Input Data'!$AA600:$AL600)</f>
        <v>1</v>
      </c>
      <c r="X600" s="171">
        <f>SUMPRODUCT('Cost Escalators'!$B$19:$M$19,'Input Data'!$AA600:$AL600)</f>
        <v>1</v>
      </c>
      <c r="Y600" s="171">
        <f>SUMPRODUCT('Cost Escalators'!$B$20:$M$20,'Input Data'!$AA600:$AL600)</f>
        <v>1</v>
      </c>
      <c r="Z600" s="171">
        <f>SUMPRODUCT('Cost Escalators'!$B$21:$M$21,'Input Data'!$AA600:$AL600)</f>
        <v>1</v>
      </c>
      <c r="AA600" s="176">
        <f>SUMPRODUCT('Cost Escalators'!$B$22:$M$22,'Input Data'!$AA600:$AL600)</f>
        <v>1</v>
      </c>
      <c r="AC600" s="255">
        <f>IF(OR($A600='Cost Escalators'!$A$68,$A600='Cost Escalators'!$A$69,$A600='Cost Escalators'!$A$70,$A600='Cost Escalators'!$A$71),SUM($H600:$L600),0)</f>
        <v>0</v>
      </c>
    </row>
    <row r="601" spans="1:29" x14ac:dyDescent="0.2">
      <c r="A601" s="33">
        <f>'Input Data'!A601</f>
        <v>6700</v>
      </c>
      <c r="B601" s="33" t="str">
        <f>'Input Data'!B601</f>
        <v>Communications</v>
      </c>
      <c r="C601" s="33" t="str">
        <f>'Input Data'!C601</f>
        <v>VHF Network Augmentationfor Control Room Access</v>
      </c>
      <c r="D601" s="35" t="str">
        <f>'Input Data'!D601</f>
        <v>PS Security/Compliance</v>
      </c>
      <c r="E601" s="63" t="str">
        <f>'Input Data'!E601</f>
        <v>Input_Proj_Commit</v>
      </c>
      <c r="F601" s="68">
        <f>'Input Data'!F601</f>
        <v>2015</v>
      </c>
      <c r="G601" s="52">
        <f>'Input Data'!G601</f>
        <v>2013</v>
      </c>
      <c r="H601" s="34">
        <f>'Costs ($2014) Excl Real Esc'!H601</f>
        <v>23296.248569474341</v>
      </c>
      <c r="I601" s="34">
        <f>'Costs ($2014) Excl Real Esc'!I601</f>
        <v>-30148.83096719383</v>
      </c>
      <c r="J601" s="34">
        <f>'Costs ($2014) Excl Real Esc'!J601</f>
        <v>0</v>
      </c>
      <c r="K601" s="34">
        <f>'Costs ($2014) Excl Real Esc'!K601</f>
        <v>0</v>
      </c>
      <c r="L601" s="49">
        <f>'Costs ($2014) Excl Real Esc'!L601*W601</f>
        <v>0</v>
      </c>
      <c r="M601" s="34">
        <f>'Costs ($2014) Excl Real Esc'!M601*X601</f>
        <v>0</v>
      </c>
      <c r="N601" s="34">
        <f>'Costs ($2014) Excl Real Esc'!N601*Y601</f>
        <v>0</v>
      </c>
      <c r="O601" s="34">
        <f>'Costs ($2014) Excl Real Esc'!O601*Z601</f>
        <v>0</v>
      </c>
      <c r="P601" s="49">
        <f>'Costs ($2014) Excl Real Esc'!P601*AA601</f>
        <v>0</v>
      </c>
      <c r="R601" s="102">
        <f t="shared" si="39"/>
        <v>-6852.5823977194887</v>
      </c>
      <c r="S601" s="34">
        <f t="shared" si="40"/>
        <v>0</v>
      </c>
      <c r="T601" s="34">
        <f t="shared" si="41"/>
        <v>0</v>
      </c>
      <c r="U601" s="49">
        <f t="shared" si="42"/>
        <v>0</v>
      </c>
      <c r="W601" s="177">
        <f>SUMPRODUCT('Cost Escalators'!$B$18:$M$18,'Input Data'!$AA601:$AL601)</f>
        <v>1</v>
      </c>
      <c r="X601" s="171">
        <f>SUMPRODUCT('Cost Escalators'!$B$19:$M$19,'Input Data'!$AA601:$AL601)</f>
        <v>1</v>
      </c>
      <c r="Y601" s="171">
        <f>SUMPRODUCT('Cost Escalators'!$B$20:$M$20,'Input Data'!$AA601:$AL601)</f>
        <v>1</v>
      </c>
      <c r="Z601" s="171">
        <f>SUMPRODUCT('Cost Escalators'!$B$21:$M$21,'Input Data'!$AA601:$AL601)</f>
        <v>1</v>
      </c>
      <c r="AA601" s="176">
        <f>SUMPRODUCT('Cost Escalators'!$B$22:$M$22,'Input Data'!$AA601:$AL601)</f>
        <v>1</v>
      </c>
      <c r="AC601" s="255">
        <f>IF(OR($A601='Cost Escalators'!$A$68,$A601='Cost Escalators'!$A$69,$A601='Cost Escalators'!$A$70,$A601='Cost Escalators'!$A$71),SUM($H601:$L601),0)</f>
        <v>0</v>
      </c>
    </row>
    <row r="602" spans="1:29" x14ac:dyDescent="0.2">
      <c r="A602" s="33">
        <f>'Input Data'!A602</f>
        <v>7119</v>
      </c>
      <c r="B602" s="33" t="str">
        <f>'Input Data'!B602</f>
        <v>Communications</v>
      </c>
      <c r="C602" s="33" t="str">
        <f>'Input Data'!C602</f>
        <v>VHF Network Augmentationfor Control Room Access</v>
      </c>
      <c r="D602" s="35" t="str">
        <f>'Input Data'!D602</f>
        <v>PS Security/Compliance</v>
      </c>
      <c r="E602" s="63" t="str">
        <f>'Input Data'!E602</f>
        <v>Input_Proj_Commit</v>
      </c>
      <c r="F602" s="68">
        <f>'Input Data'!F602</f>
        <v>2015</v>
      </c>
      <c r="G602" s="52">
        <f>'Input Data'!G602</f>
        <v>2013</v>
      </c>
      <c r="H602" s="34">
        <f>'Costs ($2014) Excl Real Esc'!H602</f>
        <v>0</v>
      </c>
      <c r="I602" s="34">
        <f>'Costs ($2014) Excl Real Esc'!I602</f>
        <v>34960.727669572705</v>
      </c>
      <c r="J602" s="34">
        <f>'Costs ($2014) Excl Real Esc'!J602</f>
        <v>-36543.298066569238</v>
      </c>
      <c r="K602" s="34">
        <f>'Costs ($2014) Excl Real Esc'!K602</f>
        <v>0</v>
      </c>
      <c r="L602" s="49">
        <f>'Costs ($2014) Excl Real Esc'!L602*W602</f>
        <v>0</v>
      </c>
      <c r="M602" s="34">
        <f>'Costs ($2014) Excl Real Esc'!M602*X602</f>
        <v>0</v>
      </c>
      <c r="N602" s="34">
        <f>'Costs ($2014) Excl Real Esc'!N602*Y602</f>
        <v>0</v>
      </c>
      <c r="O602" s="34">
        <f>'Costs ($2014) Excl Real Esc'!O602*Z602</f>
        <v>0</v>
      </c>
      <c r="P602" s="49">
        <f>'Costs ($2014) Excl Real Esc'!P602*AA602</f>
        <v>0</v>
      </c>
      <c r="R602" s="102">
        <f t="shared" si="39"/>
        <v>-1582.5703969965325</v>
      </c>
      <c r="S602" s="34">
        <f t="shared" si="40"/>
        <v>0</v>
      </c>
      <c r="T602" s="34">
        <f t="shared" si="41"/>
        <v>0</v>
      </c>
      <c r="U602" s="49">
        <f t="shared" si="42"/>
        <v>0</v>
      </c>
      <c r="W602" s="177">
        <f>SUMPRODUCT('Cost Escalators'!$B$18:$M$18,'Input Data'!$AA602:$AL602)</f>
        <v>1</v>
      </c>
      <c r="X602" s="171">
        <f>SUMPRODUCT('Cost Escalators'!$B$19:$M$19,'Input Data'!$AA602:$AL602)</f>
        <v>1</v>
      </c>
      <c r="Y602" s="171">
        <f>SUMPRODUCT('Cost Escalators'!$B$20:$M$20,'Input Data'!$AA602:$AL602)</f>
        <v>1</v>
      </c>
      <c r="Z602" s="171">
        <f>SUMPRODUCT('Cost Escalators'!$B$21:$M$21,'Input Data'!$AA602:$AL602)</f>
        <v>1</v>
      </c>
      <c r="AA602" s="176">
        <f>SUMPRODUCT('Cost Escalators'!$B$22:$M$22,'Input Data'!$AA602:$AL602)</f>
        <v>1</v>
      </c>
      <c r="AC602" s="255">
        <f>IF(OR($A602='Cost Escalators'!$A$68,$A602='Cost Escalators'!$A$69,$A602='Cost Escalators'!$A$70,$A602='Cost Escalators'!$A$71),SUM($H602:$L602),0)</f>
        <v>0</v>
      </c>
    </row>
    <row r="603" spans="1:29" x14ac:dyDescent="0.2">
      <c r="A603" s="33">
        <f>'Input Data'!A603</f>
        <v>7286</v>
      </c>
      <c r="B603" s="33" t="str">
        <f>'Input Data'!B603</f>
        <v>Communications</v>
      </c>
      <c r="C603" s="33" t="str">
        <f>'Input Data'!C603</f>
        <v>New England District Telecommunications Augmentation</v>
      </c>
      <c r="D603" s="35" t="str">
        <f>'Input Data'!D603</f>
        <v>PS Security/Compliance</v>
      </c>
      <c r="E603" s="63" t="str">
        <f>'Input Data'!E603</f>
        <v>Input_Proj_Commit</v>
      </c>
      <c r="F603" s="68">
        <f>'Input Data'!F603</f>
        <v>2015</v>
      </c>
      <c r="G603" s="52">
        <f>'Input Data'!G603</f>
        <v>2013</v>
      </c>
      <c r="H603" s="34">
        <f>'Costs ($2014) Excl Real Esc'!H603</f>
        <v>21635.44091895577</v>
      </c>
      <c r="I603" s="34">
        <f>'Costs ($2014) Excl Real Esc'!I603</f>
        <v>29055.993865382672</v>
      </c>
      <c r="J603" s="34">
        <f>'Costs ($2014) Excl Real Esc'!J603</f>
        <v>75210.711611238148</v>
      </c>
      <c r="K603" s="34">
        <f>'Costs ($2014) Excl Real Esc'!K603</f>
        <v>234807.26228620365</v>
      </c>
      <c r="L603" s="49">
        <f>'Costs ($2014) Excl Real Esc'!L603*W603</f>
        <v>2438642.0953320311</v>
      </c>
      <c r="M603" s="34">
        <f>'Costs ($2014) Excl Real Esc'!M603*X603</f>
        <v>1692900.2928222655</v>
      </c>
      <c r="N603" s="34">
        <f>'Costs ($2014) Excl Real Esc'!N603*Y603</f>
        <v>0</v>
      </c>
      <c r="O603" s="34">
        <f>'Costs ($2014) Excl Real Esc'!O603*Z603</f>
        <v>0</v>
      </c>
      <c r="P603" s="49">
        <f>'Costs ($2014) Excl Real Esc'!P603*AA603</f>
        <v>0</v>
      </c>
      <c r="R603" s="102">
        <f t="shared" si="39"/>
        <v>4492251.7968360763</v>
      </c>
      <c r="S603" s="34">
        <f t="shared" si="40"/>
        <v>0</v>
      </c>
      <c r="T603" s="34">
        <f t="shared" si="41"/>
        <v>0</v>
      </c>
      <c r="U603" s="49">
        <f t="shared" si="42"/>
        <v>0</v>
      </c>
      <c r="W603" s="177">
        <f>SUMPRODUCT('Cost Escalators'!$B$18:$M$18,'Input Data'!$AA603:$AL603)</f>
        <v>1</v>
      </c>
      <c r="X603" s="171">
        <f>SUMPRODUCT('Cost Escalators'!$B$19:$M$19,'Input Data'!$AA603:$AL603)</f>
        <v>1</v>
      </c>
      <c r="Y603" s="171">
        <f>SUMPRODUCT('Cost Escalators'!$B$20:$M$20,'Input Data'!$AA603:$AL603)</f>
        <v>1</v>
      </c>
      <c r="Z603" s="171">
        <f>SUMPRODUCT('Cost Escalators'!$B$21:$M$21,'Input Data'!$AA603:$AL603)</f>
        <v>1</v>
      </c>
      <c r="AA603" s="176">
        <f>SUMPRODUCT('Cost Escalators'!$B$22:$M$22,'Input Data'!$AA603:$AL603)</f>
        <v>1</v>
      </c>
      <c r="AC603" s="255">
        <f>IF(OR($A603='Cost Escalators'!$A$68,$A603='Cost Escalators'!$A$69,$A603='Cost Escalators'!$A$70,$A603='Cost Escalators'!$A$71),SUM($H603:$L603),0)</f>
        <v>0</v>
      </c>
    </row>
    <row r="604" spans="1:29" x14ac:dyDescent="0.2">
      <c r="A604" s="33">
        <f>'Input Data'!A604</f>
        <v>8098</v>
      </c>
      <c r="B604" s="33" t="str">
        <f>'Input Data'!B604</f>
        <v>Communications</v>
      </c>
      <c r="C604" s="33" t="str">
        <f>'Input Data'!C604</f>
        <v>VHF Network Augmentationfor Control Room Access</v>
      </c>
      <c r="D604" s="35" t="str">
        <f>'Input Data'!D604</f>
        <v>PS Security/Compliance</v>
      </c>
      <c r="E604" s="63" t="str">
        <f>'Input Data'!E604</f>
        <v>Input_Proj_Commit</v>
      </c>
      <c r="F604" s="68">
        <f>'Input Data'!F604</f>
        <v>2015</v>
      </c>
      <c r="G604" s="52">
        <f>'Input Data'!G604</f>
        <v>2013</v>
      </c>
      <c r="H604" s="34">
        <f>'Costs ($2014) Excl Real Esc'!H604</f>
        <v>0</v>
      </c>
      <c r="I604" s="34">
        <f>'Costs ($2014) Excl Real Esc'!I604</f>
        <v>0</v>
      </c>
      <c r="J604" s="34">
        <f>'Costs ($2014) Excl Real Esc'!J604</f>
        <v>0</v>
      </c>
      <c r="K604" s="34">
        <f>'Costs ($2014) Excl Real Esc'!K604</f>
        <v>3503.2463536446926</v>
      </c>
      <c r="L604" s="49">
        <f>'Costs ($2014) Excl Real Esc'!L604*W604</f>
        <v>720507.8125</v>
      </c>
      <c r="M604" s="34">
        <f>'Costs ($2014) Excl Real Esc'!M604*X604</f>
        <v>216152.34375</v>
      </c>
      <c r="N604" s="34">
        <f>'Costs ($2014) Excl Real Esc'!N604*Y604</f>
        <v>2161523.4375</v>
      </c>
      <c r="O604" s="34">
        <f>'Costs ($2014) Excl Real Esc'!O604*Z604</f>
        <v>0</v>
      </c>
      <c r="P604" s="49">
        <f>'Costs ($2014) Excl Real Esc'!P604*AA604</f>
        <v>0</v>
      </c>
      <c r="R604" s="102">
        <f t="shared" si="39"/>
        <v>3101686.8401036449</v>
      </c>
      <c r="S604" s="34">
        <f t="shared" si="40"/>
        <v>0</v>
      </c>
      <c r="T604" s="34">
        <f t="shared" si="41"/>
        <v>0</v>
      </c>
      <c r="U604" s="49">
        <f t="shared" si="42"/>
        <v>0</v>
      </c>
      <c r="W604" s="177">
        <f>SUMPRODUCT('Cost Escalators'!$B$18:$M$18,'Input Data'!$AA604:$AL604)</f>
        <v>1</v>
      </c>
      <c r="X604" s="171">
        <f>SUMPRODUCT('Cost Escalators'!$B$19:$M$19,'Input Data'!$AA604:$AL604)</f>
        <v>1</v>
      </c>
      <c r="Y604" s="171">
        <f>SUMPRODUCT('Cost Escalators'!$B$20:$M$20,'Input Data'!$AA604:$AL604)</f>
        <v>1</v>
      </c>
      <c r="Z604" s="171">
        <f>SUMPRODUCT('Cost Escalators'!$B$21:$M$21,'Input Data'!$AA604:$AL604)</f>
        <v>1</v>
      </c>
      <c r="AA604" s="176">
        <f>SUMPRODUCT('Cost Escalators'!$B$22:$M$22,'Input Data'!$AA604:$AL604)</f>
        <v>1</v>
      </c>
      <c r="AC604" s="255">
        <f>IF(OR($A604='Cost Escalators'!$A$68,$A604='Cost Escalators'!$A$69,$A604='Cost Escalators'!$A$70,$A604='Cost Escalators'!$A$71),SUM($H604:$L604),0)</f>
        <v>0</v>
      </c>
    </row>
    <row r="605" spans="1:29" x14ac:dyDescent="0.2">
      <c r="A605" s="33">
        <f>'Input Data'!A605</f>
        <v>7783</v>
      </c>
      <c r="B605" s="33" t="str">
        <f>'Input Data'!B605</f>
        <v>Communications</v>
      </c>
      <c r="C605" s="33" t="str">
        <f>'Input Data'!C605</f>
        <v>Northern Microwave Loop</v>
      </c>
      <c r="D605" s="35" t="str">
        <f>'Input Data'!D605</f>
        <v>PS Security/Compliance</v>
      </c>
      <c r="E605" s="63" t="str">
        <f>'Input Data'!E605</f>
        <v>Input_Proj_Commit</v>
      </c>
      <c r="F605" s="68">
        <f>'Input Data'!F605</f>
        <v>2016</v>
      </c>
      <c r="G605" s="52">
        <f>'Input Data'!G605</f>
        <v>2013</v>
      </c>
      <c r="H605" s="34">
        <f>'Costs ($2014) Excl Real Esc'!H605</f>
        <v>467408.03964253829</v>
      </c>
      <c r="I605" s="34">
        <f>'Costs ($2014) Excl Real Esc'!I605</f>
        <v>126391.09297721517</v>
      </c>
      <c r="J605" s="34">
        <f>'Costs ($2014) Excl Real Esc'!J605</f>
        <v>30610.049364142298</v>
      </c>
      <c r="K605" s="34">
        <f>'Costs ($2014) Excl Real Esc'!K605</f>
        <v>404907.09309604508</v>
      </c>
      <c r="L605" s="49">
        <f>'Costs ($2014) Excl Real Esc'!L605*W605</f>
        <v>1856316.818756514</v>
      </c>
      <c r="M605" s="34">
        <f>'Costs ($2014) Excl Real Esc'!M605*X605</f>
        <v>10314479.42496747</v>
      </c>
      <c r="N605" s="34">
        <f>'Costs ($2014) Excl Real Esc'!N605*Y605</f>
        <v>642127.28845963557</v>
      </c>
      <c r="O605" s="34">
        <f>'Costs ($2014) Excl Real Esc'!O605*Z605</f>
        <v>0</v>
      </c>
      <c r="P605" s="49">
        <f>'Costs ($2014) Excl Real Esc'!P605*AA605</f>
        <v>0</v>
      </c>
      <c r="R605" s="102">
        <f t="shared" si="39"/>
        <v>0</v>
      </c>
      <c r="S605" s="34">
        <f t="shared" si="40"/>
        <v>13842239.807263561</v>
      </c>
      <c r="T605" s="34">
        <f t="shared" si="41"/>
        <v>0</v>
      </c>
      <c r="U605" s="49">
        <f t="shared" si="42"/>
        <v>0</v>
      </c>
      <c r="W605" s="177">
        <f>SUMPRODUCT('Cost Escalators'!$B$18:$M$18,'Input Data'!$AA605:$AL605)</f>
        <v>1</v>
      </c>
      <c r="X605" s="171">
        <f>SUMPRODUCT('Cost Escalators'!$B$19:$M$19,'Input Data'!$AA605:$AL605)</f>
        <v>1</v>
      </c>
      <c r="Y605" s="171">
        <f>SUMPRODUCT('Cost Escalators'!$B$20:$M$20,'Input Data'!$AA605:$AL605)</f>
        <v>1</v>
      </c>
      <c r="Z605" s="171">
        <f>SUMPRODUCT('Cost Escalators'!$B$21:$M$21,'Input Data'!$AA605:$AL605)</f>
        <v>1</v>
      </c>
      <c r="AA605" s="176">
        <f>SUMPRODUCT('Cost Escalators'!$B$22:$M$22,'Input Data'!$AA605:$AL605)</f>
        <v>1</v>
      </c>
      <c r="AC605" s="255">
        <f>IF(OR($A605='Cost Escalators'!$A$68,$A605='Cost Escalators'!$A$69,$A605='Cost Escalators'!$A$70,$A605='Cost Escalators'!$A$71),SUM($H605:$L605),0)</f>
        <v>0</v>
      </c>
    </row>
    <row r="606" spans="1:29" x14ac:dyDescent="0.2">
      <c r="A606" s="33">
        <f>'Input Data'!A606</f>
        <v>6155</v>
      </c>
      <c r="B606" s="33" t="str">
        <f>'Input Data'!B606</f>
        <v>Control System</v>
      </c>
      <c r="C606" s="33" t="str">
        <f>'Input Data'!C606</f>
        <v>Replacement of Electromechanical Underfrequency Relays</v>
      </c>
      <c r="D606" s="35" t="str">
        <f>'Input Data'!D606</f>
        <v>PS Security/Compliance</v>
      </c>
      <c r="E606" s="63" t="str">
        <f>'Input Data'!E606</f>
        <v>Input_Proj_Commit</v>
      </c>
      <c r="F606" s="68">
        <f>'Input Data'!F606</f>
        <v>2011</v>
      </c>
      <c r="G606" s="52">
        <f>'Input Data'!G606</f>
        <v>2013</v>
      </c>
      <c r="H606" s="34">
        <f>'Costs ($2014) Excl Real Esc'!H606</f>
        <v>74663.195915204065</v>
      </c>
      <c r="I606" s="34">
        <f>'Costs ($2014) Excl Real Esc'!I606</f>
        <v>5353.6363749658713</v>
      </c>
      <c r="J606" s="34">
        <f>'Costs ($2014) Excl Real Esc'!J606</f>
        <v>0</v>
      </c>
      <c r="K606" s="34">
        <f>'Costs ($2014) Excl Real Esc'!K606</f>
        <v>418.40755183320329</v>
      </c>
      <c r="L606" s="49">
        <f>'Costs ($2014) Excl Real Esc'!L606*W606</f>
        <v>0</v>
      </c>
      <c r="M606" s="34">
        <f>'Costs ($2014) Excl Real Esc'!M606*X606</f>
        <v>0</v>
      </c>
      <c r="N606" s="34">
        <f>'Costs ($2014) Excl Real Esc'!N606*Y606</f>
        <v>0</v>
      </c>
      <c r="O606" s="34">
        <f>'Costs ($2014) Excl Real Esc'!O606*Z606</f>
        <v>0</v>
      </c>
      <c r="P606" s="49">
        <f>'Costs ($2014) Excl Real Esc'!P606*AA606</f>
        <v>0</v>
      </c>
      <c r="R606" s="102">
        <f t="shared" si="39"/>
        <v>0</v>
      </c>
      <c r="S606" s="34">
        <f t="shared" si="40"/>
        <v>0</v>
      </c>
      <c r="T606" s="34">
        <f t="shared" si="41"/>
        <v>0</v>
      </c>
      <c r="U606" s="49">
        <f t="shared" si="42"/>
        <v>0</v>
      </c>
      <c r="W606" s="177">
        <f>SUMPRODUCT('Cost Escalators'!$B$18:$M$18,'Input Data'!$AA606:$AL606)</f>
        <v>1</v>
      </c>
      <c r="X606" s="171">
        <f>SUMPRODUCT('Cost Escalators'!$B$19:$M$19,'Input Data'!$AA606:$AL606)</f>
        <v>1</v>
      </c>
      <c r="Y606" s="171">
        <f>SUMPRODUCT('Cost Escalators'!$B$20:$M$20,'Input Data'!$AA606:$AL606)</f>
        <v>1</v>
      </c>
      <c r="Z606" s="171">
        <f>SUMPRODUCT('Cost Escalators'!$B$21:$M$21,'Input Data'!$AA606:$AL606)</f>
        <v>1</v>
      </c>
      <c r="AA606" s="176">
        <f>SUMPRODUCT('Cost Escalators'!$B$22:$M$22,'Input Data'!$AA606:$AL606)</f>
        <v>1</v>
      </c>
      <c r="AC606" s="255">
        <f>IF(OR($A606='Cost Escalators'!$A$68,$A606='Cost Escalators'!$A$69,$A606='Cost Escalators'!$A$70,$A606='Cost Escalators'!$A$71),SUM($H606:$L606),0)</f>
        <v>0</v>
      </c>
    </row>
    <row r="607" spans="1:29" x14ac:dyDescent="0.2">
      <c r="A607" s="33">
        <f>'Input Data'!A607</f>
        <v>6941</v>
      </c>
      <c r="B607" s="33" t="str">
        <f>'Input Data'!B607</f>
        <v>Control System</v>
      </c>
      <c r="C607" s="33" t="str">
        <f>'Input Data'!C607</f>
        <v>Auto Underfrequency Loadshedding Schemes Modification</v>
      </c>
      <c r="D607" s="35" t="str">
        <f>'Input Data'!D607</f>
        <v>PS Security/Compliance</v>
      </c>
      <c r="E607" s="63" t="str">
        <f>'Input Data'!E607</f>
        <v>Input_Proj_Commit</v>
      </c>
      <c r="F607" s="68">
        <f>'Input Data'!F607</f>
        <v>2012</v>
      </c>
      <c r="G607" s="52">
        <f>'Input Data'!G607</f>
        <v>2013</v>
      </c>
      <c r="H607" s="34">
        <f>'Costs ($2014) Excl Real Esc'!H607</f>
        <v>45275.292842440926</v>
      </c>
      <c r="I607" s="34">
        <f>'Costs ($2014) Excl Real Esc'!I607</f>
        <v>1007998.5104197281</v>
      </c>
      <c r="J607" s="34">
        <f>'Costs ($2014) Excl Real Esc'!J607</f>
        <v>565048.60614888114</v>
      </c>
      <c r="K607" s="34">
        <f>'Costs ($2014) Excl Real Esc'!K607</f>
        <v>55577.551640707097</v>
      </c>
      <c r="L607" s="49">
        <f>'Costs ($2014) Excl Real Esc'!L607*W607</f>
        <v>0</v>
      </c>
      <c r="M607" s="34">
        <f>'Costs ($2014) Excl Real Esc'!M607*X607</f>
        <v>0</v>
      </c>
      <c r="N607" s="34">
        <f>'Costs ($2014) Excl Real Esc'!N607*Y607</f>
        <v>0</v>
      </c>
      <c r="O607" s="34">
        <f>'Costs ($2014) Excl Real Esc'!O607*Z607</f>
        <v>0</v>
      </c>
      <c r="P607" s="49">
        <f>'Costs ($2014) Excl Real Esc'!P607*AA607</f>
        <v>0</v>
      </c>
      <c r="R607" s="102">
        <f t="shared" si="39"/>
        <v>0</v>
      </c>
      <c r="S607" s="34">
        <f t="shared" si="40"/>
        <v>0</v>
      </c>
      <c r="T607" s="34">
        <f t="shared" si="41"/>
        <v>0</v>
      </c>
      <c r="U607" s="49">
        <f t="shared" si="42"/>
        <v>0</v>
      </c>
      <c r="W607" s="177">
        <f>SUMPRODUCT('Cost Escalators'!$B$18:$M$18,'Input Data'!$AA607:$AL607)</f>
        <v>1</v>
      </c>
      <c r="X607" s="171">
        <f>SUMPRODUCT('Cost Escalators'!$B$19:$M$19,'Input Data'!$AA607:$AL607)</f>
        <v>1</v>
      </c>
      <c r="Y607" s="171">
        <f>SUMPRODUCT('Cost Escalators'!$B$20:$M$20,'Input Data'!$AA607:$AL607)</f>
        <v>1</v>
      </c>
      <c r="Z607" s="171">
        <f>SUMPRODUCT('Cost Escalators'!$B$21:$M$21,'Input Data'!$AA607:$AL607)</f>
        <v>1</v>
      </c>
      <c r="AA607" s="176">
        <f>SUMPRODUCT('Cost Escalators'!$B$22:$M$22,'Input Data'!$AA607:$AL607)</f>
        <v>1</v>
      </c>
      <c r="AC607" s="255">
        <f>IF(OR($A607='Cost Escalators'!$A$68,$A607='Cost Escalators'!$A$69,$A607='Cost Escalators'!$A$70,$A607='Cost Escalators'!$A$71),SUM($H607:$L607),0)</f>
        <v>0</v>
      </c>
    </row>
    <row r="608" spans="1:29" x14ac:dyDescent="0.2">
      <c r="A608" s="33" t="str">
        <f>'Input Data'!A608</f>
        <v>P0002149</v>
      </c>
      <c r="B608" s="33" t="str">
        <f>'Input Data'!B608</f>
        <v>Control System</v>
      </c>
      <c r="C608" s="33" t="str">
        <f>'Input Data'!C608</f>
        <v>Indication and Metering CT Ratio Changes at Dumaresq</v>
      </c>
      <c r="D608" s="35" t="str">
        <f>'Input Data'!D608</f>
        <v>PS Security/Compliance</v>
      </c>
      <c r="E608" s="63" t="str">
        <f>'Input Data'!E608</f>
        <v>Input_Proj_Commit</v>
      </c>
      <c r="F608" s="68">
        <f>'Input Data'!F608</f>
        <v>2014</v>
      </c>
      <c r="G608" s="52">
        <f>'Input Data'!G608</f>
        <v>2013</v>
      </c>
      <c r="H608" s="34">
        <f>'Costs ($2014) Excl Real Esc'!H608</f>
        <v>0</v>
      </c>
      <c r="I608" s="34">
        <f>'Costs ($2014) Excl Real Esc'!I608</f>
        <v>0</v>
      </c>
      <c r="J608" s="34">
        <f>'Costs ($2014) Excl Real Esc'!J608</f>
        <v>0</v>
      </c>
      <c r="K608" s="34">
        <f>'Costs ($2014) Excl Real Esc'!K608</f>
        <v>0</v>
      </c>
      <c r="L608" s="49">
        <f>'Costs ($2014) Excl Real Esc'!L608*W608</f>
        <v>60522.65625</v>
      </c>
      <c r="M608" s="34">
        <f>'Costs ($2014) Excl Real Esc'!M608*X608</f>
        <v>0</v>
      </c>
      <c r="N608" s="34">
        <f>'Costs ($2014) Excl Real Esc'!N608*Y608</f>
        <v>0</v>
      </c>
      <c r="O608" s="34">
        <f>'Costs ($2014) Excl Real Esc'!O608*Z608</f>
        <v>0</v>
      </c>
      <c r="P608" s="49">
        <f>'Costs ($2014) Excl Real Esc'!P608*AA608</f>
        <v>0</v>
      </c>
      <c r="R608" s="102">
        <f t="shared" si="39"/>
        <v>0</v>
      </c>
      <c r="S608" s="34">
        <f t="shared" si="40"/>
        <v>0</v>
      </c>
      <c r="T608" s="34">
        <f t="shared" si="41"/>
        <v>0</v>
      </c>
      <c r="U608" s="49">
        <f t="shared" si="42"/>
        <v>0</v>
      </c>
      <c r="W608" s="177">
        <f>SUMPRODUCT('Cost Escalators'!$B$18:$M$18,'Input Data'!$AA608:$AL608)</f>
        <v>1</v>
      </c>
      <c r="X608" s="171">
        <f>SUMPRODUCT('Cost Escalators'!$B$19:$M$19,'Input Data'!$AA608:$AL608)</f>
        <v>1</v>
      </c>
      <c r="Y608" s="171">
        <f>SUMPRODUCT('Cost Escalators'!$B$20:$M$20,'Input Data'!$AA608:$AL608)</f>
        <v>1</v>
      </c>
      <c r="Z608" s="171">
        <f>SUMPRODUCT('Cost Escalators'!$B$21:$M$21,'Input Data'!$AA608:$AL608)</f>
        <v>1</v>
      </c>
      <c r="AA608" s="176">
        <f>SUMPRODUCT('Cost Escalators'!$B$22:$M$22,'Input Data'!$AA608:$AL608)</f>
        <v>1</v>
      </c>
      <c r="AC608" s="255">
        <f>IF(OR($A608='Cost Escalators'!$A$68,$A608='Cost Escalators'!$A$69,$A608='Cost Escalators'!$A$70,$A608='Cost Escalators'!$A$71),SUM($H608:$L608),0)</f>
        <v>0</v>
      </c>
    </row>
    <row r="609" spans="1:29" x14ac:dyDescent="0.2">
      <c r="A609" s="33">
        <f>'Input Data'!A609</f>
        <v>6113</v>
      </c>
      <c r="B609" s="33" t="str">
        <f>'Input Data'!B609</f>
        <v>Control System</v>
      </c>
      <c r="C609" s="33" t="str">
        <f>'Input Data'!C609</f>
        <v>Multiple Contingency System Protection Scheme</v>
      </c>
      <c r="D609" s="35" t="str">
        <f>'Input Data'!D609</f>
        <v>PS Security/Compliance</v>
      </c>
      <c r="E609" s="63" t="str">
        <f>'Input Data'!E609</f>
        <v>Input_Proj_Commit</v>
      </c>
      <c r="F609" s="68">
        <f>'Input Data'!F609</f>
        <v>2016</v>
      </c>
      <c r="G609" s="52">
        <f>'Input Data'!G609</f>
        <v>2013</v>
      </c>
      <c r="H609" s="34">
        <f>'Costs ($2014) Excl Real Esc'!H609</f>
        <v>0</v>
      </c>
      <c r="I609" s="34">
        <f>'Costs ($2014) Excl Real Esc'!I609</f>
        <v>-3311.9865530398383</v>
      </c>
      <c r="J609" s="34">
        <f>'Costs ($2014) Excl Real Esc'!J609</f>
        <v>0</v>
      </c>
      <c r="K609" s="34">
        <f>'Costs ($2014) Excl Real Esc'!K609</f>
        <v>0</v>
      </c>
      <c r="L609" s="49">
        <f>'Costs ($2014) Excl Real Esc'!L609*W609</f>
        <v>0</v>
      </c>
      <c r="M609" s="34">
        <f>'Costs ($2014) Excl Real Esc'!M609*X609</f>
        <v>0</v>
      </c>
      <c r="N609" s="34">
        <f>'Costs ($2014) Excl Real Esc'!N609*Y609</f>
        <v>0</v>
      </c>
      <c r="O609" s="34">
        <f>'Costs ($2014) Excl Real Esc'!O609*Z609</f>
        <v>0</v>
      </c>
      <c r="P609" s="49">
        <f>'Costs ($2014) Excl Real Esc'!P609*AA609</f>
        <v>0</v>
      </c>
      <c r="R609" s="102">
        <f t="shared" si="39"/>
        <v>0</v>
      </c>
      <c r="S609" s="34">
        <f t="shared" si="40"/>
        <v>-3311.9865530398383</v>
      </c>
      <c r="T609" s="34">
        <f t="shared" si="41"/>
        <v>0</v>
      </c>
      <c r="U609" s="49">
        <f t="shared" si="42"/>
        <v>0</v>
      </c>
      <c r="W609" s="177">
        <f>SUMPRODUCT('Cost Escalators'!$B$18:$M$18,'Input Data'!$AA609:$AL609)</f>
        <v>1</v>
      </c>
      <c r="X609" s="171">
        <f>SUMPRODUCT('Cost Escalators'!$B$19:$M$19,'Input Data'!$AA609:$AL609)</f>
        <v>1</v>
      </c>
      <c r="Y609" s="171">
        <f>SUMPRODUCT('Cost Escalators'!$B$20:$M$20,'Input Data'!$AA609:$AL609)</f>
        <v>1</v>
      </c>
      <c r="Z609" s="171">
        <f>SUMPRODUCT('Cost Escalators'!$B$21:$M$21,'Input Data'!$AA609:$AL609)</f>
        <v>1</v>
      </c>
      <c r="AA609" s="176">
        <f>SUMPRODUCT('Cost Escalators'!$B$22:$M$22,'Input Data'!$AA609:$AL609)</f>
        <v>1</v>
      </c>
      <c r="AC609" s="255">
        <f>IF(OR($A609='Cost Escalators'!$A$68,$A609='Cost Escalators'!$A$69,$A609='Cost Escalators'!$A$70,$A609='Cost Escalators'!$A$71),SUM($H609:$L609),0)</f>
        <v>0</v>
      </c>
    </row>
    <row r="610" spans="1:29" x14ac:dyDescent="0.2">
      <c r="A610" s="33">
        <f>'Input Data'!A610</f>
        <v>7065</v>
      </c>
      <c r="B610" s="33" t="str">
        <f>'Input Data'!B610</f>
        <v>Control System</v>
      </c>
      <c r="C610" s="33" t="str">
        <f>'Input Data'!C610</f>
        <v>Modification of Synchronising Angle at Gen Sites</v>
      </c>
      <c r="D610" s="35" t="str">
        <f>'Input Data'!D610</f>
        <v>PS Security/Compliance</v>
      </c>
      <c r="E610" s="63" t="str">
        <f>'Input Data'!E610</f>
        <v>Input_Proj_Commit</v>
      </c>
      <c r="F610" s="68">
        <f>'Input Data'!F610</f>
        <v>2016</v>
      </c>
      <c r="G610" s="52">
        <f>'Input Data'!G610</f>
        <v>2013</v>
      </c>
      <c r="H610" s="34">
        <f>'Costs ($2014) Excl Real Esc'!H610</f>
        <v>0</v>
      </c>
      <c r="I610" s="34">
        <f>'Costs ($2014) Excl Real Esc'!I610</f>
        <v>0</v>
      </c>
      <c r="J610" s="34">
        <f>'Costs ($2014) Excl Real Esc'!J610</f>
        <v>0</v>
      </c>
      <c r="K610" s="34">
        <f>'Costs ($2014) Excl Real Esc'!K610</f>
        <v>0</v>
      </c>
      <c r="L610" s="49">
        <f>'Costs ($2014) Excl Real Esc'!L610*W610</f>
        <v>1675338.4552734375</v>
      </c>
      <c r="M610" s="34">
        <f>'Costs ($2014) Excl Real Esc'!M610*X610</f>
        <v>1118261.2971796873</v>
      </c>
      <c r="N610" s="34">
        <f>'Costs ($2014) Excl Real Esc'!N610*Y610</f>
        <v>99679.316187499993</v>
      </c>
      <c r="O610" s="34">
        <f>'Costs ($2014) Excl Real Esc'!O610*Z610</f>
        <v>0</v>
      </c>
      <c r="P610" s="49">
        <f>'Costs ($2014) Excl Real Esc'!P610*AA610</f>
        <v>0</v>
      </c>
      <c r="R610" s="102">
        <f t="shared" si="39"/>
        <v>0</v>
      </c>
      <c r="S610" s="34">
        <f t="shared" si="40"/>
        <v>2893279.0686406251</v>
      </c>
      <c r="T610" s="34">
        <f t="shared" si="41"/>
        <v>0</v>
      </c>
      <c r="U610" s="49">
        <f t="shared" si="42"/>
        <v>0</v>
      </c>
      <c r="W610" s="177">
        <f>SUMPRODUCT('Cost Escalators'!$B$18:$M$18,'Input Data'!$AA610:$AL610)</f>
        <v>1</v>
      </c>
      <c r="X610" s="171">
        <f>SUMPRODUCT('Cost Escalators'!$B$19:$M$19,'Input Data'!$AA610:$AL610)</f>
        <v>1</v>
      </c>
      <c r="Y610" s="171">
        <f>SUMPRODUCT('Cost Escalators'!$B$20:$M$20,'Input Data'!$AA610:$AL610)</f>
        <v>1</v>
      </c>
      <c r="Z610" s="171">
        <f>SUMPRODUCT('Cost Escalators'!$B$21:$M$21,'Input Data'!$AA610:$AL610)</f>
        <v>1</v>
      </c>
      <c r="AA610" s="176">
        <f>SUMPRODUCT('Cost Escalators'!$B$22:$M$22,'Input Data'!$AA610:$AL610)</f>
        <v>1</v>
      </c>
      <c r="AC610" s="255">
        <f>IF(OR($A610='Cost Escalators'!$A$68,$A610='Cost Escalators'!$A$69,$A610='Cost Escalators'!$A$70,$A610='Cost Escalators'!$A$71),SUM($H610:$L610),0)</f>
        <v>0</v>
      </c>
    </row>
    <row r="611" spans="1:29" x14ac:dyDescent="0.2">
      <c r="A611" s="33">
        <f>'Input Data'!A611</f>
        <v>7505</v>
      </c>
      <c r="B611" s="33" t="str">
        <f>'Input Data'!B611</f>
        <v>Control System</v>
      </c>
      <c r="C611" s="33" t="str">
        <f>'Input Data'!C611</f>
        <v>Modification of Synchronising Angle at Gen Sites</v>
      </c>
      <c r="D611" s="35" t="str">
        <f>'Input Data'!D611</f>
        <v>PS Security/Compliance</v>
      </c>
      <c r="E611" s="63" t="str">
        <f>'Input Data'!E611</f>
        <v>Input_Proj_Commit</v>
      </c>
      <c r="F611" s="68">
        <f>'Input Data'!F611</f>
        <v>2016</v>
      </c>
      <c r="G611" s="52">
        <f>'Input Data'!G611</f>
        <v>2013</v>
      </c>
      <c r="H611" s="34">
        <f>'Costs ($2014) Excl Real Esc'!H611</f>
        <v>0</v>
      </c>
      <c r="I611" s="34">
        <f>'Costs ($2014) Excl Real Esc'!I611</f>
        <v>11586.657296087986</v>
      </c>
      <c r="J611" s="34">
        <f>'Costs ($2014) Excl Real Esc'!J611</f>
        <v>48924.330560448812</v>
      </c>
      <c r="K611" s="34">
        <f>'Costs ($2014) Excl Real Esc'!K611</f>
        <v>-58685.268380235495</v>
      </c>
      <c r="L611" s="49">
        <f>'Costs ($2014) Excl Real Esc'!L611*W611</f>
        <v>0</v>
      </c>
      <c r="M611" s="34">
        <f>'Costs ($2014) Excl Real Esc'!M611*X611</f>
        <v>0</v>
      </c>
      <c r="N611" s="34">
        <f>'Costs ($2014) Excl Real Esc'!N611*Y611</f>
        <v>0</v>
      </c>
      <c r="O611" s="34">
        <f>'Costs ($2014) Excl Real Esc'!O611*Z611</f>
        <v>0</v>
      </c>
      <c r="P611" s="49">
        <f>'Costs ($2014) Excl Real Esc'!P611*AA611</f>
        <v>0</v>
      </c>
      <c r="R611" s="102">
        <f t="shared" si="39"/>
        <v>0</v>
      </c>
      <c r="S611" s="34">
        <f t="shared" si="40"/>
        <v>1825.7194763013031</v>
      </c>
      <c r="T611" s="34">
        <f t="shared" si="41"/>
        <v>0</v>
      </c>
      <c r="U611" s="49">
        <f t="shared" si="42"/>
        <v>0</v>
      </c>
      <c r="W611" s="177">
        <f>SUMPRODUCT('Cost Escalators'!$B$18:$M$18,'Input Data'!$AA611:$AL611)</f>
        <v>1</v>
      </c>
      <c r="X611" s="171">
        <f>SUMPRODUCT('Cost Escalators'!$B$19:$M$19,'Input Data'!$AA611:$AL611)</f>
        <v>1</v>
      </c>
      <c r="Y611" s="171">
        <f>SUMPRODUCT('Cost Escalators'!$B$20:$M$20,'Input Data'!$AA611:$AL611)</f>
        <v>1</v>
      </c>
      <c r="Z611" s="171">
        <f>SUMPRODUCT('Cost Escalators'!$B$21:$M$21,'Input Data'!$AA611:$AL611)</f>
        <v>1</v>
      </c>
      <c r="AA611" s="176">
        <f>SUMPRODUCT('Cost Escalators'!$B$22:$M$22,'Input Data'!$AA611:$AL611)</f>
        <v>1</v>
      </c>
      <c r="AC611" s="255">
        <f>IF(OR($A611='Cost Escalators'!$A$68,$A611='Cost Escalators'!$A$69,$A611='Cost Escalators'!$A$70,$A611='Cost Escalators'!$A$71),SUM($H611:$L611),0)</f>
        <v>0</v>
      </c>
    </row>
    <row r="612" spans="1:29" x14ac:dyDescent="0.2">
      <c r="A612" s="33">
        <f>'Input Data'!A612</f>
        <v>7316</v>
      </c>
      <c r="B612" s="33" t="str">
        <f>'Input Data'!B612</f>
        <v>Control System</v>
      </c>
      <c r="C612" s="33" t="str">
        <f>'Input Data'!C612</f>
        <v>Multiple Contingency System Protection Scheme</v>
      </c>
      <c r="D612" s="35" t="str">
        <f>'Input Data'!D612</f>
        <v>PS Security/Compliance</v>
      </c>
      <c r="E612" s="63" t="str">
        <f>'Input Data'!E612</f>
        <v>Input_Proj_Commit</v>
      </c>
      <c r="F612" s="68">
        <f>'Input Data'!F612</f>
        <v>2016</v>
      </c>
      <c r="G612" s="52">
        <f>'Input Data'!G612</f>
        <v>2013</v>
      </c>
      <c r="H612" s="34">
        <f>'Costs ($2014) Excl Real Esc'!H612</f>
        <v>0</v>
      </c>
      <c r="I612" s="34">
        <f>'Costs ($2014) Excl Real Esc'!I612</f>
        <v>3315.3043031202619</v>
      </c>
      <c r="J612" s="34">
        <f>'Costs ($2014) Excl Real Esc'!J612</f>
        <v>-3248.9959975888023</v>
      </c>
      <c r="K612" s="34">
        <f>'Costs ($2014) Excl Real Esc'!K612</f>
        <v>0</v>
      </c>
      <c r="L612" s="49">
        <f>'Costs ($2014) Excl Real Esc'!L612*W612</f>
        <v>0</v>
      </c>
      <c r="M612" s="34">
        <f>'Costs ($2014) Excl Real Esc'!M612*X612</f>
        <v>0</v>
      </c>
      <c r="N612" s="34">
        <f>'Costs ($2014) Excl Real Esc'!N612*Y612</f>
        <v>0</v>
      </c>
      <c r="O612" s="34">
        <f>'Costs ($2014) Excl Real Esc'!O612*Z612</f>
        <v>0</v>
      </c>
      <c r="P612" s="49">
        <f>'Costs ($2014) Excl Real Esc'!P612*AA612</f>
        <v>0</v>
      </c>
      <c r="R612" s="102">
        <f t="shared" si="39"/>
        <v>0</v>
      </c>
      <c r="S612" s="34">
        <f t="shared" si="40"/>
        <v>66.308305531459609</v>
      </c>
      <c r="T612" s="34">
        <f t="shared" si="41"/>
        <v>0</v>
      </c>
      <c r="U612" s="49">
        <f t="shared" si="42"/>
        <v>0</v>
      </c>
      <c r="W612" s="177">
        <f>SUMPRODUCT('Cost Escalators'!$B$18:$M$18,'Input Data'!$AA612:$AL612)</f>
        <v>1</v>
      </c>
      <c r="X612" s="171">
        <f>SUMPRODUCT('Cost Escalators'!$B$19:$M$19,'Input Data'!$AA612:$AL612)</f>
        <v>1</v>
      </c>
      <c r="Y612" s="171">
        <f>SUMPRODUCT('Cost Escalators'!$B$20:$M$20,'Input Data'!$AA612:$AL612)</f>
        <v>1</v>
      </c>
      <c r="Z612" s="171">
        <f>SUMPRODUCT('Cost Escalators'!$B$21:$M$21,'Input Data'!$AA612:$AL612)</f>
        <v>1</v>
      </c>
      <c r="AA612" s="176">
        <f>SUMPRODUCT('Cost Escalators'!$B$22:$M$22,'Input Data'!$AA612:$AL612)</f>
        <v>1</v>
      </c>
      <c r="AC612" s="255">
        <f>IF(OR($A612='Cost Escalators'!$A$68,$A612='Cost Escalators'!$A$69,$A612='Cost Escalators'!$A$70,$A612='Cost Escalators'!$A$71),SUM($H612:$L612),0)</f>
        <v>0</v>
      </c>
    </row>
    <row r="613" spans="1:29" x14ac:dyDescent="0.2">
      <c r="A613" s="33" t="str">
        <f>'Input Data'!A613</f>
        <v>P0001493</v>
      </c>
      <c r="B613" s="33" t="str">
        <f>'Input Data'!B613</f>
        <v>Protection Change</v>
      </c>
      <c r="C613" s="33" t="str">
        <f>'Input Data'!C613</f>
        <v>Gadara 132kV  Fault and Disturbance Recorder</v>
      </c>
      <c r="D613" s="35" t="str">
        <f>'Input Data'!D613</f>
        <v>PS Security/Compliance</v>
      </c>
      <c r="E613" s="63" t="str">
        <f>'Input Data'!E613</f>
        <v>Input_Proj_Commit</v>
      </c>
      <c r="F613" s="68">
        <f>'Input Data'!F613</f>
        <v>2014</v>
      </c>
      <c r="G613" s="52">
        <f>'Input Data'!G613</f>
        <v>2013</v>
      </c>
      <c r="H613" s="34">
        <f>'Costs ($2014) Excl Real Esc'!H613</f>
        <v>0</v>
      </c>
      <c r="I613" s="34">
        <f>'Costs ($2014) Excl Real Esc'!I613</f>
        <v>0</v>
      </c>
      <c r="J613" s="34">
        <f>'Costs ($2014) Excl Real Esc'!J613</f>
        <v>0</v>
      </c>
      <c r="K613" s="34">
        <f>'Costs ($2014) Excl Real Esc'!K613</f>
        <v>0</v>
      </c>
      <c r="L613" s="49">
        <f>'Costs ($2014) Excl Real Esc'!L613*W613</f>
        <v>174980.46875</v>
      </c>
      <c r="M613" s="34">
        <f>'Costs ($2014) Excl Real Esc'!M613*X613</f>
        <v>0</v>
      </c>
      <c r="N613" s="34">
        <f>'Costs ($2014) Excl Real Esc'!N613*Y613</f>
        <v>0</v>
      </c>
      <c r="O613" s="34">
        <f>'Costs ($2014) Excl Real Esc'!O613*Z613</f>
        <v>0</v>
      </c>
      <c r="P613" s="49">
        <f>'Costs ($2014) Excl Real Esc'!P613*AA613</f>
        <v>0</v>
      </c>
      <c r="R613" s="102">
        <f t="shared" si="39"/>
        <v>0</v>
      </c>
      <c r="S613" s="34">
        <f t="shared" si="40"/>
        <v>0</v>
      </c>
      <c r="T613" s="34">
        <f t="shared" si="41"/>
        <v>0</v>
      </c>
      <c r="U613" s="49">
        <f t="shared" si="42"/>
        <v>0</v>
      </c>
      <c r="W613" s="177">
        <f>SUMPRODUCT('Cost Escalators'!$B$18:$M$18,'Input Data'!$AA613:$AL613)</f>
        <v>1</v>
      </c>
      <c r="X613" s="171">
        <f>SUMPRODUCT('Cost Escalators'!$B$19:$M$19,'Input Data'!$AA613:$AL613)</f>
        <v>1</v>
      </c>
      <c r="Y613" s="171">
        <f>SUMPRODUCT('Cost Escalators'!$B$20:$M$20,'Input Data'!$AA613:$AL613)</f>
        <v>1</v>
      </c>
      <c r="Z613" s="171">
        <f>SUMPRODUCT('Cost Escalators'!$B$21:$M$21,'Input Data'!$AA613:$AL613)</f>
        <v>1</v>
      </c>
      <c r="AA613" s="176">
        <f>SUMPRODUCT('Cost Escalators'!$B$22:$M$22,'Input Data'!$AA613:$AL613)</f>
        <v>1</v>
      </c>
      <c r="AC613" s="255">
        <f>IF(OR($A613='Cost Escalators'!$A$68,$A613='Cost Escalators'!$A$69,$A613='Cost Escalators'!$A$70,$A613='Cost Escalators'!$A$71),SUM($H613:$L613),0)</f>
        <v>0</v>
      </c>
    </row>
    <row r="614" spans="1:29" x14ac:dyDescent="0.2">
      <c r="A614" s="33">
        <f>'Input Data'!A614</f>
        <v>6832</v>
      </c>
      <c r="B614" s="33" t="str">
        <f>'Input Data'!B614</f>
        <v>Quality of Supply</v>
      </c>
      <c r="C614" s="33" t="str">
        <f>'Input Data'!C614</f>
        <v>Voltage Unbalance Limits</v>
      </c>
      <c r="D614" s="35" t="str">
        <f>'Input Data'!D614</f>
        <v>PS Security/Compliance</v>
      </c>
      <c r="E614" s="63" t="str">
        <f>'Input Data'!E614</f>
        <v>Input_Proj_Commit</v>
      </c>
      <c r="F614" s="68">
        <f>'Input Data'!F614</f>
        <v>2015</v>
      </c>
      <c r="G614" s="52">
        <f>'Input Data'!G614</f>
        <v>2013</v>
      </c>
      <c r="H614" s="34">
        <f>'Costs ($2014) Excl Real Esc'!H614</f>
        <v>76524.698517344004</v>
      </c>
      <c r="I614" s="34">
        <f>'Costs ($2014) Excl Real Esc'!I614</f>
        <v>10496.414844980793</v>
      </c>
      <c r="J614" s="34">
        <f>'Costs ($2014) Excl Real Esc'!J614</f>
        <v>1270.8261179054068</v>
      </c>
      <c r="K614" s="34">
        <f>'Costs ($2014) Excl Real Esc'!K614</f>
        <v>14523.645333445253</v>
      </c>
      <c r="L614" s="49">
        <f>'Costs ($2014) Excl Real Esc'!L614*W614</f>
        <v>0</v>
      </c>
      <c r="M614" s="34">
        <f>'Costs ($2014) Excl Real Esc'!M614*X614</f>
        <v>0</v>
      </c>
      <c r="N614" s="34">
        <f>'Costs ($2014) Excl Real Esc'!N614*Y614</f>
        <v>0</v>
      </c>
      <c r="O614" s="34">
        <f>'Costs ($2014) Excl Real Esc'!O614*Z614</f>
        <v>0</v>
      </c>
      <c r="P614" s="49">
        <f>'Costs ($2014) Excl Real Esc'!P614*AA614</f>
        <v>0</v>
      </c>
      <c r="R614" s="102">
        <f t="shared" si="39"/>
        <v>102815.58481367546</v>
      </c>
      <c r="S614" s="34">
        <f t="shared" si="40"/>
        <v>0</v>
      </c>
      <c r="T614" s="34">
        <f t="shared" si="41"/>
        <v>0</v>
      </c>
      <c r="U614" s="49">
        <f t="shared" si="42"/>
        <v>0</v>
      </c>
      <c r="W614" s="177">
        <f>SUMPRODUCT('Cost Escalators'!$B$18:$M$18,'Input Data'!$AA614:$AL614)</f>
        <v>1</v>
      </c>
      <c r="X614" s="171">
        <f>SUMPRODUCT('Cost Escalators'!$B$19:$M$19,'Input Data'!$AA614:$AL614)</f>
        <v>1</v>
      </c>
      <c r="Y614" s="171">
        <f>SUMPRODUCT('Cost Escalators'!$B$20:$M$20,'Input Data'!$AA614:$AL614)</f>
        <v>1</v>
      </c>
      <c r="Z614" s="171">
        <f>SUMPRODUCT('Cost Escalators'!$B$21:$M$21,'Input Data'!$AA614:$AL614)</f>
        <v>1</v>
      </c>
      <c r="AA614" s="176">
        <f>SUMPRODUCT('Cost Escalators'!$B$22:$M$22,'Input Data'!$AA614:$AL614)</f>
        <v>1</v>
      </c>
      <c r="AC614" s="255">
        <f>IF(OR($A614='Cost Escalators'!$A$68,$A614='Cost Escalators'!$A$69,$A614='Cost Escalators'!$A$70,$A614='Cost Escalators'!$A$71),SUM($H614:$L614),0)</f>
        <v>0</v>
      </c>
    </row>
    <row r="615" spans="1:29" x14ac:dyDescent="0.2">
      <c r="A615" s="33">
        <f>'Input Data'!A615</f>
        <v>7397</v>
      </c>
      <c r="B615" s="33" t="str">
        <f>'Input Data'!B615</f>
        <v>Quality of Supply</v>
      </c>
      <c r="C615" s="33" t="str">
        <f>'Input Data'!C615</f>
        <v>Assessment of NER Quality of Supply Compliance</v>
      </c>
      <c r="D615" s="35" t="str">
        <f>'Input Data'!D615</f>
        <v>PS Security/Compliance</v>
      </c>
      <c r="E615" s="63" t="str">
        <f>'Input Data'!E615</f>
        <v>Input_Proj_Commit</v>
      </c>
      <c r="F615" s="68">
        <f>'Input Data'!F615</f>
        <v>2019</v>
      </c>
      <c r="G615" s="52">
        <f>'Input Data'!G615</f>
        <v>2013</v>
      </c>
      <c r="H615" s="34">
        <f>'Costs ($2014) Excl Real Esc'!H615</f>
        <v>0</v>
      </c>
      <c r="I615" s="34">
        <f>'Costs ($2014) Excl Real Esc'!I615</f>
        <v>107723.87848785827</v>
      </c>
      <c r="J615" s="34">
        <f>'Costs ($2014) Excl Real Esc'!J615</f>
        <v>52251.19199976309</v>
      </c>
      <c r="K615" s="34">
        <f>'Costs ($2014) Excl Real Esc'!K615</f>
        <v>-153646.00785839921</v>
      </c>
      <c r="L615" s="49">
        <f>'Costs ($2014) Excl Real Esc'!L615*W615</f>
        <v>0</v>
      </c>
      <c r="M615" s="34">
        <f>'Costs ($2014) Excl Real Esc'!M615*X615</f>
        <v>0</v>
      </c>
      <c r="N615" s="34">
        <f>'Costs ($2014) Excl Real Esc'!N615*Y615</f>
        <v>0</v>
      </c>
      <c r="O615" s="34">
        <f>'Costs ($2014) Excl Real Esc'!O615*Z615</f>
        <v>0</v>
      </c>
      <c r="P615" s="49">
        <f>'Costs ($2014) Excl Real Esc'!P615*AA615</f>
        <v>0</v>
      </c>
      <c r="R615" s="102">
        <f t="shared" si="39"/>
        <v>0</v>
      </c>
      <c r="S615" s="34">
        <f t="shared" si="40"/>
        <v>0</v>
      </c>
      <c r="T615" s="34">
        <f t="shared" si="41"/>
        <v>0</v>
      </c>
      <c r="U615" s="49">
        <f t="shared" si="42"/>
        <v>0</v>
      </c>
      <c r="W615" s="177">
        <f>SUMPRODUCT('Cost Escalators'!$B$18:$M$18,'Input Data'!$AA615:$AL615)</f>
        <v>1</v>
      </c>
      <c r="X615" s="171">
        <f>SUMPRODUCT('Cost Escalators'!$B$19:$M$19,'Input Data'!$AA615:$AL615)</f>
        <v>1</v>
      </c>
      <c r="Y615" s="171">
        <f>SUMPRODUCT('Cost Escalators'!$B$20:$M$20,'Input Data'!$AA615:$AL615)</f>
        <v>1</v>
      </c>
      <c r="Z615" s="171">
        <f>SUMPRODUCT('Cost Escalators'!$B$21:$M$21,'Input Data'!$AA615:$AL615)</f>
        <v>1</v>
      </c>
      <c r="AA615" s="176">
        <f>SUMPRODUCT('Cost Escalators'!$B$22:$M$22,'Input Data'!$AA615:$AL615)</f>
        <v>1</v>
      </c>
      <c r="AC615" s="255">
        <f>IF(OR($A615='Cost Escalators'!$A$68,$A615='Cost Escalators'!$A$69,$A615='Cost Escalators'!$A$70,$A615='Cost Escalators'!$A$71),SUM($H615:$L615),0)</f>
        <v>0</v>
      </c>
    </row>
    <row r="616" spans="1:29" x14ac:dyDescent="0.2">
      <c r="A616" s="33">
        <f>'Input Data'!A616</f>
        <v>6254</v>
      </c>
      <c r="B616" s="33" t="str">
        <f>'Input Data'!B616</f>
        <v>SCADA</v>
      </c>
      <c r="C616" s="33" t="str">
        <f>'Input Data'!C616</f>
        <v>SCADA to Gadara</v>
      </c>
      <c r="D616" s="35" t="str">
        <f>'Input Data'!D616</f>
        <v>PS Security/Compliance</v>
      </c>
      <c r="E616" s="63" t="str">
        <f>'Input Data'!E616</f>
        <v>Input_Proj_Commit</v>
      </c>
      <c r="F616" s="68">
        <f>'Input Data'!F616</f>
        <v>2014</v>
      </c>
      <c r="G616" s="52">
        <f>'Input Data'!G616</f>
        <v>2013</v>
      </c>
      <c r="H616" s="34">
        <f>'Costs ($2014) Excl Real Esc'!H616</f>
        <v>-2.5494065837571562</v>
      </c>
      <c r="I616" s="34">
        <f>'Costs ($2014) Excl Real Esc'!I616</f>
        <v>-8440.2498664528648</v>
      </c>
      <c r="J616" s="34">
        <f>'Costs ($2014) Excl Real Esc'!J616</f>
        <v>0</v>
      </c>
      <c r="K616" s="34">
        <f>'Costs ($2014) Excl Real Esc'!K616</f>
        <v>0</v>
      </c>
      <c r="L616" s="49">
        <f>'Costs ($2014) Excl Real Esc'!L616*W616</f>
        <v>0</v>
      </c>
      <c r="M616" s="34">
        <f>'Costs ($2014) Excl Real Esc'!M616*X616</f>
        <v>0</v>
      </c>
      <c r="N616" s="34">
        <f>'Costs ($2014) Excl Real Esc'!N616*Y616</f>
        <v>0</v>
      </c>
      <c r="O616" s="34">
        <f>'Costs ($2014) Excl Real Esc'!O616*Z616</f>
        <v>0</v>
      </c>
      <c r="P616" s="49">
        <f>'Costs ($2014) Excl Real Esc'!P616*AA616</f>
        <v>0</v>
      </c>
      <c r="R616" s="102">
        <f t="shared" si="39"/>
        <v>0</v>
      </c>
      <c r="S616" s="34">
        <f t="shared" si="40"/>
        <v>0</v>
      </c>
      <c r="T616" s="34">
        <f t="shared" si="41"/>
        <v>0</v>
      </c>
      <c r="U616" s="49">
        <f t="shared" si="42"/>
        <v>0</v>
      </c>
      <c r="W616" s="177">
        <f>SUMPRODUCT('Cost Escalators'!$B$18:$M$18,'Input Data'!$AA616:$AL616)</f>
        <v>1</v>
      </c>
      <c r="X616" s="171">
        <f>SUMPRODUCT('Cost Escalators'!$B$19:$M$19,'Input Data'!$AA616:$AL616)</f>
        <v>1</v>
      </c>
      <c r="Y616" s="171">
        <f>SUMPRODUCT('Cost Escalators'!$B$20:$M$20,'Input Data'!$AA616:$AL616)</f>
        <v>1</v>
      </c>
      <c r="Z616" s="171">
        <f>SUMPRODUCT('Cost Escalators'!$B$21:$M$21,'Input Data'!$AA616:$AL616)</f>
        <v>1</v>
      </c>
      <c r="AA616" s="176">
        <f>SUMPRODUCT('Cost Escalators'!$B$22:$M$22,'Input Data'!$AA616:$AL616)</f>
        <v>1</v>
      </c>
      <c r="AC616" s="255">
        <f>IF(OR($A616='Cost Escalators'!$A$68,$A616='Cost Escalators'!$A$69,$A616='Cost Escalators'!$A$70,$A616='Cost Escalators'!$A$71),SUM($H616:$L616),0)</f>
        <v>0</v>
      </c>
    </row>
    <row r="617" spans="1:29" x14ac:dyDescent="0.2">
      <c r="A617" s="33">
        <f>'Input Data'!A617</f>
        <v>7290</v>
      </c>
      <c r="B617" s="33" t="str">
        <f>'Input Data'!B617</f>
        <v>SCADA</v>
      </c>
      <c r="C617" s="33" t="str">
        <f>'Input Data'!C617</f>
        <v>SCADA to Deniliquin</v>
      </c>
      <c r="D617" s="35" t="str">
        <f>'Input Data'!D617</f>
        <v>PS Security/Compliance</v>
      </c>
      <c r="E617" s="63" t="str">
        <f>'Input Data'!E617</f>
        <v>Input_Proj_Commit</v>
      </c>
      <c r="F617" s="68">
        <f>'Input Data'!F617</f>
        <v>2014</v>
      </c>
      <c r="G617" s="52">
        <f>'Input Data'!G617</f>
        <v>2013</v>
      </c>
      <c r="H617" s="34">
        <f>'Costs ($2014) Excl Real Esc'!H617</f>
        <v>-1.3945471911150273</v>
      </c>
      <c r="I617" s="34">
        <f>'Costs ($2014) Excl Real Esc'!I617</f>
        <v>-2048.7532099187292</v>
      </c>
      <c r="J617" s="34">
        <f>'Costs ($2014) Excl Real Esc'!J617</f>
        <v>28058.226267634978</v>
      </c>
      <c r="K617" s="34">
        <f>'Costs ($2014) Excl Real Esc'!K617</f>
        <v>74535.560174735612</v>
      </c>
      <c r="L617" s="49">
        <f>'Costs ($2014) Excl Real Esc'!L617*W617</f>
        <v>417498.23136718746</v>
      </c>
      <c r="M617" s="34">
        <f>'Costs ($2014) Excl Real Esc'!M617*X617</f>
        <v>0</v>
      </c>
      <c r="N617" s="34">
        <f>'Costs ($2014) Excl Real Esc'!N617*Y617</f>
        <v>0</v>
      </c>
      <c r="O617" s="34">
        <f>'Costs ($2014) Excl Real Esc'!O617*Z617</f>
        <v>0</v>
      </c>
      <c r="P617" s="49">
        <f>'Costs ($2014) Excl Real Esc'!P617*AA617</f>
        <v>0</v>
      </c>
      <c r="R617" s="102">
        <f t="shared" si="39"/>
        <v>0</v>
      </c>
      <c r="S617" s="34">
        <f t="shared" si="40"/>
        <v>0</v>
      </c>
      <c r="T617" s="34">
        <f t="shared" si="41"/>
        <v>0</v>
      </c>
      <c r="U617" s="49">
        <f t="shared" si="42"/>
        <v>0</v>
      </c>
      <c r="W617" s="177">
        <f>SUMPRODUCT('Cost Escalators'!$B$18:$M$18,'Input Data'!$AA617:$AL617)</f>
        <v>1</v>
      </c>
      <c r="X617" s="171">
        <f>SUMPRODUCT('Cost Escalators'!$B$19:$M$19,'Input Data'!$AA617:$AL617)</f>
        <v>1</v>
      </c>
      <c r="Y617" s="171">
        <f>SUMPRODUCT('Cost Escalators'!$B$20:$M$20,'Input Data'!$AA617:$AL617)</f>
        <v>1</v>
      </c>
      <c r="Z617" s="171">
        <f>SUMPRODUCT('Cost Escalators'!$B$21:$M$21,'Input Data'!$AA617:$AL617)</f>
        <v>1</v>
      </c>
      <c r="AA617" s="176">
        <f>SUMPRODUCT('Cost Escalators'!$B$22:$M$22,'Input Data'!$AA617:$AL617)</f>
        <v>1</v>
      </c>
      <c r="AC617" s="255">
        <f>IF(OR($A617='Cost Escalators'!$A$68,$A617='Cost Escalators'!$A$69,$A617='Cost Escalators'!$A$70,$A617='Cost Escalators'!$A$71),SUM($H617:$L617),0)</f>
        <v>0</v>
      </c>
    </row>
    <row r="618" spans="1:29" x14ac:dyDescent="0.2">
      <c r="A618" s="33">
        <f>'Input Data'!A618</f>
        <v>7293</v>
      </c>
      <c r="B618" s="33" t="str">
        <f>'Input Data'!B618</f>
        <v>SCADA</v>
      </c>
      <c r="C618" s="33" t="str">
        <f>'Input Data'!C618</f>
        <v>SCADA to Gadara</v>
      </c>
      <c r="D618" s="35" t="str">
        <f>'Input Data'!D618</f>
        <v>PS Security/Compliance</v>
      </c>
      <c r="E618" s="63" t="str">
        <f>'Input Data'!E618</f>
        <v>Input_Proj_Commit</v>
      </c>
      <c r="F618" s="68">
        <f>'Input Data'!F618</f>
        <v>2014</v>
      </c>
      <c r="G618" s="52">
        <f>'Input Data'!G618</f>
        <v>2013</v>
      </c>
      <c r="H618" s="34">
        <f>'Costs ($2014) Excl Real Esc'!H618</f>
        <v>0</v>
      </c>
      <c r="I618" s="34">
        <f>'Costs ($2014) Excl Real Esc'!I618</f>
        <v>9522.25111143086</v>
      </c>
      <c r="J618" s="34">
        <f>'Costs ($2014) Excl Real Esc'!J618</f>
        <v>-9331.6500584230598</v>
      </c>
      <c r="K618" s="34">
        <f>'Costs ($2014) Excl Real Esc'!K618</f>
        <v>0</v>
      </c>
      <c r="L618" s="49">
        <f>'Costs ($2014) Excl Real Esc'!L618*W618</f>
        <v>0</v>
      </c>
      <c r="M618" s="34">
        <f>'Costs ($2014) Excl Real Esc'!M618*X618</f>
        <v>0</v>
      </c>
      <c r="N618" s="34">
        <f>'Costs ($2014) Excl Real Esc'!N618*Y618</f>
        <v>0</v>
      </c>
      <c r="O618" s="34">
        <f>'Costs ($2014) Excl Real Esc'!O618*Z618</f>
        <v>0</v>
      </c>
      <c r="P618" s="49">
        <f>'Costs ($2014) Excl Real Esc'!P618*AA618</f>
        <v>0</v>
      </c>
      <c r="R618" s="102">
        <f t="shared" si="39"/>
        <v>0</v>
      </c>
      <c r="S618" s="34">
        <f t="shared" si="40"/>
        <v>0</v>
      </c>
      <c r="T618" s="34">
        <f t="shared" si="41"/>
        <v>0</v>
      </c>
      <c r="U618" s="49">
        <f t="shared" si="42"/>
        <v>0</v>
      </c>
      <c r="W618" s="177">
        <f>SUMPRODUCT('Cost Escalators'!$B$18:$M$18,'Input Data'!$AA618:$AL618)</f>
        <v>1</v>
      </c>
      <c r="X618" s="171">
        <f>SUMPRODUCT('Cost Escalators'!$B$19:$M$19,'Input Data'!$AA618:$AL618)</f>
        <v>1</v>
      </c>
      <c r="Y618" s="171">
        <f>SUMPRODUCT('Cost Escalators'!$B$20:$M$20,'Input Data'!$AA618:$AL618)</f>
        <v>1</v>
      </c>
      <c r="Z618" s="171">
        <f>SUMPRODUCT('Cost Escalators'!$B$21:$M$21,'Input Data'!$AA618:$AL618)</f>
        <v>1</v>
      </c>
      <c r="AA618" s="176">
        <f>SUMPRODUCT('Cost Escalators'!$B$22:$M$22,'Input Data'!$AA618:$AL618)</f>
        <v>1</v>
      </c>
      <c r="AC618" s="255">
        <f>IF(OR($A618='Cost Escalators'!$A$68,$A618='Cost Escalators'!$A$69,$A618='Cost Escalators'!$A$70,$A618='Cost Escalators'!$A$71),SUM($H618:$L618),0)</f>
        <v>0</v>
      </c>
    </row>
    <row r="619" spans="1:29" x14ac:dyDescent="0.2">
      <c r="A619" s="33">
        <f>'Input Data'!A619</f>
        <v>7461</v>
      </c>
      <c r="B619" s="33" t="str">
        <f>'Input Data'!B619</f>
        <v>SCADA</v>
      </c>
      <c r="C619" s="33" t="str">
        <f>'Input Data'!C619</f>
        <v>SCADA to Colleambally</v>
      </c>
      <c r="D619" s="35" t="str">
        <f>'Input Data'!D619</f>
        <v>PS Security/Compliance</v>
      </c>
      <c r="E619" s="63" t="str">
        <f>'Input Data'!E619</f>
        <v>Input_Proj_Commit</v>
      </c>
      <c r="F619" s="68">
        <f>'Input Data'!F619</f>
        <v>2014</v>
      </c>
      <c r="G619" s="52">
        <f>'Input Data'!G619</f>
        <v>2013</v>
      </c>
      <c r="H619" s="34">
        <f>'Costs ($2014) Excl Real Esc'!H619</f>
        <v>-1.8412380882690618</v>
      </c>
      <c r="I619" s="34">
        <f>'Costs ($2014) Excl Real Esc'!I619</f>
        <v>928.90621963231729</v>
      </c>
      <c r="J619" s="34">
        <f>'Costs ($2014) Excl Real Esc'!J619</f>
        <v>51116.34903885403</v>
      </c>
      <c r="K619" s="34">
        <f>'Costs ($2014) Excl Real Esc'!K619</f>
        <v>258698.19044535985</v>
      </c>
      <c r="L619" s="49">
        <f>'Costs ($2014) Excl Real Esc'!L619*W619</f>
        <v>301743.24748046871</v>
      </c>
      <c r="M619" s="34">
        <f>'Costs ($2014) Excl Real Esc'!M619*X619</f>
        <v>0</v>
      </c>
      <c r="N619" s="34">
        <f>'Costs ($2014) Excl Real Esc'!N619*Y619</f>
        <v>0</v>
      </c>
      <c r="O619" s="34">
        <f>'Costs ($2014) Excl Real Esc'!O619*Z619</f>
        <v>0</v>
      </c>
      <c r="P619" s="49">
        <f>'Costs ($2014) Excl Real Esc'!P619*AA619</f>
        <v>0</v>
      </c>
      <c r="R619" s="102">
        <f t="shared" si="39"/>
        <v>0</v>
      </c>
      <c r="S619" s="34">
        <f t="shared" si="40"/>
        <v>0</v>
      </c>
      <c r="T619" s="34">
        <f t="shared" si="41"/>
        <v>0</v>
      </c>
      <c r="U619" s="49">
        <f t="shared" si="42"/>
        <v>0</v>
      </c>
      <c r="W619" s="177">
        <f>SUMPRODUCT('Cost Escalators'!$B$18:$M$18,'Input Data'!$AA619:$AL619)</f>
        <v>1</v>
      </c>
      <c r="X619" s="171">
        <f>SUMPRODUCT('Cost Escalators'!$B$19:$M$19,'Input Data'!$AA619:$AL619)</f>
        <v>1</v>
      </c>
      <c r="Y619" s="171">
        <f>SUMPRODUCT('Cost Escalators'!$B$20:$M$20,'Input Data'!$AA619:$AL619)</f>
        <v>1</v>
      </c>
      <c r="Z619" s="171">
        <f>SUMPRODUCT('Cost Escalators'!$B$21:$M$21,'Input Data'!$AA619:$AL619)</f>
        <v>1</v>
      </c>
      <c r="AA619" s="176">
        <f>SUMPRODUCT('Cost Escalators'!$B$22:$M$22,'Input Data'!$AA619:$AL619)</f>
        <v>1</v>
      </c>
      <c r="AC619" s="255">
        <f>IF(OR($A619='Cost Escalators'!$A$68,$A619='Cost Escalators'!$A$69,$A619='Cost Escalators'!$A$70,$A619='Cost Escalators'!$A$71),SUM($H619:$L619),0)</f>
        <v>0</v>
      </c>
    </row>
    <row r="620" spans="1:29" x14ac:dyDescent="0.2">
      <c r="A620" s="33" t="str">
        <f>'Input Data'!A620</f>
        <v>P0002366</v>
      </c>
      <c r="B620" s="33" t="str">
        <f>'Input Data'!B620</f>
        <v>SCADA</v>
      </c>
      <c r="C620" s="33" t="str">
        <f>'Input Data'!C620</f>
        <v>SCADA to Tenterfield</v>
      </c>
      <c r="D620" s="35" t="str">
        <f>'Input Data'!D620</f>
        <v>PS Security/Compliance</v>
      </c>
      <c r="E620" s="63" t="str">
        <f>'Input Data'!E620</f>
        <v>Input_Proj_Commit</v>
      </c>
      <c r="F620" s="68">
        <f>'Input Data'!F620</f>
        <v>2014</v>
      </c>
      <c r="G620" s="52">
        <f>'Input Data'!G620</f>
        <v>2013</v>
      </c>
      <c r="H620" s="34">
        <f>'Costs ($2014) Excl Real Esc'!H620</f>
        <v>1462.8255289800079</v>
      </c>
      <c r="I620" s="34">
        <f>'Costs ($2014) Excl Real Esc'!I620</f>
        <v>0</v>
      </c>
      <c r="J620" s="34">
        <f>'Costs ($2014) Excl Real Esc'!J620</f>
        <v>0</v>
      </c>
      <c r="K620" s="34">
        <f>'Costs ($2014) Excl Real Esc'!K620</f>
        <v>-5333.785733806777</v>
      </c>
      <c r="L620" s="49">
        <f>'Costs ($2014) Excl Real Esc'!L620*W620</f>
        <v>0</v>
      </c>
      <c r="M620" s="34">
        <f>'Costs ($2014) Excl Real Esc'!M620*X620</f>
        <v>0</v>
      </c>
      <c r="N620" s="34">
        <f>'Costs ($2014) Excl Real Esc'!N620*Y620</f>
        <v>0</v>
      </c>
      <c r="O620" s="34">
        <f>'Costs ($2014) Excl Real Esc'!O620*Z620</f>
        <v>0</v>
      </c>
      <c r="P620" s="49">
        <f>'Costs ($2014) Excl Real Esc'!P620*AA620</f>
        <v>0</v>
      </c>
      <c r="R620" s="102">
        <f t="shared" si="39"/>
        <v>0</v>
      </c>
      <c r="S620" s="34">
        <f t="shared" si="40"/>
        <v>0</v>
      </c>
      <c r="T620" s="34">
        <f t="shared" si="41"/>
        <v>0</v>
      </c>
      <c r="U620" s="49">
        <f t="shared" si="42"/>
        <v>0</v>
      </c>
      <c r="W620" s="177">
        <f>SUMPRODUCT('Cost Escalators'!$B$18:$M$18,'Input Data'!$AA620:$AL620)</f>
        <v>1</v>
      </c>
      <c r="X620" s="171">
        <f>SUMPRODUCT('Cost Escalators'!$B$19:$M$19,'Input Data'!$AA620:$AL620)</f>
        <v>1</v>
      </c>
      <c r="Y620" s="171">
        <f>SUMPRODUCT('Cost Escalators'!$B$20:$M$20,'Input Data'!$AA620:$AL620)</f>
        <v>1</v>
      </c>
      <c r="Z620" s="171">
        <f>SUMPRODUCT('Cost Escalators'!$B$21:$M$21,'Input Data'!$AA620:$AL620)</f>
        <v>1</v>
      </c>
      <c r="AA620" s="176">
        <f>SUMPRODUCT('Cost Escalators'!$B$22:$M$22,'Input Data'!$AA620:$AL620)</f>
        <v>1</v>
      </c>
      <c r="AC620" s="255">
        <f>IF(OR($A620='Cost Escalators'!$A$68,$A620='Cost Escalators'!$A$69,$A620='Cost Escalators'!$A$70,$A620='Cost Escalators'!$A$71),SUM($H620:$L620),0)</f>
        <v>0</v>
      </c>
    </row>
    <row r="621" spans="1:29" x14ac:dyDescent="0.2">
      <c r="A621" s="33">
        <f>'Input Data'!A621</f>
        <v>7759</v>
      </c>
      <c r="B621" s="33" t="str">
        <f>'Input Data'!B621</f>
        <v>Secondary System Renewal</v>
      </c>
      <c r="C621" s="33" t="str">
        <f>'Input Data'!C621</f>
        <v>Gadara Relay Replacement</v>
      </c>
      <c r="D621" s="35" t="str">
        <f>'Input Data'!D621</f>
        <v>PS Security/Compliance</v>
      </c>
      <c r="E621" s="63" t="str">
        <f>'Input Data'!E621</f>
        <v>Input_Proj_Commit</v>
      </c>
      <c r="F621" s="68">
        <f>'Input Data'!F621</f>
        <v>2014</v>
      </c>
      <c r="G621" s="52">
        <f>'Input Data'!G621</f>
        <v>2013</v>
      </c>
      <c r="H621" s="34">
        <f>'Costs ($2014) Excl Real Esc'!H621</f>
        <v>0</v>
      </c>
      <c r="I621" s="34">
        <f>'Costs ($2014) Excl Real Esc'!I621</f>
        <v>0</v>
      </c>
      <c r="J621" s="34">
        <f>'Costs ($2014) Excl Real Esc'!J621</f>
        <v>0</v>
      </c>
      <c r="K621" s="34">
        <f>'Costs ($2014) Excl Real Esc'!K621</f>
        <v>2097.3843991557328</v>
      </c>
      <c r="L621" s="49">
        <f>'Costs ($2014) Excl Real Esc'!L621*W621</f>
        <v>0</v>
      </c>
      <c r="M621" s="34">
        <f>'Costs ($2014) Excl Real Esc'!M621*X621</f>
        <v>0</v>
      </c>
      <c r="N621" s="34">
        <f>'Costs ($2014) Excl Real Esc'!N621*Y621</f>
        <v>0</v>
      </c>
      <c r="O621" s="34">
        <f>'Costs ($2014) Excl Real Esc'!O621*Z621</f>
        <v>0</v>
      </c>
      <c r="P621" s="49">
        <f>'Costs ($2014) Excl Real Esc'!P621*AA621</f>
        <v>0</v>
      </c>
      <c r="R621" s="102">
        <f t="shared" si="39"/>
        <v>0</v>
      </c>
      <c r="S621" s="34">
        <f t="shared" si="40"/>
        <v>0</v>
      </c>
      <c r="T621" s="34">
        <f t="shared" si="41"/>
        <v>0</v>
      </c>
      <c r="U621" s="49">
        <f t="shared" si="42"/>
        <v>0</v>
      </c>
      <c r="W621" s="177">
        <f>SUMPRODUCT('Cost Escalators'!$B$18:$M$18,'Input Data'!$AA621:$AL621)</f>
        <v>1</v>
      </c>
      <c r="X621" s="171">
        <f>SUMPRODUCT('Cost Escalators'!$B$19:$M$19,'Input Data'!$AA621:$AL621)</f>
        <v>1</v>
      </c>
      <c r="Y621" s="171">
        <f>SUMPRODUCT('Cost Escalators'!$B$20:$M$20,'Input Data'!$AA621:$AL621)</f>
        <v>1</v>
      </c>
      <c r="Z621" s="171">
        <f>SUMPRODUCT('Cost Escalators'!$B$21:$M$21,'Input Data'!$AA621:$AL621)</f>
        <v>1</v>
      </c>
      <c r="AA621" s="176">
        <f>SUMPRODUCT('Cost Escalators'!$B$22:$M$22,'Input Data'!$AA621:$AL621)</f>
        <v>1</v>
      </c>
      <c r="AC621" s="255">
        <f>IF(OR($A621='Cost Escalators'!$A$68,$A621='Cost Escalators'!$A$69,$A621='Cost Escalators'!$A$70,$A621='Cost Escalators'!$A$71),SUM($H621:$L621),0)</f>
        <v>0</v>
      </c>
    </row>
    <row r="622" spans="1:29" x14ac:dyDescent="0.2">
      <c r="A622" s="33">
        <f>'Input Data'!A622</f>
        <v>7076</v>
      </c>
      <c r="B622" s="33" t="str">
        <f>'Input Data'!B622</f>
        <v>Substation Minor Projects</v>
      </c>
      <c r="C622" s="33" t="str">
        <f>'Input Data'!C622</f>
        <v>Canberra Substation Noise Management</v>
      </c>
      <c r="D622" s="35" t="str">
        <f>'Input Data'!D622</f>
        <v>PS Security/Compliance</v>
      </c>
      <c r="E622" s="63" t="str">
        <f>'Input Data'!E622</f>
        <v>Input_Proj_Commit</v>
      </c>
      <c r="F622" s="68">
        <f>'Input Data'!F622</f>
        <v>2014</v>
      </c>
      <c r="G622" s="52">
        <f>'Input Data'!G622</f>
        <v>2013</v>
      </c>
      <c r="H622" s="34">
        <f>'Costs ($2014) Excl Real Esc'!H622</f>
        <v>0</v>
      </c>
      <c r="I622" s="34">
        <f>'Costs ($2014) Excl Real Esc'!I622</f>
        <v>0</v>
      </c>
      <c r="J622" s="34">
        <f>'Costs ($2014) Excl Real Esc'!J622</f>
        <v>0</v>
      </c>
      <c r="K622" s="34">
        <f>'Costs ($2014) Excl Real Esc'!K622</f>
        <v>0</v>
      </c>
      <c r="L622" s="49">
        <f>'Costs ($2014) Excl Real Esc'!L622*W622</f>
        <v>910927.734375</v>
      </c>
      <c r="M622" s="34">
        <f>'Costs ($2014) Excl Real Esc'!M622*X622</f>
        <v>0</v>
      </c>
      <c r="N622" s="34">
        <f>'Costs ($2014) Excl Real Esc'!N622*Y622</f>
        <v>0</v>
      </c>
      <c r="O622" s="34">
        <f>'Costs ($2014) Excl Real Esc'!O622*Z622</f>
        <v>0</v>
      </c>
      <c r="P622" s="49">
        <f>'Costs ($2014) Excl Real Esc'!P622*AA622</f>
        <v>0</v>
      </c>
      <c r="R622" s="102">
        <f t="shared" si="39"/>
        <v>0</v>
      </c>
      <c r="S622" s="34">
        <f t="shared" si="40"/>
        <v>0</v>
      </c>
      <c r="T622" s="34">
        <f t="shared" si="41"/>
        <v>0</v>
      </c>
      <c r="U622" s="49">
        <f t="shared" si="42"/>
        <v>0</v>
      </c>
      <c r="W622" s="177">
        <f>SUMPRODUCT('Cost Escalators'!$B$18:$M$18,'Input Data'!$AA622:$AL622)</f>
        <v>1</v>
      </c>
      <c r="X622" s="171">
        <f>SUMPRODUCT('Cost Escalators'!$B$19:$M$19,'Input Data'!$AA622:$AL622)</f>
        <v>1</v>
      </c>
      <c r="Y622" s="171">
        <f>SUMPRODUCT('Cost Escalators'!$B$20:$M$20,'Input Data'!$AA622:$AL622)</f>
        <v>1</v>
      </c>
      <c r="Z622" s="171">
        <f>SUMPRODUCT('Cost Escalators'!$B$21:$M$21,'Input Data'!$AA622:$AL622)</f>
        <v>1</v>
      </c>
      <c r="AA622" s="176">
        <f>SUMPRODUCT('Cost Escalators'!$B$22:$M$22,'Input Data'!$AA622:$AL622)</f>
        <v>1</v>
      </c>
      <c r="AC622" s="255">
        <f>IF(OR($A622='Cost Escalators'!$A$68,$A622='Cost Escalators'!$A$69,$A622='Cost Escalators'!$A$70,$A622='Cost Escalators'!$A$71),SUM($H622:$L622),0)</f>
        <v>0</v>
      </c>
    </row>
    <row r="623" spans="1:29" x14ac:dyDescent="0.2">
      <c r="A623" s="33" t="str">
        <f>'Input Data'!A623</f>
        <v>P0001495</v>
      </c>
      <c r="B623" s="33" t="str">
        <f>'Input Data'!B623</f>
        <v>Substation Minor Projects</v>
      </c>
      <c r="C623" s="33" t="str">
        <f>'Input Data'!C623</f>
        <v>Canberra Reduce AVR Settings</v>
      </c>
      <c r="D623" s="35" t="str">
        <f>'Input Data'!D623</f>
        <v>PS Security/Compliance</v>
      </c>
      <c r="E623" s="63" t="str">
        <f>'Input Data'!E623</f>
        <v>Input_Proj_Commit</v>
      </c>
      <c r="F623" s="68">
        <f>'Input Data'!F623</f>
        <v>2014</v>
      </c>
      <c r="G623" s="52">
        <f>'Input Data'!G623</f>
        <v>2013</v>
      </c>
      <c r="H623" s="34">
        <f>'Costs ($2014) Excl Real Esc'!H623</f>
        <v>0</v>
      </c>
      <c r="I623" s="34">
        <f>'Costs ($2014) Excl Real Esc'!I623</f>
        <v>0</v>
      </c>
      <c r="J623" s="34">
        <f>'Costs ($2014) Excl Real Esc'!J623</f>
        <v>0</v>
      </c>
      <c r="K623" s="34">
        <f>'Costs ($2014) Excl Real Esc'!K623</f>
        <v>0</v>
      </c>
      <c r="L623" s="49">
        <f>'Costs ($2014) Excl Real Esc'!L623*W623</f>
        <v>15439.453125</v>
      </c>
      <c r="M623" s="34">
        <f>'Costs ($2014) Excl Real Esc'!M623*X623</f>
        <v>0</v>
      </c>
      <c r="N623" s="34">
        <f>'Costs ($2014) Excl Real Esc'!N623*Y623</f>
        <v>0</v>
      </c>
      <c r="O623" s="34">
        <f>'Costs ($2014) Excl Real Esc'!O623*Z623</f>
        <v>0</v>
      </c>
      <c r="P623" s="49">
        <f>'Costs ($2014) Excl Real Esc'!P623*AA623</f>
        <v>0</v>
      </c>
      <c r="R623" s="102">
        <f t="shared" si="39"/>
        <v>0</v>
      </c>
      <c r="S623" s="34">
        <f t="shared" si="40"/>
        <v>0</v>
      </c>
      <c r="T623" s="34">
        <f t="shared" si="41"/>
        <v>0</v>
      </c>
      <c r="U623" s="49">
        <f t="shared" si="42"/>
        <v>0</v>
      </c>
      <c r="W623" s="177">
        <f>SUMPRODUCT('Cost Escalators'!$B$18:$M$18,'Input Data'!$AA623:$AL623)</f>
        <v>1</v>
      </c>
      <c r="X623" s="171">
        <f>SUMPRODUCT('Cost Escalators'!$B$19:$M$19,'Input Data'!$AA623:$AL623)</f>
        <v>1</v>
      </c>
      <c r="Y623" s="171">
        <f>SUMPRODUCT('Cost Escalators'!$B$20:$M$20,'Input Data'!$AA623:$AL623)</f>
        <v>1</v>
      </c>
      <c r="Z623" s="171">
        <f>SUMPRODUCT('Cost Escalators'!$B$21:$M$21,'Input Data'!$AA623:$AL623)</f>
        <v>1</v>
      </c>
      <c r="AA623" s="176">
        <f>SUMPRODUCT('Cost Escalators'!$B$22:$M$22,'Input Data'!$AA623:$AL623)</f>
        <v>1</v>
      </c>
      <c r="AC623" s="255">
        <f>IF(OR($A623='Cost Escalators'!$A$68,$A623='Cost Escalators'!$A$69,$A623='Cost Escalators'!$A$70,$A623='Cost Escalators'!$A$71),SUM($H623:$L623),0)</f>
        <v>0</v>
      </c>
    </row>
    <row r="624" spans="1:29" x14ac:dyDescent="0.2">
      <c r="A624" s="33">
        <f>'Input Data'!A624</f>
        <v>6959</v>
      </c>
      <c r="B624" s="33" t="str">
        <f>'Input Data'!B624</f>
        <v>Substation Minor Projects</v>
      </c>
      <c r="C624" s="33" t="str">
        <f>'Input Data'!C624</f>
        <v>Surge Arresters Instalation at 330kV Line Entries</v>
      </c>
      <c r="D624" s="35" t="str">
        <f>'Input Data'!D624</f>
        <v>PS Security/Compliance</v>
      </c>
      <c r="E624" s="63" t="str">
        <f>'Input Data'!E624</f>
        <v>Input_Proj_Commit</v>
      </c>
      <c r="F624" s="68">
        <f>'Input Data'!F624</f>
        <v>2015</v>
      </c>
      <c r="G624" s="52">
        <f>'Input Data'!G624</f>
        <v>2013</v>
      </c>
      <c r="H624" s="34">
        <f>'Costs ($2014) Excl Real Esc'!H624</f>
        <v>38899.107132565048</v>
      </c>
      <c r="I624" s="34">
        <f>'Costs ($2014) Excl Real Esc'!I624</f>
        <v>12014.827831306749</v>
      </c>
      <c r="J624" s="34">
        <f>'Costs ($2014) Excl Real Esc'!J624</f>
        <v>137.5358806067737</v>
      </c>
      <c r="K624" s="34">
        <f>'Costs ($2014) Excl Real Esc'!K624</f>
        <v>943289.43161807116</v>
      </c>
      <c r="L624" s="49">
        <f>'Costs ($2014) Excl Real Esc'!L624*W624</f>
        <v>2319621.9347265624</v>
      </c>
      <c r="M624" s="34">
        <f>'Costs ($2014) Excl Real Esc'!M624*X624</f>
        <v>1899030.4017207029</v>
      </c>
      <c r="N624" s="34">
        <f>'Costs ($2014) Excl Real Esc'!N624*Y624</f>
        <v>0</v>
      </c>
      <c r="O624" s="34">
        <f>'Costs ($2014) Excl Real Esc'!O624*Z624</f>
        <v>0</v>
      </c>
      <c r="P624" s="49">
        <f>'Costs ($2014) Excl Real Esc'!P624*AA624</f>
        <v>0</v>
      </c>
      <c r="R624" s="102">
        <f t="shared" si="39"/>
        <v>5212993.2389098145</v>
      </c>
      <c r="S624" s="34">
        <f t="shared" si="40"/>
        <v>0</v>
      </c>
      <c r="T624" s="34">
        <f t="shared" si="41"/>
        <v>0</v>
      </c>
      <c r="U624" s="49">
        <f t="shared" si="42"/>
        <v>0</v>
      </c>
      <c r="W624" s="177">
        <f>SUMPRODUCT('Cost Escalators'!$B$18:$M$18,'Input Data'!$AA624:$AL624)</f>
        <v>1</v>
      </c>
      <c r="X624" s="171">
        <f>SUMPRODUCT('Cost Escalators'!$B$19:$M$19,'Input Data'!$AA624:$AL624)</f>
        <v>1</v>
      </c>
      <c r="Y624" s="171">
        <f>SUMPRODUCT('Cost Escalators'!$B$20:$M$20,'Input Data'!$AA624:$AL624)</f>
        <v>1</v>
      </c>
      <c r="Z624" s="171">
        <f>SUMPRODUCT('Cost Escalators'!$B$21:$M$21,'Input Data'!$AA624:$AL624)</f>
        <v>1</v>
      </c>
      <c r="AA624" s="176">
        <f>SUMPRODUCT('Cost Escalators'!$B$22:$M$22,'Input Data'!$AA624:$AL624)</f>
        <v>1</v>
      </c>
      <c r="AC624" s="255">
        <f>IF(OR($A624='Cost Escalators'!$A$68,$A624='Cost Escalators'!$A$69,$A624='Cost Escalators'!$A$70,$A624='Cost Escalators'!$A$71),SUM($H624:$L624),0)</f>
        <v>0</v>
      </c>
    </row>
    <row r="625" spans="1:29" x14ac:dyDescent="0.2">
      <c r="A625" s="33">
        <f>'Input Data'!A625</f>
        <v>6335</v>
      </c>
      <c r="B625" s="33" t="str">
        <f>'Input Data'!B625</f>
        <v>Transformer Replacement</v>
      </c>
      <c r="C625" s="33" t="str">
        <f>'Input Data'!C625</f>
        <v>Wagga Substation 330kV Transformer Replacements</v>
      </c>
      <c r="D625" s="35" t="str">
        <f>'Input Data'!D625</f>
        <v>PS Security/Compliance</v>
      </c>
      <c r="E625" s="63" t="str">
        <f>'Input Data'!E625</f>
        <v>Input_Proj_Commit</v>
      </c>
      <c r="F625" s="68">
        <f>'Input Data'!F625</f>
        <v>2010</v>
      </c>
      <c r="G625" s="52">
        <f>'Input Data'!G625</f>
        <v>2013</v>
      </c>
      <c r="H625" s="34">
        <f>'Costs ($2014) Excl Real Esc'!H625</f>
        <v>5598046.7024553884</v>
      </c>
      <c r="I625" s="34">
        <f>'Costs ($2014) Excl Real Esc'!I625</f>
        <v>-14597.972748089534</v>
      </c>
      <c r="J625" s="34">
        <f>'Costs ($2014) Excl Real Esc'!J625</f>
        <v>694.67186976270489</v>
      </c>
      <c r="K625" s="34">
        <f>'Costs ($2014) Excl Real Esc'!K625</f>
        <v>0</v>
      </c>
      <c r="L625" s="49">
        <f>'Costs ($2014) Excl Real Esc'!L625*W625</f>
        <v>0</v>
      </c>
      <c r="M625" s="34">
        <f>'Costs ($2014) Excl Real Esc'!M625*X625</f>
        <v>0</v>
      </c>
      <c r="N625" s="34">
        <f>'Costs ($2014) Excl Real Esc'!N625*Y625</f>
        <v>0</v>
      </c>
      <c r="O625" s="34">
        <f>'Costs ($2014) Excl Real Esc'!O625*Z625</f>
        <v>0</v>
      </c>
      <c r="P625" s="49">
        <f>'Costs ($2014) Excl Real Esc'!P625*AA625</f>
        <v>0</v>
      </c>
      <c r="R625" s="102">
        <f t="shared" si="39"/>
        <v>0</v>
      </c>
      <c r="S625" s="34">
        <f t="shared" si="40"/>
        <v>0</v>
      </c>
      <c r="T625" s="34">
        <f t="shared" si="41"/>
        <v>0</v>
      </c>
      <c r="U625" s="49">
        <f t="shared" si="42"/>
        <v>0</v>
      </c>
      <c r="W625" s="177">
        <f>SUMPRODUCT('Cost Escalators'!$B$18:$M$18,'Input Data'!$AA625:$AL625)</f>
        <v>1</v>
      </c>
      <c r="X625" s="171">
        <f>SUMPRODUCT('Cost Escalators'!$B$19:$M$19,'Input Data'!$AA625:$AL625)</f>
        <v>1</v>
      </c>
      <c r="Y625" s="171">
        <f>SUMPRODUCT('Cost Escalators'!$B$20:$M$20,'Input Data'!$AA625:$AL625)</f>
        <v>1</v>
      </c>
      <c r="Z625" s="171">
        <f>SUMPRODUCT('Cost Escalators'!$B$21:$M$21,'Input Data'!$AA625:$AL625)</f>
        <v>1</v>
      </c>
      <c r="AA625" s="176">
        <f>SUMPRODUCT('Cost Escalators'!$B$22:$M$22,'Input Data'!$AA625:$AL625)</f>
        <v>1</v>
      </c>
      <c r="AC625" s="255">
        <f>IF(OR($A625='Cost Escalators'!$A$68,$A625='Cost Escalators'!$A$69,$A625='Cost Escalators'!$A$70,$A625='Cost Escalators'!$A$71),SUM($H625:$L625),0)</f>
        <v>0</v>
      </c>
    </row>
    <row r="626" spans="1:29" x14ac:dyDescent="0.2">
      <c r="A626" s="33">
        <f>'Input Data'!A626</f>
        <v>6943</v>
      </c>
      <c r="B626" s="33" t="str">
        <f>'Input Data'!B626</f>
        <v>Transformer Replacement</v>
      </c>
      <c r="C626" s="33" t="str">
        <f>'Input Data'!C626</f>
        <v>Munyang Transformer Replacement</v>
      </c>
      <c r="D626" s="35" t="str">
        <f>'Input Data'!D626</f>
        <v>PS Security/Compliance</v>
      </c>
      <c r="E626" s="63" t="str">
        <f>'Input Data'!E626</f>
        <v>Input_Proj_Commit</v>
      </c>
      <c r="F626" s="68">
        <f>'Input Data'!F626</f>
        <v>2014</v>
      </c>
      <c r="G626" s="52">
        <f>'Input Data'!G626</f>
        <v>2013</v>
      </c>
      <c r="H626" s="34">
        <f>'Costs ($2014) Excl Real Esc'!H626</f>
        <v>225454.42883107974</v>
      </c>
      <c r="I626" s="34">
        <f>'Costs ($2014) Excl Real Esc'!I626</f>
        <v>674752.2503577756</v>
      </c>
      <c r="J626" s="34">
        <f>'Costs ($2014) Excl Real Esc'!J626</f>
        <v>10835375.912178038</v>
      </c>
      <c r="K626" s="34">
        <f>'Costs ($2014) Excl Real Esc'!K626</f>
        <v>2805511.2756366758</v>
      </c>
      <c r="L626" s="49">
        <f>'Costs ($2014) Excl Real Esc'!L626*W626</f>
        <v>102929.6875</v>
      </c>
      <c r="M626" s="34">
        <f>'Costs ($2014) Excl Real Esc'!M626*X626</f>
        <v>0</v>
      </c>
      <c r="N626" s="34">
        <f>'Costs ($2014) Excl Real Esc'!N626*Y626</f>
        <v>0</v>
      </c>
      <c r="O626" s="34">
        <f>'Costs ($2014) Excl Real Esc'!O626*Z626</f>
        <v>0</v>
      </c>
      <c r="P626" s="49">
        <f>'Costs ($2014) Excl Real Esc'!P626*AA626</f>
        <v>0</v>
      </c>
      <c r="R626" s="102">
        <f t="shared" si="39"/>
        <v>0</v>
      </c>
      <c r="S626" s="34">
        <f t="shared" si="40"/>
        <v>0</v>
      </c>
      <c r="T626" s="34">
        <f t="shared" si="41"/>
        <v>0</v>
      </c>
      <c r="U626" s="49">
        <f t="shared" si="42"/>
        <v>0</v>
      </c>
      <c r="W626" s="177">
        <f>SUMPRODUCT('Cost Escalators'!$B$18:$M$18,'Input Data'!$AA626:$AL626)</f>
        <v>1</v>
      </c>
      <c r="X626" s="171">
        <f>SUMPRODUCT('Cost Escalators'!$B$19:$M$19,'Input Data'!$AA626:$AL626)</f>
        <v>1</v>
      </c>
      <c r="Y626" s="171">
        <f>SUMPRODUCT('Cost Escalators'!$B$20:$M$20,'Input Data'!$AA626:$AL626)</f>
        <v>1</v>
      </c>
      <c r="Z626" s="171">
        <f>SUMPRODUCT('Cost Escalators'!$B$21:$M$21,'Input Data'!$AA626:$AL626)</f>
        <v>1</v>
      </c>
      <c r="AA626" s="176">
        <f>SUMPRODUCT('Cost Escalators'!$B$22:$M$22,'Input Data'!$AA626:$AL626)</f>
        <v>1</v>
      </c>
      <c r="AC626" s="255">
        <f>IF(OR($A626='Cost Escalators'!$A$68,$A626='Cost Escalators'!$A$69,$A626='Cost Escalators'!$A$70,$A626='Cost Escalators'!$A$71),SUM($H626:$L626),0)</f>
        <v>0</v>
      </c>
    </row>
    <row r="627" spans="1:29" x14ac:dyDescent="0.2">
      <c r="A627" s="33">
        <f>'Input Data'!A627</f>
        <v>7470</v>
      </c>
      <c r="B627" s="33" t="str">
        <f>'Input Data'!B627</f>
        <v>Transmission Line Low Spans</v>
      </c>
      <c r="C627" s="33" t="str">
        <f>'Input Data'!C627</f>
        <v>97G Line Murray to Guthega Low Spans Remediation</v>
      </c>
      <c r="D627" s="35" t="str">
        <f>'Input Data'!D627</f>
        <v>PS Security/Compliance</v>
      </c>
      <c r="E627" s="63" t="str">
        <f>'Input Data'!E627</f>
        <v>Input_Proj_Commit</v>
      </c>
      <c r="F627" s="68">
        <f>'Input Data'!F627</f>
        <v>2014</v>
      </c>
      <c r="G627" s="52">
        <f>'Input Data'!G627</f>
        <v>2013</v>
      </c>
      <c r="H627" s="34">
        <f>'Costs ($2014) Excl Real Esc'!H627</f>
        <v>160809.86693994456</v>
      </c>
      <c r="I627" s="34">
        <f>'Costs ($2014) Excl Real Esc'!I627</f>
        <v>9287.8180400430119</v>
      </c>
      <c r="J627" s="34">
        <f>'Costs ($2014) Excl Real Esc'!J627</f>
        <v>98085.071106307863</v>
      </c>
      <c r="K627" s="34">
        <f>'Costs ($2014) Excl Real Esc'!K627</f>
        <v>1092615.9326541089</v>
      </c>
      <c r="L627" s="49">
        <f>'Costs ($2014) Excl Real Esc'!L627*W627</f>
        <v>2968492.1875</v>
      </c>
      <c r="M627" s="34">
        <f>'Costs ($2014) Excl Real Esc'!M627*X627</f>
        <v>141822.0193681641</v>
      </c>
      <c r="N627" s="34">
        <f>'Costs ($2014) Excl Real Esc'!N627*Y627</f>
        <v>0</v>
      </c>
      <c r="O627" s="34">
        <f>'Costs ($2014) Excl Real Esc'!O627*Z627</f>
        <v>0</v>
      </c>
      <c r="P627" s="49">
        <f>'Costs ($2014) Excl Real Esc'!P627*AA627</f>
        <v>0</v>
      </c>
      <c r="R627" s="102">
        <f t="shared" si="39"/>
        <v>0</v>
      </c>
      <c r="S627" s="34">
        <f t="shared" si="40"/>
        <v>0</v>
      </c>
      <c r="T627" s="34">
        <f t="shared" si="41"/>
        <v>0</v>
      </c>
      <c r="U627" s="49">
        <f t="shared" si="42"/>
        <v>0</v>
      </c>
      <c r="W627" s="177">
        <f>SUMPRODUCT('Cost Escalators'!$B$18:$M$18,'Input Data'!$AA627:$AL627)</f>
        <v>1</v>
      </c>
      <c r="X627" s="171">
        <f>SUMPRODUCT('Cost Escalators'!$B$19:$M$19,'Input Data'!$AA627:$AL627)</f>
        <v>1</v>
      </c>
      <c r="Y627" s="171">
        <f>SUMPRODUCT('Cost Escalators'!$B$20:$M$20,'Input Data'!$AA627:$AL627)</f>
        <v>1</v>
      </c>
      <c r="Z627" s="171">
        <f>SUMPRODUCT('Cost Escalators'!$B$21:$M$21,'Input Data'!$AA627:$AL627)</f>
        <v>1</v>
      </c>
      <c r="AA627" s="176">
        <f>SUMPRODUCT('Cost Escalators'!$B$22:$M$22,'Input Data'!$AA627:$AL627)</f>
        <v>1</v>
      </c>
      <c r="AC627" s="255">
        <f>IF(OR($A627='Cost Escalators'!$A$68,$A627='Cost Escalators'!$A$69,$A627='Cost Escalators'!$A$70,$A627='Cost Escalators'!$A$71),SUM($H627:$L627),0)</f>
        <v>0</v>
      </c>
    </row>
    <row r="628" spans="1:29" x14ac:dyDescent="0.2">
      <c r="A628" s="33">
        <f>'Input Data'!A628</f>
        <v>7459</v>
      </c>
      <c r="B628" s="33" t="str">
        <f>'Input Data'!B628</f>
        <v>Transmission Line Low Spans</v>
      </c>
      <c r="C628" s="33" t="str">
        <f>'Input Data'!C628</f>
        <v>999 Line Yass to Cowra Low Spans Remediation</v>
      </c>
      <c r="D628" s="35" t="str">
        <f>'Input Data'!D628</f>
        <v>PS Security/Compliance</v>
      </c>
      <c r="E628" s="63" t="str">
        <f>'Input Data'!E628</f>
        <v>Input_Proj_Commit</v>
      </c>
      <c r="F628" s="68">
        <f>'Input Data'!F628</f>
        <v>2016</v>
      </c>
      <c r="G628" s="52">
        <f>'Input Data'!G628</f>
        <v>2013</v>
      </c>
      <c r="H628" s="34">
        <f>'Costs ($2014) Excl Real Esc'!H628</f>
        <v>0</v>
      </c>
      <c r="I628" s="34">
        <f>'Costs ($2014) Excl Real Esc'!I628</f>
        <v>13626.626975345069</v>
      </c>
      <c r="J628" s="34">
        <f>'Costs ($2014) Excl Real Esc'!J628</f>
        <v>-13353.860730148934</v>
      </c>
      <c r="K628" s="34">
        <f>'Costs ($2014) Excl Real Esc'!K628</f>
        <v>7590.6968259385594</v>
      </c>
      <c r="L628" s="49">
        <f>'Costs ($2014) Excl Real Esc'!L628*W628</f>
        <v>0</v>
      </c>
      <c r="M628" s="34">
        <f>'Costs ($2014) Excl Real Esc'!M628*X628</f>
        <v>0</v>
      </c>
      <c r="N628" s="34">
        <f>'Costs ($2014) Excl Real Esc'!N628*Y628</f>
        <v>0</v>
      </c>
      <c r="O628" s="34">
        <f>'Costs ($2014) Excl Real Esc'!O628*Z628</f>
        <v>0</v>
      </c>
      <c r="P628" s="49">
        <f>'Costs ($2014) Excl Real Esc'!P628*AA628</f>
        <v>0</v>
      </c>
      <c r="R628" s="102">
        <f t="shared" si="39"/>
        <v>0</v>
      </c>
      <c r="S628" s="34">
        <f t="shared" si="40"/>
        <v>7863.4630711346945</v>
      </c>
      <c r="T628" s="34">
        <f t="shared" si="41"/>
        <v>0</v>
      </c>
      <c r="U628" s="49">
        <f t="shared" si="42"/>
        <v>0</v>
      </c>
      <c r="W628" s="177">
        <f>SUMPRODUCT('Cost Escalators'!$B$18:$M$18,'Input Data'!$AA628:$AL628)</f>
        <v>1</v>
      </c>
      <c r="X628" s="171">
        <f>SUMPRODUCT('Cost Escalators'!$B$19:$M$19,'Input Data'!$AA628:$AL628)</f>
        <v>1</v>
      </c>
      <c r="Y628" s="171">
        <f>SUMPRODUCT('Cost Escalators'!$B$20:$M$20,'Input Data'!$AA628:$AL628)</f>
        <v>1</v>
      </c>
      <c r="Z628" s="171">
        <f>SUMPRODUCT('Cost Escalators'!$B$21:$M$21,'Input Data'!$AA628:$AL628)</f>
        <v>1</v>
      </c>
      <c r="AA628" s="176">
        <f>SUMPRODUCT('Cost Escalators'!$B$22:$M$22,'Input Data'!$AA628:$AL628)</f>
        <v>1</v>
      </c>
      <c r="AC628" s="255">
        <f>IF(OR($A628='Cost Escalators'!$A$68,$A628='Cost Escalators'!$A$69,$A628='Cost Escalators'!$A$70,$A628='Cost Escalators'!$A$71),SUM($H628:$L628),0)</f>
        <v>0</v>
      </c>
    </row>
    <row r="629" spans="1:29" x14ac:dyDescent="0.2">
      <c r="A629" s="33">
        <f>'Input Data'!A629</f>
        <v>7698</v>
      </c>
      <c r="B629" s="33" t="str">
        <f>'Input Data'!B629</f>
        <v>Transmission Line Low Spans</v>
      </c>
      <c r="C629" s="33" t="str">
        <f>'Input Data'!C629</f>
        <v>992 Line Burrinjuck to Tumut Low Spans Remediation</v>
      </c>
      <c r="D629" s="35" t="str">
        <f>'Input Data'!D629</f>
        <v>PS Security/Compliance</v>
      </c>
      <c r="E629" s="63" t="str">
        <f>'Input Data'!E629</f>
        <v>Input_Proj_Commit</v>
      </c>
      <c r="F629" s="68">
        <f>'Input Data'!F629</f>
        <v>2016</v>
      </c>
      <c r="G629" s="52">
        <f>'Input Data'!G629</f>
        <v>2013</v>
      </c>
      <c r="H629" s="34">
        <f>'Costs ($2014) Excl Real Esc'!H629</f>
        <v>0</v>
      </c>
      <c r="I629" s="34">
        <f>'Costs ($2014) Excl Real Esc'!I629</f>
        <v>0</v>
      </c>
      <c r="J629" s="34">
        <f>'Costs ($2014) Excl Real Esc'!J629</f>
        <v>0</v>
      </c>
      <c r="K629" s="34">
        <f>'Costs ($2014) Excl Real Esc'!K629</f>
        <v>0</v>
      </c>
      <c r="L629" s="49">
        <f>'Costs ($2014) Excl Real Esc'!L629*W629</f>
        <v>0</v>
      </c>
      <c r="M629" s="34">
        <f>'Costs ($2014) Excl Real Esc'!M629*X629</f>
        <v>150611.86523437503</v>
      </c>
      <c r="N629" s="34">
        <f>'Costs ($2014) Excl Real Esc'!N629*Y629</f>
        <v>308789.06250000006</v>
      </c>
      <c r="O629" s="34">
        <f>'Costs ($2014) Excl Real Esc'!O629*Z629</f>
        <v>0</v>
      </c>
      <c r="P629" s="49">
        <f>'Costs ($2014) Excl Real Esc'!P629*AA629</f>
        <v>0</v>
      </c>
      <c r="R629" s="102">
        <f t="shared" si="39"/>
        <v>0</v>
      </c>
      <c r="S629" s="34">
        <f t="shared" si="40"/>
        <v>459400.92773437512</v>
      </c>
      <c r="T629" s="34">
        <f t="shared" si="41"/>
        <v>0</v>
      </c>
      <c r="U629" s="49">
        <f t="shared" si="42"/>
        <v>0</v>
      </c>
      <c r="W629" s="177">
        <f>SUMPRODUCT('Cost Escalators'!$B$18:$M$18,'Input Data'!$AA629:$AL629)</f>
        <v>1</v>
      </c>
      <c r="X629" s="171">
        <f>SUMPRODUCT('Cost Escalators'!$B$19:$M$19,'Input Data'!$AA629:$AL629)</f>
        <v>1</v>
      </c>
      <c r="Y629" s="171">
        <f>SUMPRODUCT('Cost Escalators'!$B$20:$M$20,'Input Data'!$AA629:$AL629)</f>
        <v>1</v>
      </c>
      <c r="Z629" s="171">
        <f>SUMPRODUCT('Cost Escalators'!$B$21:$M$21,'Input Data'!$AA629:$AL629)</f>
        <v>1</v>
      </c>
      <c r="AA629" s="176">
        <f>SUMPRODUCT('Cost Escalators'!$B$22:$M$22,'Input Data'!$AA629:$AL629)</f>
        <v>1</v>
      </c>
      <c r="AC629" s="255">
        <f>IF(OR($A629='Cost Escalators'!$A$68,$A629='Cost Escalators'!$A$69,$A629='Cost Escalators'!$A$70,$A629='Cost Escalators'!$A$71),SUM($H629:$L629),0)</f>
        <v>0</v>
      </c>
    </row>
    <row r="630" spans="1:29" x14ac:dyDescent="0.2">
      <c r="A630" s="33">
        <f>'Input Data'!A630</f>
        <v>6913</v>
      </c>
      <c r="B630" s="33" t="str">
        <f>'Input Data'!B630</f>
        <v>Transmission Line Low Spans</v>
      </c>
      <c r="C630" s="33" t="str">
        <f>'Input Data'!C630</f>
        <v>97K Line Cooma to Munyang Low Spans Remediation</v>
      </c>
      <c r="D630" s="35" t="str">
        <f>'Input Data'!D630</f>
        <v>PS Security/Compliance</v>
      </c>
      <c r="E630" s="63" t="str">
        <f>'Input Data'!E630</f>
        <v>Input_Proj_Commit</v>
      </c>
      <c r="F630" s="68">
        <f>'Input Data'!F630</f>
        <v>2018</v>
      </c>
      <c r="G630" s="52">
        <f>'Input Data'!G630</f>
        <v>2013</v>
      </c>
      <c r="H630" s="34">
        <f>'Costs ($2014) Excl Real Esc'!H630</f>
        <v>0</v>
      </c>
      <c r="I630" s="34">
        <f>'Costs ($2014) Excl Real Esc'!I630</f>
        <v>1058.7876282293987</v>
      </c>
      <c r="J630" s="34">
        <f>'Costs ($2014) Excl Real Esc'!J630</f>
        <v>-1037.5841054989153</v>
      </c>
      <c r="K630" s="34">
        <f>'Costs ($2014) Excl Real Esc'!K630</f>
        <v>0</v>
      </c>
      <c r="L630" s="49">
        <f>'Costs ($2014) Excl Real Esc'!L630*W630</f>
        <v>0</v>
      </c>
      <c r="M630" s="34">
        <f>'Costs ($2014) Excl Real Esc'!M630*X630</f>
        <v>0</v>
      </c>
      <c r="N630" s="34">
        <f>'Costs ($2014) Excl Real Esc'!N630*Y630</f>
        <v>0</v>
      </c>
      <c r="O630" s="34">
        <f>'Costs ($2014) Excl Real Esc'!O630*Z630</f>
        <v>0</v>
      </c>
      <c r="P630" s="49">
        <f>'Costs ($2014) Excl Real Esc'!P630*AA630</f>
        <v>0</v>
      </c>
      <c r="R630" s="102">
        <f t="shared" si="39"/>
        <v>0</v>
      </c>
      <c r="S630" s="34">
        <f t="shared" si="40"/>
        <v>0</v>
      </c>
      <c r="T630" s="34">
        <f t="shared" si="41"/>
        <v>0</v>
      </c>
      <c r="U630" s="49">
        <f t="shared" si="42"/>
        <v>21.203522730483428</v>
      </c>
      <c r="W630" s="177">
        <f>SUMPRODUCT('Cost Escalators'!$B$18:$M$18,'Input Data'!$AA630:$AL630)</f>
        <v>1</v>
      </c>
      <c r="X630" s="171">
        <f>SUMPRODUCT('Cost Escalators'!$B$19:$M$19,'Input Data'!$AA630:$AL630)</f>
        <v>1</v>
      </c>
      <c r="Y630" s="171">
        <f>SUMPRODUCT('Cost Escalators'!$B$20:$M$20,'Input Data'!$AA630:$AL630)</f>
        <v>1</v>
      </c>
      <c r="Z630" s="171">
        <f>SUMPRODUCT('Cost Escalators'!$B$21:$M$21,'Input Data'!$AA630:$AL630)</f>
        <v>1</v>
      </c>
      <c r="AA630" s="176">
        <f>SUMPRODUCT('Cost Escalators'!$B$22:$M$22,'Input Data'!$AA630:$AL630)</f>
        <v>1</v>
      </c>
      <c r="AC630" s="255">
        <f>IF(OR($A630='Cost Escalators'!$A$68,$A630='Cost Escalators'!$A$69,$A630='Cost Escalators'!$A$70,$A630='Cost Escalators'!$A$71),SUM($H630:$L630),0)</f>
        <v>0</v>
      </c>
    </row>
    <row r="631" spans="1:29" x14ac:dyDescent="0.2">
      <c r="A631" s="33">
        <f>'Input Data'!A631</f>
        <v>7708</v>
      </c>
      <c r="B631" s="33" t="str">
        <f>'Input Data'!B631</f>
        <v>Transmission Line Low Spans</v>
      </c>
      <c r="C631" s="33" t="str">
        <f>'Input Data'!C631</f>
        <v>993 Line Gadara to Wagga Low Spans Remediation</v>
      </c>
      <c r="D631" s="35" t="str">
        <f>'Input Data'!D631</f>
        <v>PS Security/Compliance</v>
      </c>
      <c r="E631" s="63" t="str">
        <f>'Input Data'!E631</f>
        <v>Input_Proj_Commit</v>
      </c>
      <c r="F631" s="68">
        <f>'Input Data'!F631</f>
        <v>2018</v>
      </c>
      <c r="G631" s="52">
        <f>'Input Data'!G631</f>
        <v>2013</v>
      </c>
      <c r="H631" s="34">
        <f>'Costs ($2014) Excl Real Esc'!H631</f>
        <v>0</v>
      </c>
      <c r="I631" s="34">
        <f>'Costs ($2014) Excl Real Esc'!I631</f>
        <v>0</v>
      </c>
      <c r="J631" s="34">
        <f>'Costs ($2014) Excl Real Esc'!J631</f>
        <v>0</v>
      </c>
      <c r="K631" s="34">
        <f>'Costs ($2014) Excl Real Esc'!K631</f>
        <v>0</v>
      </c>
      <c r="L631" s="49">
        <f>'Costs ($2014) Excl Real Esc'!L631*W631</f>
        <v>0</v>
      </c>
      <c r="M631" s="34">
        <f>'Costs ($2014) Excl Real Esc'!M631*X631</f>
        <v>0</v>
      </c>
      <c r="N631" s="34">
        <f>'Costs ($2014) Excl Real Esc'!N631*Y631</f>
        <v>287173.82812500006</v>
      </c>
      <c r="O631" s="34">
        <f>'Costs ($2014) Excl Real Esc'!O631*Z631</f>
        <v>287173.82812500006</v>
      </c>
      <c r="P631" s="49">
        <f>'Costs ($2014) Excl Real Esc'!P631*AA631</f>
        <v>46318.359375000007</v>
      </c>
      <c r="R631" s="102">
        <f t="shared" si="39"/>
        <v>0</v>
      </c>
      <c r="S631" s="34">
        <f t="shared" si="40"/>
        <v>0</v>
      </c>
      <c r="T631" s="34">
        <f t="shared" si="41"/>
        <v>0</v>
      </c>
      <c r="U631" s="49">
        <f t="shared" si="42"/>
        <v>620666.01562500012</v>
      </c>
      <c r="W631" s="177">
        <f>SUMPRODUCT('Cost Escalators'!$B$18:$M$18,'Input Data'!$AA631:$AL631)</f>
        <v>1</v>
      </c>
      <c r="X631" s="171">
        <f>SUMPRODUCT('Cost Escalators'!$B$19:$M$19,'Input Data'!$AA631:$AL631)</f>
        <v>1</v>
      </c>
      <c r="Y631" s="171">
        <f>SUMPRODUCT('Cost Escalators'!$B$20:$M$20,'Input Data'!$AA631:$AL631)</f>
        <v>1</v>
      </c>
      <c r="Z631" s="171">
        <f>SUMPRODUCT('Cost Escalators'!$B$21:$M$21,'Input Data'!$AA631:$AL631)</f>
        <v>1</v>
      </c>
      <c r="AA631" s="176">
        <f>SUMPRODUCT('Cost Escalators'!$B$22:$M$22,'Input Data'!$AA631:$AL631)</f>
        <v>1</v>
      </c>
      <c r="AC631" s="255">
        <f>IF(OR($A631='Cost Escalators'!$A$68,$A631='Cost Escalators'!$A$69,$A631='Cost Escalators'!$A$70,$A631='Cost Escalators'!$A$71),SUM($H631:$L631),0)</f>
        <v>0</v>
      </c>
    </row>
    <row r="632" spans="1:29" x14ac:dyDescent="0.2">
      <c r="A632" s="33" t="str">
        <f>'Input Data'!A632</f>
        <v>P0002240</v>
      </c>
      <c r="B632" s="33" t="str">
        <f>'Input Data'!B632</f>
        <v>Transmission Line Low Spans</v>
      </c>
      <c r="C632" s="33" t="str">
        <f>'Input Data'!C632</f>
        <v>Southern Region Pole Lines Low Spans Remediation</v>
      </c>
      <c r="D632" s="35" t="str">
        <f>'Input Data'!D632</f>
        <v>PS Security/Compliance</v>
      </c>
      <c r="E632" s="63" t="str">
        <f>'Input Data'!E632</f>
        <v>Input_Proj_Commit</v>
      </c>
      <c r="F632" s="68">
        <f>'Input Data'!F632</f>
        <v>2019</v>
      </c>
      <c r="G632" s="52">
        <f>'Input Data'!G632</f>
        <v>2013</v>
      </c>
      <c r="H632" s="34">
        <f>'Costs ($2014) Excl Real Esc'!H632</f>
        <v>0</v>
      </c>
      <c r="I632" s="34">
        <f>'Costs ($2014) Excl Real Esc'!I632</f>
        <v>0</v>
      </c>
      <c r="J632" s="34">
        <f>'Costs ($2014) Excl Real Esc'!J632</f>
        <v>0</v>
      </c>
      <c r="K632" s="34">
        <f>'Costs ($2014) Excl Real Esc'!K632</f>
        <v>0</v>
      </c>
      <c r="L632" s="49">
        <f>'Costs ($2014) Excl Real Esc'!L632*W632</f>
        <v>0</v>
      </c>
      <c r="M632" s="34">
        <f>'Costs ($2014) Excl Real Esc'!M632*X632</f>
        <v>107041.72851562501</v>
      </c>
      <c r="N632" s="34">
        <f>'Costs ($2014) Excl Real Esc'!N632*Y632</f>
        <v>107041.72851562501</v>
      </c>
      <c r="O632" s="34">
        <f>'Costs ($2014) Excl Real Esc'!O632*Z632</f>
        <v>214083.45703125003</v>
      </c>
      <c r="P632" s="49">
        <f>'Costs ($2014) Excl Real Esc'!P632*AA632</f>
        <v>214083.45703125003</v>
      </c>
      <c r="R632" s="102">
        <f t="shared" si="39"/>
        <v>0</v>
      </c>
      <c r="S632" s="34">
        <f t="shared" si="40"/>
        <v>0</v>
      </c>
      <c r="T632" s="34">
        <f t="shared" si="41"/>
        <v>0</v>
      </c>
      <c r="U632" s="49">
        <f t="shared" si="42"/>
        <v>0</v>
      </c>
      <c r="W632" s="177">
        <f>SUMPRODUCT('Cost Escalators'!$B$18:$M$18,'Input Data'!$AA632:$AL632)</f>
        <v>1</v>
      </c>
      <c r="X632" s="171">
        <f>SUMPRODUCT('Cost Escalators'!$B$19:$M$19,'Input Data'!$AA632:$AL632)</f>
        <v>1</v>
      </c>
      <c r="Y632" s="171">
        <f>SUMPRODUCT('Cost Escalators'!$B$20:$M$20,'Input Data'!$AA632:$AL632)</f>
        <v>1</v>
      </c>
      <c r="Z632" s="171">
        <f>SUMPRODUCT('Cost Escalators'!$B$21:$M$21,'Input Data'!$AA632:$AL632)</f>
        <v>1</v>
      </c>
      <c r="AA632" s="176">
        <f>SUMPRODUCT('Cost Escalators'!$B$22:$M$22,'Input Data'!$AA632:$AL632)</f>
        <v>1</v>
      </c>
      <c r="AC632" s="255">
        <f>IF(OR($A632='Cost Escalators'!$A$68,$A632='Cost Escalators'!$A$69,$A632='Cost Escalators'!$A$70,$A632='Cost Escalators'!$A$71),SUM($H632:$L632),0)</f>
        <v>0</v>
      </c>
    </row>
    <row r="633" spans="1:29" x14ac:dyDescent="0.2">
      <c r="A633" s="33" t="str">
        <f>'Input Data'!A633</f>
        <v>P0002243</v>
      </c>
      <c r="B633" s="33" t="str">
        <f>'Input Data'!B633</f>
        <v>Transmission Line Low Spans</v>
      </c>
      <c r="C633" s="33" t="str">
        <f>'Input Data'!C633</f>
        <v>Central Region Pole Lines Low Spans Remediation</v>
      </c>
      <c r="D633" s="35" t="str">
        <f>'Input Data'!D633</f>
        <v>PS Security/Compliance</v>
      </c>
      <c r="E633" s="63" t="str">
        <f>'Input Data'!E633</f>
        <v>Input_Proj_Commit</v>
      </c>
      <c r="F633" s="68">
        <f>'Input Data'!F633</f>
        <v>2019</v>
      </c>
      <c r="G633" s="52">
        <f>'Input Data'!G633</f>
        <v>2013</v>
      </c>
      <c r="H633" s="34">
        <f>'Costs ($2014) Excl Real Esc'!H633</f>
        <v>0</v>
      </c>
      <c r="I633" s="34">
        <f>'Costs ($2014) Excl Real Esc'!I633</f>
        <v>0</v>
      </c>
      <c r="J633" s="34">
        <f>'Costs ($2014) Excl Real Esc'!J633</f>
        <v>0</v>
      </c>
      <c r="K633" s="34">
        <f>'Costs ($2014) Excl Real Esc'!K633</f>
        <v>0</v>
      </c>
      <c r="L633" s="49">
        <f>'Costs ($2014) Excl Real Esc'!L633*W633</f>
        <v>0</v>
      </c>
      <c r="M633" s="34">
        <f>'Costs ($2014) Excl Real Esc'!M633*X633</f>
        <v>103073.78906250001</v>
      </c>
      <c r="N633" s="34">
        <f>'Costs ($2014) Excl Real Esc'!N633*Y633</f>
        <v>103073.78906250001</v>
      </c>
      <c r="O633" s="34">
        <f>'Costs ($2014) Excl Real Esc'!O633*Z633</f>
        <v>206147.57812500003</v>
      </c>
      <c r="P633" s="49">
        <f>'Costs ($2014) Excl Real Esc'!P633*AA633</f>
        <v>206147.57812500003</v>
      </c>
      <c r="R633" s="102">
        <f t="shared" si="39"/>
        <v>0</v>
      </c>
      <c r="S633" s="34">
        <f t="shared" si="40"/>
        <v>0</v>
      </c>
      <c r="T633" s="34">
        <f t="shared" si="41"/>
        <v>0</v>
      </c>
      <c r="U633" s="49">
        <f t="shared" si="42"/>
        <v>0</v>
      </c>
      <c r="W633" s="177">
        <f>SUMPRODUCT('Cost Escalators'!$B$18:$M$18,'Input Data'!$AA633:$AL633)</f>
        <v>1</v>
      </c>
      <c r="X633" s="171">
        <f>SUMPRODUCT('Cost Escalators'!$B$19:$M$19,'Input Data'!$AA633:$AL633)</f>
        <v>1</v>
      </c>
      <c r="Y633" s="171">
        <f>SUMPRODUCT('Cost Escalators'!$B$20:$M$20,'Input Data'!$AA633:$AL633)</f>
        <v>1</v>
      </c>
      <c r="Z633" s="171">
        <f>SUMPRODUCT('Cost Escalators'!$B$21:$M$21,'Input Data'!$AA633:$AL633)</f>
        <v>1</v>
      </c>
      <c r="AA633" s="176">
        <f>SUMPRODUCT('Cost Escalators'!$B$22:$M$22,'Input Data'!$AA633:$AL633)</f>
        <v>1</v>
      </c>
      <c r="AC633" s="255">
        <f>IF(OR($A633='Cost Escalators'!$A$68,$A633='Cost Escalators'!$A$69,$A633='Cost Escalators'!$A$70,$A633='Cost Escalators'!$A$71),SUM($H633:$L633),0)</f>
        <v>0</v>
      </c>
    </row>
    <row r="634" spans="1:29" x14ac:dyDescent="0.2">
      <c r="A634" s="33" t="str">
        <f>'Input Data'!A634</f>
        <v>P0002246</v>
      </c>
      <c r="B634" s="33" t="str">
        <f>'Input Data'!B634</f>
        <v>Transmission Line Low Spans</v>
      </c>
      <c r="C634" s="33" t="str">
        <f>'Input Data'!C634</f>
        <v>Southern Region Tower Lines Low Spans Remediation</v>
      </c>
      <c r="D634" s="35" t="str">
        <f>'Input Data'!D634</f>
        <v>PS Security/Compliance</v>
      </c>
      <c r="E634" s="63" t="str">
        <f>'Input Data'!E634</f>
        <v>Input_Proj_Commit</v>
      </c>
      <c r="F634" s="68">
        <f>'Input Data'!F634</f>
        <v>2019</v>
      </c>
      <c r="G634" s="52">
        <f>'Input Data'!G634</f>
        <v>2013</v>
      </c>
      <c r="H634" s="34">
        <f>'Costs ($2014) Excl Real Esc'!H634</f>
        <v>0</v>
      </c>
      <c r="I634" s="34">
        <f>'Costs ($2014) Excl Real Esc'!I634</f>
        <v>0</v>
      </c>
      <c r="J634" s="34">
        <f>'Costs ($2014) Excl Real Esc'!J634</f>
        <v>0</v>
      </c>
      <c r="K634" s="34">
        <f>'Costs ($2014) Excl Real Esc'!K634</f>
        <v>0</v>
      </c>
      <c r="L634" s="49">
        <f>'Costs ($2014) Excl Real Esc'!L634*W634</f>
        <v>0</v>
      </c>
      <c r="M634" s="34">
        <f>'Costs ($2014) Excl Real Esc'!M634*X634</f>
        <v>0</v>
      </c>
      <c r="N634" s="34">
        <f>'Costs ($2014) Excl Real Esc'!N634*Y634</f>
        <v>68083.202050781256</v>
      </c>
      <c r="O634" s="34">
        <f>'Costs ($2014) Excl Real Esc'!O634*Z634</f>
        <v>136166.55849609376</v>
      </c>
      <c r="P634" s="49">
        <f>'Costs ($2014) Excl Real Esc'!P634*AA634</f>
        <v>204249.76054687504</v>
      </c>
      <c r="R634" s="102">
        <f t="shared" si="39"/>
        <v>0</v>
      </c>
      <c r="S634" s="34">
        <f t="shared" si="40"/>
        <v>0</v>
      </c>
      <c r="T634" s="34">
        <f t="shared" si="41"/>
        <v>0</v>
      </c>
      <c r="U634" s="49">
        <f t="shared" si="42"/>
        <v>0</v>
      </c>
      <c r="W634" s="177">
        <f>SUMPRODUCT('Cost Escalators'!$B$18:$M$18,'Input Data'!$AA634:$AL634)</f>
        <v>1</v>
      </c>
      <c r="X634" s="171">
        <f>SUMPRODUCT('Cost Escalators'!$B$19:$M$19,'Input Data'!$AA634:$AL634)</f>
        <v>1</v>
      </c>
      <c r="Y634" s="171">
        <f>SUMPRODUCT('Cost Escalators'!$B$20:$M$20,'Input Data'!$AA634:$AL634)</f>
        <v>1</v>
      </c>
      <c r="Z634" s="171">
        <f>SUMPRODUCT('Cost Escalators'!$B$21:$M$21,'Input Data'!$AA634:$AL634)</f>
        <v>1</v>
      </c>
      <c r="AA634" s="176">
        <f>SUMPRODUCT('Cost Escalators'!$B$22:$M$22,'Input Data'!$AA634:$AL634)</f>
        <v>1</v>
      </c>
      <c r="AC634" s="255">
        <f>IF(OR($A634='Cost Escalators'!$A$68,$A634='Cost Escalators'!$A$69,$A634='Cost Escalators'!$A$70,$A634='Cost Escalators'!$A$71),SUM($H634:$L634),0)</f>
        <v>0</v>
      </c>
    </row>
    <row r="635" spans="1:29" x14ac:dyDescent="0.2">
      <c r="A635" s="33" t="str">
        <f>'Input Data'!A635</f>
        <v>P0002249</v>
      </c>
      <c r="B635" s="33" t="str">
        <f>'Input Data'!B635</f>
        <v>Transmission Line Low Spans</v>
      </c>
      <c r="C635" s="33" t="str">
        <f>'Input Data'!C635</f>
        <v>Northern Region Tower Lines Low Spans Remediation</v>
      </c>
      <c r="D635" s="35" t="str">
        <f>'Input Data'!D635</f>
        <v>PS Security/Compliance</v>
      </c>
      <c r="E635" s="63" t="str">
        <f>'Input Data'!E635</f>
        <v>Input_Proj_Commit</v>
      </c>
      <c r="F635" s="68">
        <f>'Input Data'!F635</f>
        <v>2019</v>
      </c>
      <c r="G635" s="52">
        <f>'Input Data'!G635</f>
        <v>2013</v>
      </c>
      <c r="H635" s="34">
        <f>'Costs ($2014) Excl Real Esc'!H635</f>
        <v>0</v>
      </c>
      <c r="I635" s="34">
        <f>'Costs ($2014) Excl Real Esc'!I635</f>
        <v>0</v>
      </c>
      <c r="J635" s="34">
        <f>'Costs ($2014) Excl Real Esc'!J635</f>
        <v>6535.3719924299585</v>
      </c>
      <c r="K635" s="34">
        <f>'Costs ($2014) Excl Real Esc'!K635</f>
        <v>3506.6856533724167</v>
      </c>
      <c r="L635" s="49">
        <f>'Costs ($2014) Excl Real Esc'!L635*W635</f>
        <v>0</v>
      </c>
      <c r="M635" s="34">
        <f>'Costs ($2014) Excl Real Esc'!M635*X635</f>
        <v>0</v>
      </c>
      <c r="N635" s="34">
        <f>'Costs ($2014) Excl Real Esc'!N635*Y635</f>
        <v>90526.763085937506</v>
      </c>
      <c r="O635" s="34">
        <f>'Costs ($2014) Excl Real Esc'!O635*Z635</f>
        <v>181053.37177734377</v>
      </c>
      <c r="P635" s="49">
        <f>'Costs ($2014) Excl Real Esc'!P635*AA635</f>
        <v>271580.13486328127</v>
      </c>
      <c r="R635" s="102">
        <f t="shared" si="39"/>
        <v>0</v>
      </c>
      <c r="S635" s="34">
        <f t="shared" si="40"/>
        <v>0</v>
      </c>
      <c r="T635" s="34">
        <f t="shared" si="41"/>
        <v>0</v>
      </c>
      <c r="U635" s="49">
        <f t="shared" si="42"/>
        <v>0</v>
      </c>
      <c r="W635" s="177">
        <f>SUMPRODUCT('Cost Escalators'!$B$18:$M$18,'Input Data'!$AA635:$AL635)</f>
        <v>1</v>
      </c>
      <c r="X635" s="171">
        <f>SUMPRODUCT('Cost Escalators'!$B$19:$M$19,'Input Data'!$AA635:$AL635)</f>
        <v>1</v>
      </c>
      <c r="Y635" s="171">
        <f>SUMPRODUCT('Cost Escalators'!$B$20:$M$20,'Input Data'!$AA635:$AL635)</f>
        <v>1</v>
      </c>
      <c r="Z635" s="171">
        <f>SUMPRODUCT('Cost Escalators'!$B$21:$M$21,'Input Data'!$AA635:$AL635)</f>
        <v>1</v>
      </c>
      <c r="AA635" s="176">
        <f>SUMPRODUCT('Cost Escalators'!$B$22:$M$22,'Input Data'!$AA635:$AL635)</f>
        <v>1</v>
      </c>
      <c r="AC635" s="255">
        <f>IF(OR($A635='Cost Escalators'!$A$68,$A635='Cost Escalators'!$A$69,$A635='Cost Escalators'!$A$70,$A635='Cost Escalators'!$A$71),SUM($H635:$L635),0)</f>
        <v>0</v>
      </c>
    </row>
    <row r="636" spans="1:29" x14ac:dyDescent="0.2">
      <c r="A636" s="33" t="str">
        <f>'Input Data'!A636</f>
        <v>P0002252</v>
      </c>
      <c r="B636" s="33" t="str">
        <f>'Input Data'!B636</f>
        <v>Transmission Line Low Spans</v>
      </c>
      <c r="C636" s="33" t="str">
        <f>'Input Data'!C636</f>
        <v>Northern Region Pole Lines Low Spans Remediation</v>
      </c>
      <c r="D636" s="35" t="str">
        <f>'Input Data'!D636</f>
        <v>PS Security/Compliance</v>
      </c>
      <c r="E636" s="63" t="str">
        <f>'Input Data'!E636</f>
        <v>Input_Proj_Commit</v>
      </c>
      <c r="F636" s="68">
        <f>'Input Data'!F636</f>
        <v>2019</v>
      </c>
      <c r="G636" s="52">
        <f>'Input Data'!G636</f>
        <v>2013</v>
      </c>
      <c r="H636" s="34">
        <f>'Costs ($2014) Excl Real Esc'!H636</f>
        <v>0</v>
      </c>
      <c r="I636" s="34">
        <f>'Costs ($2014) Excl Real Esc'!I636</f>
        <v>0</v>
      </c>
      <c r="J636" s="34">
        <f>'Costs ($2014) Excl Real Esc'!J636</f>
        <v>0</v>
      </c>
      <c r="K636" s="34">
        <f>'Costs ($2014) Excl Real Esc'!K636</f>
        <v>0</v>
      </c>
      <c r="L636" s="49">
        <f>'Costs ($2014) Excl Real Esc'!L636*W636</f>
        <v>0</v>
      </c>
      <c r="M636" s="34">
        <f>'Costs ($2014) Excl Real Esc'!M636*X636</f>
        <v>178372.00195312503</v>
      </c>
      <c r="N636" s="34">
        <f>'Costs ($2014) Excl Real Esc'!N636*Y636</f>
        <v>178372.00195312503</v>
      </c>
      <c r="O636" s="34">
        <f>'Costs ($2014) Excl Real Esc'!O636*Z636</f>
        <v>356744.00390625006</v>
      </c>
      <c r="P636" s="49">
        <f>'Costs ($2014) Excl Real Esc'!P636*AA636</f>
        <v>356744.00390625006</v>
      </c>
      <c r="R636" s="102">
        <f t="shared" si="39"/>
        <v>0</v>
      </c>
      <c r="S636" s="34">
        <f t="shared" si="40"/>
        <v>0</v>
      </c>
      <c r="T636" s="34">
        <f t="shared" si="41"/>
        <v>0</v>
      </c>
      <c r="U636" s="49">
        <f t="shared" si="42"/>
        <v>0</v>
      </c>
      <c r="W636" s="177">
        <f>SUMPRODUCT('Cost Escalators'!$B$18:$M$18,'Input Data'!$AA636:$AL636)</f>
        <v>1</v>
      </c>
      <c r="X636" s="171">
        <f>SUMPRODUCT('Cost Escalators'!$B$19:$M$19,'Input Data'!$AA636:$AL636)</f>
        <v>1</v>
      </c>
      <c r="Y636" s="171">
        <f>SUMPRODUCT('Cost Escalators'!$B$20:$M$20,'Input Data'!$AA636:$AL636)</f>
        <v>1</v>
      </c>
      <c r="Z636" s="171">
        <f>SUMPRODUCT('Cost Escalators'!$B$21:$M$21,'Input Data'!$AA636:$AL636)</f>
        <v>1</v>
      </c>
      <c r="AA636" s="176">
        <f>SUMPRODUCT('Cost Escalators'!$B$22:$M$22,'Input Data'!$AA636:$AL636)</f>
        <v>1</v>
      </c>
      <c r="AC636" s="255">
        <f>IF(OR($A636='Cost Escalators'!$A$68,$A636='Cost Escalators'!$A$69,$A636='Cost Escalators'!$A$70,$A636='Cost Escalators'!$A$71),SUM($H636:$L636),0)</f>
        <v>0</v>
      </c>
    </row>
    <row r="637" spans="1:29" x14ac:dyDescent="0.2">
      <c r="A637" s="44" t="str">
        <f>'Input Data'!A637</f>
        <v>P0002255</v>
      </c>
      <c r="B637" s="44" t="str">
        <f>'Input Data'!B637</f>
        <v>Transmission Line Low Spans</v>
      </c>
      <c r="C637" s="44" t="str">
        <f>'Input Data'!C637</f>
        <v>Central Region Tower Lines Low Spans Remediation</v>
      </c>
      <c r="D637" s="45" t="str">
        <f>'Input Data'!D637</f>
        <v>PS Security/Compliance</v>
      </c>
      <c r="E637" s="64" t="str">
        <f>'Input Data'!E637</f>
        <v>Input_Proj_Commit</v>
      </c>
      <c r="F637" s="45">
        <f>'Input Data'!F637</f>
        <v>2019</v>
      </c>
      <c r="G637" s="53">
        <f>'Input Data'!G637</f>
        <v>2013</v>
      </c>
      <c r="H637" s="46">
        <f>'Costs ($2014) Excl Real Esc'!H637</f>
        <v>0</v>
      </c>
      <c r="I637" s="46">
        <f>'Costs ($2014) Excl Real Esc'!I637</f>
        <v>0</v>
      </c>
      <c r="J637" s="46">
        <f>'Costs ($2014) Excl Real Esc'!J637</f>
        <v>0</v>
      </c>
      <c r="K637" s="46">
        <f>'Costs ($2014) Excl Real Esc'!K637</f>
        <v>0</v>
      </c>
      <c r="L637" s="50">
        <f>'Costs ($2014) Excl Real Esc'!L637*W637</f>
        <v>0</v>
      </c>
      <c r="M637" s="46">
        <f>'Costs ($2014) Excl Real Esc'!M637*X637</f>
        <v>0</v>
      </c>
      <c r="N637" s="46">
        <f>'Costs ($2014) Excl Real Esc'!N637*Y637</f>
        <v>86024.618554687506</v>
      </c>
      <c r="O637" s="46">
        <f>'Costs ($2014) Excl Real Esc'!O637*Z637</f>
        <v>172049.39150390628</v>
      </c>
      <c r="P637" s="50">
        <f>'Costs ($2014) Excl Real Esc'!P637*AA637</f>
        <v>258074.01005859379</v>
      </c>
      <c r="R637" s="103">
        <f t="shared" si="39"/>
        <v>0</v>
      </c>
      <c r="S637" s="46">
        <f t="shared" si="40"/>
        <v>0</v>
      </c>
      <c r="T637" s="46">
        <f t="shared" si="41"/>
        <v>0</v>
      </c>
      <c r="U637" s="50">
        <f t="shared" si="42"/>
        <v>0</v>
      </c>
      <c r="W637" s="178">
        <f>SUMPRODUCT('Cost Escalators'!$B$18:$M$18,'Input Data'!$AA637:$AL637)</f>
        <v>1</v>
      </c>
      <c r="X637" s="179">
        <f>SUMPRODUCT('Cost Escalators'!$B$19:$M$19,'Input Data'!$AA637:$AL637)</f>
        <v>1</v>
      </c>
      <c r="Y637" s="179">
        <f>SUMPRODUCT('Cost Escalators'!$B$20:$M$20,'Input Data'!$AA637:$AL637)</f>
        <v>1</v>
      </c>
      <c r="Z637" s="179">
        <f>SUMPRODUCT('Cost Escalators'!$B$21:$M$21,'Input Data'!$AA637:$AL637)</f>
        <v>1</v>
      </c>
      <c r="AA637" s="180">
        <f>SUMPRODUCT('Cost Escalators'!$B$22:$M$22,'Input Data'!$AA637:$AL637)</f>
        <v>1</v>
      </c>
      <c r="AC637" s="256">
        <f>IF(OR($A637='Cost Escalators'!$A$68,$A637='Cost Escalators'!$A$69,$A637='Cost Escalators'!$A$70,$A637='Cost Escalators'!$A$71),SUM($H637:$L637),0)</f>
        <v>0</v>
      </c>
    </row>
    <row r="638" spans="1:29" x14ac:dyDescent="0.2">
      <c r="A638" s="33">
        <f>'Input Data'!A638</f>
        <v>6969</v>
      </c>
      <c r="B638" s="33" t="str">
        <f>'Input Data'!B638</f>
        <v>Supply to Gunnedah, Narrabri and Moree</v>
      </c>
      <c r="C638" s="33" t="str">
        <f>'Input Data'!C638</f>
        <v>Installation of Phase Shifting Transformer on 969 Line</v>
      </c>
      <c r="D638" s="35" t="str">
        <f>'Input Data'!D638</f>
        <v>PS Augmentation</v>
      </c>
      <c r="E638" s="63" t="str">
        <f>'Input Data'!E638</f>
        <v>Input_Proj_Future</v>
      </c>
      <c r="F638" s="69">
        <f>'Input Data'!F638</f>
        <v>2018</v>
      </c>
      <c r="G638" s="52">
        <f>'Input Data'!G638</f>
        <v>2013</v>
      </c>
      <c r="H638" s="97">
        <f>'Costs ($2014) Excl Real Esc'!H638</f>
        <v>0</v>
      </c>
      <c r="I638" s="70">
        <f>'Costs ($2014) Excl Real Esc'!I638</f>
        <v>0</v>
      </c>
      <c r="J638" s="70">
        <f>'Costs ($2014) Excl Real Esc'!J638</f>
        <v>0</v>
      </c>
      <c r="K638" s="70">
        <f>'Costs ($2014) Excl Real Esc'!K638</f>
        <v>0</v>
      </c>
      <c r="L638" s="71">
        <f>'Costs ($2014) Excl Real Esc'!L638*W638</f>
        <v>0</v>
      </c>
      <c r="M638" s="34">
        <f>'Costs ($2014) Excl Real Esc'!M638*X638</f>
        <v>300490.77739607106</v>
      </c>
      <c r="N638" s="34">
        <f>'Costs ($2014) Excl Real Esc'!N638*Y638</f>
        <v>995361.64765160461</v>
      </c>
      <c r="O638" s="34">
        <f>'Costs ($2014) Excl Real Esc'!O638*Z638</f>
        <v>2277075.0599790458</v>
      </c>
      <c r="P638" s="49">
        <f>'Costs ($2014) Excl Real Esc'!P638*AA638</f>
        <v>12542278.771263145</v>
      </c>
      <c r="R638" s="102">
        <f t="shared" si="39"/>
        <v>0</v>
      </c>
      <c r="S638" s="34">
        <f t="shared" si="40"/>
        <v>0</v>
      </c>
      <c r="T638" s="34">
        <f t="shared" si="41"/>
        <v>0</v>
      </c>
      <c r="U638" s="49">
        <f t="shared" si="42"/>
        <v>16115206.256289866</v>
      </c>
      <c r="W638" s="177">
        <f>SUMPRODUCT('Cost Escalators'!$B$18:$M$18,'Input Data'!$AA638:$AL638)</f>
        <v>1.0106932683247551</v>
      </c>
      <c r="X638" s="171">
        <f>SUMPRODUCT('Cost Escalators'!$B$19:$M$19,'Input Data'!$AA638:$AL638)</f>
        <v>1.0142755211227428</v>
      </c>
      <c r="Y638" s="171">
        <f>SUMPRODUCT('Cost Escalators'!$B$20:$M$20,'Input Data'!$AA638:$AL638)</f>
        <v>1.0179495241086685</v>
      </c>
      <c r="Z638" s="171">
        <f>SUMPRODUCT('Cost Escalators'!$B$21:$M$21,'Input Data'!$AA638:$AL638)</f>
        <v>1.0223441049671556</v>
      </c>
      <c r="AA638" s="176">
        <f>SUMPRODUCT('Cost Escalators'!$B$22:$M$22,'Input Data'!$AA638:$AL638)</f>
        <v>1.0270449840465015</v>
      </c>
      <c r="AC638" s="255">
        <f>IF(OR($A638='Cost Escalators'!$A$68,$A638='Cost Escalators'!$A$69,$A638='Cost Escalators'!$A$70,$A638='Cost Escalators'!$A$71),SUM($H638:$L638),0)</f>
        <v>0</v>
      </c>
    </row>
    <row r="639" spans="1:29" x14ac:dyDescent="0.2">
      <c r="A639" s="33">
        <f>'Input Data'!A639</f>
        <v>6704</v>
      </c>
      <c r="B639" s="33" t="str">
        <f>'Input Data'!B639</f>
        <v>Supply to the ACT</v>
      </c>
      <c r="C639" s="33" t="str">
        <f>'Input Data'!C639</f>
        <v>Wallaroo 330kV Switching Station</v>
      </c>
      <c r="D639" s="35" t="str">
        <f>'Input Data'!D639</f>
        <v>PS Augmentation</v>
      </c>
      <c r="E639" s="63" t="str">
        <f>'Input Data'!E639</f>
        <v>Input_Proj_Future</v>
      </c>
      <c r="F639" s="69">
        <f>'Input Data'!F639</f>
        <v>2018</v>
      </c>
      <c r="G639" s="52">
        <f>'Input Data'!G639</f>
        <v>2013</v>
      </c>
      <c r="H639" s="97">
        <f>'Costs ($2014) Excl Real Esc'!H639</f>
        <v>0</v>
      </c>
      <c r="I639" s="70">
        <f>'Costs ($2014) Excl Real Esc'!I639</f>
        <v>0</v>
      </c>
      <c r="J639" s="70">
        <f>'Costs ($2014) Excl Real Esc'!J639</f>
        <v>0</v>
      </c>
      <c r="K639" s="70">
        <f>'Costs ($2014) Excl Real Esc'!K639</f>
        <v>0</v>
      </c>
      <c r="L639" s="71">
        <f>'Costs ($2014) Excl Real Esc'!L639*W639</f>
        <v>226689.77051519332</v>
      </c>
      <c r="M639" s="34">
        <f>'Costs ($2014) Excl Real Esc'!M639*X639</f>
        <v>1258252.9998658309</v>
      </c>
      <c r="N639" s="34">
        <f>'Costs ($2014) Excl Real Esc'!N639*Y639</f>
        <v>3827424.0521271387</v>
      </c>
      <c r="O639" s="34">
        <f>'Costs ($2014) Excl Real Esc'!O639*Z639</f>
        <v>20413602.700236335</v>
      </c>
      <c r="P639" s="49">
        <f>'Costs ($2014) Excl Real Esc'!P639*AA639</f>
        <v>8155412.787188597</v>
      </c>
      <c r="R639" s="102">
        <f t="shared" si="39"/>
        <v>0</v>
      </c>
      <c r="S639" s="34">
        <f t="shared" si="40"/>
        <v>0</v>
      </c>
      <c r="T639" s="34">
        <f t="shared" si="41"/>
        <v>0</v>
      </c>
      <c r="U639" s="49">
        <f t="shared" si="42"/>
        <v>33881382.309933096</v>
      </c>
      <c r="W639" s="177">
        <f>SUMPRODUCT('Cost Escalators'!$B$18:$M$18,'Input Data'!$AA639:$AL639)</f>
        <v>1.0077720681762556</v>
      </c>
      <c r="X639" s="171">
        <f>SUMPRODUCT('Cost Escalators'!$B$19:$M$19,'Input Data'!$AA639:$AL639)</f>
        <v>1.020183823394895</v>
      </c>
      <c r="Y639" s="171">
        <f>SUMPRODUCT('Cost Escalators'!$B$20:$M$20,'Input Data'!$AA639:$AL639)</f>
        <v>1.0335139816387842</v>
      </c>
      <c r="Z639" s="171">
        <f>SUMPRODUCT('Cost Escalators'!$B$21:$M$21,'Input Data'!$AA639:$AL639)</f>
        <v>1.0476202592117358</v>
      </c>
      <c r="AA639" s="176">
        <f>SUMPRODUCT('Cost Escalators'!$B$22:$M$22,'Input Data'!$AA639:$AL639)</f>
        <v>1.0628264758479622</v>
      </c>
      <c r="AC639" s="255">
        <f>IF(OR($A639='Cost Escalators'!$A$68,$A639='Cost Escalators'!$A$69,$A639='Cost Escalators'!$A$70,$A639='Cost Escalators'!$A$71),SUM($H639:$L639),0)</f>
        <v>0</v>
      </c>
    </row>
    <row r="640" spans="1:29" x14ac:dyDescent="0.2">
      <c r="A640" s="33">
        <f>'Input Data'!A640</f>
        <v>7661</v>
      </c>
      <c r="B640" s="33" t="str">
        <f>'Input Data'!B640</f>
        <v>Substation Minor Projects</v>
      </c>
      <c r="C640" s="33" t="str">
        <f>'Input Data'!C640</f>
        <v>Supply to Temora</v>
      </c>
      <c r="D640" s="35" t="str">
        <f>'Input Data'!D640</f>
        <v>PS Connections</v>
      </c>
      <c r="E640" s="63" t="str">
        <f>'Input Data'!E640</f>
        <v>Input_Proj_Future</v>
      </c>
      <c r="F640" s="69">
        <f>'Input Data'!F640</f>
        <v>2015</v>
      </c>
      <c r="G640" s="52">
        <f>'Input Data'!G640</f>
        <v>2013</v>
      </c>
      <c r="H640" s="97">
        <f>'Costs ($2014) Excl Real Esc'!H640</f>
        <v>0</v>
      </c>
      <c r="I640" s="70">
        <f>'Costs ($2014) Excl Real Esc'!I640</f>
        <v>0</v>
      </c>
      <c r="J640" s="70">
        <f>'Costs ($2014) Excl Real Esc'!J640</f>
        <v>0</v>
      </c>
      <c r="K640" s="70">
        <f>'Costs ($2014) Excl Real Esc'!K640</f>
        <v>0</v>
      </c>
      <c r="L640" s="71">
        <f>'Costs ($2014) Excl Real Esc'!L640*W640</f>
        <v>2030431.1585866392</v>
      </c>
      <c r="M640" s="34">
        <f>'Costs ($2014) Excl Real Esc'!M640*X640</f>
        <v>296811.47566463781</v>
      </c>
      <c r="N640" s="34">
        <f>'Costs ($2014) Excl Real Esc'!N640*Y640</f>
        <v>0</v>
      </c>
      <c r="O640" s="34">
        <f>'Costs ($2014) Excl Real Esc'!O640*Z640</f>
        <v>0</v>
      </c>
      <c r="P640" s="49">
        <f>'Costs ($2014) Excl Real Esc'!P640*AA640</f>
        <v>0</v>
      </c>
      <c r="R640" s="102">
        <f t="shared" si="39"/>
        <v>2327242.634251277</v>
      </c>
      <c r="S640" s="34">
        <f t="shared" si="40"/>
        <v>0</v>
      </c>
      <c r="T640" s="34">
        <f t="shared" si="41"/>
        <v>0</v>
      </c>
      <c r="U640" s="49">
        <f t="shared" si="42"/>
        <v>0</v>
      </c>
      <c r="W640" s="177">
        <f>SUMPRODUCT('Cost Escalators'!$B$18:$M$18,'Input Data'!$AA640:$AL640)</f>
        <v>1.0022232803098967</v>
      </c>
      <c r="X640" s="171">
        <f>SUMPRODUCT('Cost Escalators'!$B$19:$M$19,'Input Data'!$AA640:$AL640)</f>
        <v>1.0054719805714376</v>
      </c>
      <c r="Y640" s="171">
        <f>SUMPRODUCT('Cost Escalators'!$B$20:$M$20,'Input Data'!$AA640:$AL640)</f>
        <v>1.0088919441041169</v>
      </c>
      <c r="Z640" s="171">
        <f>SUMPRODUCT('Cost Escalators'!$B$21:$M$21,'Input Data'!$AA640:$AL640)</f>
        <v>1.0124400172836574</v>
      </c>
      <c r="AA640" s="176">
        <f>SUMPRODUCT('Cost Escalators'!$B$22:$M$22,'Input Data'!$AA640:$AL640)</f>
        <v>1.0160009099419585</v>
      </c>
      <c r="AC640" s="255">
        <f>IF(OR($A640='Cost Escalators'!$A$68,$A640='Cost Escalators'!$A$69,$A640='Cost Escalators'!$A$70,$A640='Cost Escalators'!$A$71),SUM($H640:$L640),0)</f>
        <v>0</v>
      </c>
    </row>
    <row r="641" spans="1:29" x14ac:dyDescent="0.2">
      <c r="A641" s="33" t="str">
        <f>'Input Data'!A641</f>
        <v>P0000851</v>
      </c>
      <c r="B641" s="33" t="str">
        <f>'Input Data'!B641</f>
        <v>Substation Minor Projects</v>
      </c>
      <c r="C641" s="33" t="str">
        <f>'Input Data'!C641</f>
        <v>Supply to Gulgong West</v>
      </c>
      <c r="D641" s="35" t="str">
        <f>'Input Data'!D641</f>
        <v>PS Connections</v>
      </c>
      <c r="E641" s="63" t="str">
        <f>'Input Data'!E641</f>
        <v>Input_Proj_Future</v>
      </c>
      <c r="F641" s="69">
        <f>'Input Data'!F641</f>
        <v>2015</v>
      </c>
      <c r="G641" s="52">
        <f>'Input Data'!G641</f>
        <v>2013</v>
      </c>
      <c r="H641" s="97">
        <f>'Costs ($2014) Excl Real Esc'!H641</f>
        <v>0</v>
      </c>
      <c r="I641" s="70">
        <f>'Costs ($2014) Excl Real Esc'!I641</f>
        <v>0</v>
      </c>
      <c r="J641" s="70">
        <f>'Costs ($2014) Excl Real Esc'!J641</f>
        <v>0</v>
      </c>
      <c r="K641" s="70">
        <f>'Costs ($2014) Excl Real Esc'!K641</f>
        <v>0</v>
      </c>
      <c r="L641" s="71">
        <f>'Costs ($2014) Excl Real Esc'!L641*W641</f>
        <v>118547.60959642693</v>
      </c>
      <c r="M641" s="34">
        <f>'Costs ($2014) Excl Real Esc'!M641*X641</f>
        <v>1388059.1162511876</v>
      </c>
      <c r="N641" s="34">
        <f>'Costs ($2014) Excl Real Esc'!N641*Y641</f>
        <v>0</v>
      </c>
      <c r="O641" s="34">
        <f>'Costs ($2014) Excl Real Esc'!O641*Z641</f>
        <v>0</v>
      </c>
      <c r="P641" s="49">
        <f>'Costs ($2014) Excl Real Esc'!P641*AA641</f>
        <v>0</v>
      </c>
      <c r="R641" s="102">
        <f t="shared" si="39"/>
        <v>1506606.7258476145</v>
      </c>
      <c r="S641" s="34">
        <f t="shared" si="40"/>
        <v>0</v>
      </c>
      <c r="T641" s="34">
        <f t="shared" si="41"/>
        <v>0</v>
      </c>
      <c r="U641" s="49">
        <f t="shared" si="42"/>
        <v>0</v>
      </c>
      <c r="W641" s="177">
        <f>SUMPRODUCT('Cost Escalators'!$B$18:$M$18,'Input Data'!$AA641:$AL641)</f>
        <v>1.0015686973070697</v>
      </c>
      <c r="X641" s="171">
        <f>SUMPRODUCT('Cost Escalators'!$B$19:$M$19,'Input Data'!$AA641:$AL641)</f>
        <v>1.0093489755394356</v>
      </c>
      <c r="Y641" s="171">
        <f>SUMPRODUCT('Cost Escalators'!$B$20:$M$20,'Input Data'!$AA641:$AL641)</f>
        <v>1.0172048219915966</v>
      </c>
      <c r="Z641" s="171">
        <f>SUMPRODUCT('Cost Escalators'!$B$21:$M$21,'Input Data'!$AA641:$AL641)</f>
        <v>1.0273637463314382</v>
      </c>
      <c r="AA641" s="176">
        <f>SUMPRODUCT('Cost Escalators'!$B$22:$M$22,'Input Data'!$AA641:$AL641)</f>
        <v>1.03856013897044</v>
      </c>
      <c r="AC641" s="255">
        <f>IF(OR($A641='Cost Escalators'!$A$68,$A641='Cost Escalators'!$A$69,$A641='Cost Escalators'!$A$70,$A641='Cost Escalators'!$A$71),SUM($H641:$L641),0)</f>
        <v>0</v>
      </c>
    </row>
    <row r="642" spans="1:29" x14ac:dyDescent="0.2">
      <c r="A642" s="33">
        <f>'Input Data'!A642</f>
        <v>7094</v>
      </c>
      <c r="B642" s="33" t="str">
        <f>'Input Data'!B642</f>
        <v>Substation Minor Projects</v>
      </c>
      <c r="C642" s="33" t="str">
        <f>'Input Data'!C642</f>
        <v>Supply to Marsden Park</v>
      </c>
      <c r="D642" s="35" t="str">
        <f>'Input Data'!D642</f>
        <v>PS Connections</v>
      </c>
      <c r="E642" s="63" t="str">
        <f>'Input Data'!E642</f>
        <v>Input_Proj_Future</v>
      </c>
      <c r="F642" s="69">
        <f>'Input Data'!F642</f>
        <v>2016</v>
      </c>
      <c r="G642" s="52">
        <f>'Input Data'!G642</f>
        <v>2013</v>
      </c>
      <c r="H642" s="97">
        <f>'Costs ($2014) Excl Real Esc'!H642</f>
        <v>0</v>
      </c>
      <c r="I642" s="70">
        <f>'Costs ($2014) Excl Real Esc'!I642</f>
        <v>0</v>
      </c>
      <c r="J642" s="70">
        <f>'Costs ($2014) Excl Real Esc'!J642</f>
        <v>0</v>
      </c>
      <c r="K642" s="70">
        <f>'Costs ($2014) Excl Real Esc'!K642</f>
        <v>0</v>
      </c>
      <c r="L642" s="71">
        <f>'Costs ($2014) Excl Real Esc'!L642*W642</f>
        <v>73519.571843619604</v>
      </c>
      <c r="M642" s="34">
        <f>'Costs ($2014) Excl Real Esc'!M642*X642</f>
        <v>1174908.6499927365</v>
      </c>
      <c r="N642" s="34">
        <f>'Costs ($2014) Excl Real Esc'!N642*Y642</f>
        <v>405265.4001186908</v>
      </c>
      <c r="O642" s="34">
        <f>'Costs ($2014) Excl Real Esc'!O642*Z642</f>
        <v>0</v>
      </c>
      <c r="P642" s="49">
        <f>'Costs ($2014) Excl Real Esc'!P642*AA642</f>
        <v>0</v>
      </c>
      <c r="R642" s="102">
        <f t="shared" si="39"/>
        <v>0</v>
      </c>
      <c r="S642" s="34">
        <f t="shared" si="40"/>
        <v>1653693.6219550469</v>
      </c>
      <c r="T642" s="34">
        <f t="shared" si="41"/>
        <v>0</v>
      </c>
      <c r="U642" s="49">
        <f t="shared" si="42"/>
        <v>0</v>
      </c>
      <c r="W642" s="177">
        <f>SUMPRODUCT('Cost Escalators'!$B$18:$M$18,'Input Data'!$AA642:$AL642)</f>
        <v>1.0022167339199439</v>
      </c>
      <c r="X642" s="171">
        <f>SUMPRODUCT('Cost Escalators'!$B$19:$M$19,'Input Data'!$AA642:$AL642)</f>
        <v>1.0098137672287415</v>
      </c>
      <c r="Y642" s="171">
        <f>SUMPRODUCT('Cost Escalators'!$B$20:$M$20,'Input Data'!$AA642:$AL642)</f>
        <v>1.0175146123795837</v>
      </c>
      <c r="Z642" s="171">
        <f>SUMPRODUCT('Cost Escalators'!$B$21:$M$21,'Input Data'!$AA642:$AL642)</f>
        <v>1.0272851620190013</v>
      </c>
      <c r="AA642" s="176">
        <f>SUMPRODUCT('Cost Escalators'!$B$22:$M$22,'Input Data'!$AA642:$AL642)</f>
        <v>1.0379784053040486</v>
      </c>
      <c r="AC642" s="255">
        <f>IF(OR($A642='Cost Escalators'!$A$68,$A642='Cost Escalators'!$A$69,$A642='Cost Escalators'!$A$70,$A642='Cost Escalators'!$A$71),SUM($H642:$L642),0)</f>
        <v>0</v>
      </c>
    </row>
    <row r="643" spans="1:29" x14ac:dyDescent="0.2">
      <c r="A643" s="33">
        <f>'Input Data'!A643</f>
        <v>8093</v>
      </c>
      <c r="B643" s="33" t="str">
        <f>'Input Data'!B643</f>
        <v>Substation Minor Projects</v>
      </c>
      <c r="C643" s="33" t="str">
        <f>'Input Data'!C643</f>
        <v>Supply to Molong</v>
      </c>
      <c r="D643" s="35" t="str">
        <f>'Input Data'!D643</f>
        <v>PS Connections</v>
      </c>
      <c r="E643" s="63" t="str">
        <f>'Input Data'!E643</f>
        <v>Input_Proj_Future</v>
      </c>
      <c r="F643" s="69">
        <f>'Input Data'!F643</f>
        <v>2016</v>
      </c>
      <c r="G643" s="52">
        <f>'Input Data'!G643</f>
        <v>2013</v>
      </c>
      <c r="H643" s="97">
        <f>'Costs ($2014) Excl Real Esc'!H643</f>
        <v>0</v>
      </c>
      <c r="I643" s="70">
        <f>'Costs ($2014) Excl Real Esc'!I643</f>
        <v>0</v>
      </c>
      <c r="J643" s="70">
        <f>'Costs ($2014) Excl Real Esc'!J643</f>
        <v>0</v>
      </c>
      <c r="K643" s="70">
        <f>'Costs ($2014) Excl Real Esc'!K643</f>
        <v>0</v>
      </c>
      <c r="L643" s="71">
        <f>'Costs ($2014) Excl Real Esc'!L643*W643</f>
        <v>33971.266675109779</v>
      </c>
      <c r="M643" s="34">
        <f>'Costs ($2014) Excl Real Esc'!M643*X643</f>
        <v>839317.98213165638</v>
      </c>
      <c r="N643" s="34">
        <f>'Costs ($2014) Excl Real Esc'!N643*Y643</f>
        <v>391714.24726983166</v>
      </c>
      <c r="O643" s="34">
        <f>'Costs ($2014) Excl Real Esc'!O643*Z643</f>
        <v>0</v>
      </c>
      <c r="P643" s="49">
        <f>'Costs ($2014) Excl Real Esc'!P643*AA643</f>
        <v>0</v>
      </c>
      <c r="R643" s="102">
        <f t="shared" si="39"/>
        <v>0</v>
      </c>
      <c r="S643" s="34">
        <f t="shared" si="40"/>
        <v>1265003.4960765978</v>
      </c>
      <c r="T643" s="34">
        <f t="shared" si="41"/>
        <v>0</v>
      </c>
      <c r="U643" s="49">
        <f t="shared" si="42"/>
        <v>0</v>
      </c>
      <c r="W643" s="177">
        <f>SUMPRODUCT('Cost Escalators'!$B$18:$M$18,'Input Data'!$AA643:$AL643)</f>
        <v>1.0024706914982759</v>
      </c>
      <c r="X643" s="171">
        <f>SUMPRODUCT('Cost Escalators'!$B$19:$M$19,'Input Data'!$AA643:$AL643)</f>
        <v>1.0096835048673078</v>
      </c>
      <c r="Y643" s="171">
        <f>SUMPRODUCT('Cost Escalators'!$B$20:$M$20,'Input Data'!$AA643:$AL643)</f>
        <v>1.0170364932068767</v>
      </c>
      <c r="Z643" s="171">
        <f>SUMPRODUCT('Cost Escalators'!$B$21:$M$21,'Input Data'!$AA643:$AL643)</f>
        <v>1.0261062308071562</v>
      </c>
      <c r="AA643" s="176">
        <f>SUMPRODUCT('Cost Escalators'!$B$22:$M$22,'Input Data'!$AA643:$AL643)</f>
        <v>1.0359267832382755</v>
      </c>
      <c r="AC643" s="255">
        <f>IF(OR($A643='Cost Escalators'!$A$68,$A643='Cost Escalators'!$A$69,$A643='Cost Escalators'!$A$70,$A643='Cost Escalators'!$A$71),SUM($H643:$L643),0)</f>
        <v>0</v>
      </c>
    </row>
    <row r="644" spans="1:29" x14ac:dyDescent="0.2">
      <c r="A644" s="33" t="str">
        <f>'Input Data'!A644</f>
        <v>P0002157</v>
      </c>
      <c r="B644" s="33" t="str">
        <f>'Input Data'!B644</f>
        <v>Substation Minor Projects</v>
      </c>
      <c r="C644" s="33" t="str">
        <f>'Input Data'!C644</f>
        <v>Supply to Googong</v>
      </c>
      <c r="D644" s="35" t="str">
        <f>'Input Data'!D644</f>
        <v>PS Connections</v>
      </c>
      <c r="E644" s="63" t="str">
        <f>'Input Data'!E644</f>
        <v>Input_Proj_Future</v>
      </c>
      <c r="F644" s="69">
        <f>'Input Data'!F644</f>
        <v>2018</v>
      </c>
      <c r="G644" s="52">
        <f>'Input Data'!G644</f>
        <v>2013</v>
      </c>
      <c r="H644" s="97">
        <f>'Costs ($2014) Excl Real Esc'!H644</f>
        <v>0</v>
      </c>
      <c r="I644" s="70">
        <f>'Costs ($2014) Excl Real Esc'!I644</f>
        <v>0</v>
      </c>
      <c r="J644" s="70">
        <f>'Costs ($2014) Excl Real Esc'!J644</f>
        <v>0</v>
      </c>
      <c r="K644" s="70">
        <f>'Costs ($2014) Excl Real Esc'!K644</f>
        <v>0</v>
      </c>
      <c r="L644" s="71">
        <f>'Costs ($2014) Excl Real Esc'!L644*W644</f>
        <v>0</v>
      </c>
      <c r="M644" s="34">
        <f>'Costs ($2014) Excl Real Esc'!M644*X644</f>
        <v>3440.462918030802</v>
      </c>
      <c r="N644" s="34">
        <f>'Costs ($2014) Excl Real Esc'!N644*Y644</f>
        <v>153001.69926996378</v>
      </c>
      <c r="O644" s="34">
        <f>'Costs ($2014) Excl Real Esc'!O644*Z644</f>
        <v>1122978.5789824347</v>
      </c>
      <c r="P644" s="49">
        <f>'Costs ($2014) Excl Real Esc'!P644*AA644</f>
        <v>191708.10733586756</v>
      </c>
      <c r="R644" s="102">
        <f t="shared" si="39"/>
        <v>0</v>
      </c>
      <c r="S644" s="34">
        <f t="shared" si="40"/>
        <v>0</v>
      </c>
      <c r="T644" s="34">
        <f t="shared" si="41"/>
        <v>0</v>
      </c>
      <c r="U644" s="49">
        <f t="shared" si="42"/>
        <v>1471128.8485062968</v>
      </c>
      <c r="W644" s="177">
        <f>SUMPRODUCT('Cost Escalators'!$B$18:$M$18,'Input Data'!$AA644:$AL644)</f>
        <v>1.0027202919310156</v>
      </c>
      <c r="X644" s="171">
        <f>SUMPRODUCT('Cost Escalators'!$B$19:$M$19,'Input Data'!$AA644:$AL644)</f>
        <v>1.0110517327656636</v>
      </c>
      <c r="Y644" s="171">
        <f>SUMPRODUCT('Cost Escalators'!$B$20:$M$20,'Input Data'!$AA644:$AL644)</f>
        <v>1.0195254608639821</v>
      </c>
      <c r="Z644" s="171">
        <f>SUMPRODUCT('Cost Escalators'!$B$21:$M$21,'Input Data'!$AA644:$AL644)</f>
        <v>1.0300992901947879</v>
      </c>
      <c r="AA644" s="176">
        <f>SUMPRODUCT('Cost Escalators'!$B$22:$M$22,'Input Data'!$AA644:$AL644)</f>
        <v>1.0415994353908231</v>
      </c>
      <c r="AC644" s="255">
        <f>IF(OR($A644='Cost Escalators'!$A$68,$A644='Cost Escalators'!$A$69,$A644='Cost Escalators'!$A$70,$A644='Cost Escalators'!$A$71),SUM($H644:$L644),0)</f>
        <v>0</v>
      </c>
    </row>
    <row r="645" spans="1:29" x14ac:dyDescent="0.2">
      <c r="A645" s="33" t="str">
        <f>'Input Data'!A645</f>
        <v>P0002186</v>
      </c>
      <c r="B645" s="33" t="str">
        <f>'Input Data'!B645</f>
        <v>Easements</v>
      </c>
      <c r="C645" s="33" t="str">
        <f>'Input Data'!C645</f>
        <v>Easement Acquisition in the ACT</v>
      </c>
      <c r="D645" s="35" t="str">
        <f>'Input Data'!D645</f>
        <v>PS Easements</v>
      </c>
      <c r="E645" s="63" t="str">
        <f>'Input Data'!E645</f>
        <v>Input_Proj_Future</v>
      </c>
      <c r="F645" s="69">
        <f>'Input Data'!F645</f>
        <v>2017</v>
      </c>
      <c r="G645" s="52">
        <f>'Input Data'!G645</f>
        <v>2013</v>
      </c>
      <c r="H645" s="97">
        <f>'Costs ($2014) Excl Real Esc'!H645</f>
        <v>0</v>
      </c>
      <c r="I645" s="70">
        <f>'Costs ($2014) Excl Real Esc'!I645</f>
        <v>0</v>
      </c>
      <c r="J645" s="70">
        <f>'Costs ($2014) Excl Real Esc'!J645</f>
        <v>0</v>
      </c>
      <c r="K645" s="70">
        <f>'Costs ($2014) Excl Real Esc'!K645</f>
        <v>0</v>
      </c>
      <c r="L645" s="71">
        <f>'Costs ($2014) Excl Real Esc'!L645*W645</f>
        <v>0</v>
      </c>
      <c r="M645" s="34">
        <f>'Costs ($2014) Excl Real Esc'!M645*X645</f>
        <v>180772.25607071954</v>
      </c>
      <c r="N645" s="34">
        <f>'Costs ($2014) Excl Real Esc'!N645*Y645</f>
        <v>2152198.8542775535</v>
      </c>
      <c r="O645" s="34">
        <f>'Costs ($2014) Excl Real Esc'!O645*Z645</f>
        <v>7847744.9980681809</v>
      </c>
      <c r="P645" s="49">
        <f>'Costs ($2014) Excl Real Esc'!P645*AA645</f>
        <v>0</v>
      </c>
      <c r="R645" s="102">
        <f t="shared" ref="R645:R708" si="43">IF($F645=0,M645,IF($F645=R$4,SUM($H645:$P645),0))</f>
        <v>0</v>
      </c>
      <c r="S645" s="34">
        <f t="shared" ref="S645:S708" si="44">IF($F645=0,N645,IF($F645=S$4,SUM($H645:$P645),0))</f>
        <v>0</v>
      </c>
      <c r="T645" s="34">
        <f t="shared" ref="T645:T708" si="45">IF($F645=0,O645,IF($F645=T$4,SUM($H645:$P645),0))</f>
        <v>10180716.108416453</v>
      </c>
      <c r="U645" s="49">
        <f t="shared" ref="U645:U708" si="46">IF($F645=0,P645,IF($F645=U$4,SUM($H645:$P645),0))</f>
        <v>0</v>
      </c>
      <c r="W645" s="177">
        <f>SUMPRODUCT('Cost Escalators'!$B$18:$M$18,'Input Data'!$AA645:$AL645)</f>
        <v>1.0015400000000001</v>
      </c>
      <c r="X645" s="171">
        <f>SUMPRODUCT('Cost Escalators'!$B$19:$M$19,'Input Data'!$AA645:$AL645)</f>
        <v>1.0024082400000001</v>
      </c>
      <c r="Y645" s="171">
        <f>SUMPRODUCT('Cost Escalators'!$B$20:$M$20,'Input Data'!$AA645:$AL645)</f>
        <v>1.01025348</v>
      </c>
      <c r="Z645" s="171">
        <f>SUMPRODUCT('Cost Escalators'!$B$21:$M$21,'Input Data'!$AA645:$AL645)</f>
        <v>1.0091724619420801</v>
      </c>
      <c r="AA645" s="176">
        <f>SUMPRODUCT('Cost Escalators'!$B$22:$M$22,'Input Data'!$AA645:$AL645)</f>
        <v>1.0270711864962159</v>
      </c>
      <c r="AC645" s="255">
        <f>IF(OR($A645='Cost Escalators'!$A$68,$A645='Cost Escalators'!$A$69,$A645='Cost Escalators'!$A$70,$A645='Cost Escalators'!$A$71),SUM($H645:$L645),0)</f>
        <v>0</v>
      </c>
    </row>
    <row r="646" spans="1:29" x14ac:dyDescent="0.2">
      <c r="A646" s="33">
        <f>'Input Data'!A646</f>
        <v>7673</v>
      </c>
      <c r="B646" s="33" t="str">
        <f>'Input Data'!B646</f>
        <v>Property</v>
      </c>
      <c r="C646" s="33" t="str">
        <f>'Input Data'!C646</f>
        <v>Strategic Property Acquisition at Maraylya</v>
      </c>
      <c r="D646" s="35" t="str">
        <f>'Input Data'!D646</f>
        <v>PS Easements</v>
      </c>
      <c r="E646" s="63" t="str">
        <f>'Input Data'!E646</f>
        <v>Input_Proj_Future</v>
      </c>
      <c r="F646" s="69">
        <f>'Input Data'!F646</f>
        <v>2016</v>
      </c>
      <c r="G646" s="52">
        <f>'Input Data'!G646</f>
        <v>2013</v>
      </c>
      <c r="H646" s="97">
        <f>'Costs ($2014) Excl Real Esc'!H646</f>
        <v>0</v>
      </c>
      <c r="I646" s="70">
        <f>'Costs ($2014) Excl Real Esc'!I646</f>
        <v>0</v>
      </c>
      <c r="J646" s="70">
        <f>'Costs ($2014) Excl Real Esc'!J646</f>
        <v>0</v>
      </c>
      <c r="K646" s="70">
        <f>'Costs ($2014) Excl Real Esc'!K646</f>
        <v>0</v>
      </c>
      <c r="L646" s="71">
        <f>'Costs ($2014) Excl Real Esc'!L646*W646</f>
        <v>0</v>
      </c>
      <c r="M646" s="34">
        <f>'Costs ($2014) Excl Real Esc'!M646*X646</f>
        <v>0</v>
      </c>
      <c r="N646" s="34">
        <f>'Costs ($2014) Excl Real Esc'!N646*Y646</f>
        <v>0</v>
      </c>
      <c r="O646" s="34">
        <f>'Costs ($2014) Excl Real Esc'!O646*Z646</f>
        <v>0</v>
      </c>
      <c r="P646" s="49">
        <f>'Costs ($2014) Excl Real Esc'!P646*AA646</f>
        <v>0</v>
      </c>
      <c r="R646" s="102">
        <f t="shared" si="43"/>
        <v>0</v>
      </c>
      <c r="S646" s="34">
        <f t="shared" si="44"/>
        <v>0</v>
      </c>
      <c r="T646" s="34">
        <f t="shared" si="45"/>
        <v>0</v>
      </c>
      <c r="U646" s="49">
        <f t="shared" si="46"/>
        <v>0</v>
      </c>
      <c r="W646" s="177">
        <f>SUMPRODUCT('Cost Escalators'!$B$18:$M$18,'Input Data'!$AA646:$AL646)</f>
        <v>0.99863157894736854</v>
      </c>
      <c r="X646" s="171">
        <f>SUMPRODUCT('Cost Escalators'!$B$19:$M$19,'Input Data'!$AA646:$AL646)</f>
        <v>1.0092503157894739</v>
      </c>
      <c r="Y646" s="171">
        <f>SUMPRODUCT('Cost Escalators'!$B$20:$M$20,'Input Data'!$AA646:$AL646)</f>
        <v>1.0231845517894738</v>
      </c>
      <c r="Z646" s="171">
        <f>SUMPRODUCT('Cost Escalators'!$B$21:$M$21,'Input Data'!$AA646:$AL646)</f>
        <v>1.036133496706737</v>
      </c>
      <c r="AA646" s="176">
        <f>SUMPRODUCT('Cost Escalators'!$B$22:$M$22,'Input Data'!$AA646:$AL646)</f>
        <v>1.0552274984067216</v>
      </c>
      <c r="AC646" s="255">
        <f>IF(OR($A646='Cost Escalators'!$A$68,$A646='Cost Escalators'!$A$69,$A646='Cost Escalators'!$A$70,$A646='Cost Escalators'!$A$71),SUM($H646:$L646),0)</f>
        <v>0</v>
      </c>
    </row>
    <row r="647" spans="1:29" x14ac:dyDescent="0.2">
      <c r="A647" s="33" t="str">
        <f>'Input Data'!A647</f>
        <v>P0002217</v>
      </c>
      <c r="B647" s="33" t="str">
        <f>'Input Data'!B647</f>
        <v>Property</v>
      </c>
      <c r="C647" s="33" t="str">
        <f>'Input Data'!C647</f>
        <v>Strategic Property Acquisition in Sydney</v>
      </c>
      <c r="D647" s="35" t="str">
        <f>'Input Data'!D647</f>
        <v>PS Easements</v>
      </c>
      <c r="E647" s="63" t="str">
        <f>'Input Data'!E647</f>
        <v>Input_Proj_Future</v>
      </c>
      <c r="F647" s="69">
        <f>'Input Data'!F647</f>
        <v>2017</v>
      </c>
      <c r="G647" s="52">
        <f>'Input Data'!G647</f>
        <v>2013</v>
      </c>
      <c r="H647" s="97">
        <f>'Costs ($2014) Excl Real Esc'!H647</f>
        <v>0</v>
      </c>
      <c r="I647" s="70">
        <f>'Costs ($2014) Excl Real Esc'!I647</f>
        <v>0</v>
      </c>
      <c r="J647" s="70">
        <f>'Costs ($2014) Excl Real Esc'!J647</f>
        <v>0</v>
      </c>
      <c r="K647" s="70">
        <f>'Costs ($2014) Excl Real Esc'!K647</f>
        <v>0</v>
      </c>
      <c r="L647" s="71">
        <f>'Costs ($2014) Excl Real Esc'!L647*W647</f>
        <v>1143244.1447781972</v>
      </c>
      <c r="M647" s="34">
        <f>'Costs ($2014) Excl Real Esc'!M647*X647</f>
        <v>0</v>
      </c>
      <c r="N647" s="34">
        <f>'Costs ($2014) Excl Real Esc'!N647*Y647</f>
        <v>0</v>
      </c>
      <c r="O647" s="34">
        <f>'Costs ($2014) Excl Real Esc'!O647*Z647</f>
        <v>0</v>
      </c>
      <c r="P647" s="49">
        <f>'Costs ($2014) Excl Real Esc'!P647*AA647</f>
        <v>0</v>
      </c>
      <c r="R647" s="102">
        <f t="shared" si="43"/>
        <v>0</v>
      </c>
      <c r="S647" s="34">
        <f t="shared" si="44"/>
        <v>0</v>
      </c>
      <c r="T647" s="34">
        <f t="shared" si="45"/>
        <v>1143244.1447781972</v>
      </c>
      <c r="U647" s="49">
        <f t="shared" si="46"/>
        <v>0</v>
      </c>
      <c r="W647" s="177">
        <f>SUMPRODUCT('Cost Escalators'!$B$18:$M$18,'Input Data'!$AA647:$AL647)</f>
        <v>0.98130169671261935</v>
      </c>
      <c r="X647" s="171">
        <f>SUMPRODUCT('Cost Escalators'!$B$19:$M$19,'Input Data'!$AA647:$AL647)</f>
        <v>0.97589158006362675</v>
      </c>
      <c r="Y647" s="171">
        <f>SUMPRODUCT('Cost Escalators'!$B$20:$M$20,'Input Data'!$AA647:$AL647)</f>
        <v>0.97541588682926839</v>
      </c>
      <c r="Z647" s="171">
        <f>SUMPRODUCT('Cost Escalators'!$B$21:$M$21,'Input Data'!$AA647:$AL647)</f>
        <v>0.98250118037896084</v>
      </c>
      <c r="AA647" s="176">
        <f>SUMPRODUCT('Cost Escalators'!$B$22:$M$22,'Input Data'!$AA647:$AL647)</f>
        <v>0.99879028082072785</v>
      </c>
      <c r="AC647" s="255">
        <f>IF(OR($A647='Cost Escalators'!$A$68,$A647='Cost Escalators'!$A$69,$A647='Cost Escalators'!$A$70,$A647='Cost Escalators'!$A$71),SUM($H647:$L647),0)</f>
        <v>0</v>
      </c>
    </row>
    <row r="648" spans="1:29" x14ac:dyDescent="0.2">
      <c r="A648" s="33" t="str">
        <f>'Input Data'!A648</f>
        <v>2001B</v>
      </c>
      <c r="B648" s="33" t="str">
        <f>'Input Data'!B648</f>
        <v>Cable Remediation</v>
      </c>
      <c r="C648" s="33" t="str">
        <f>'Input Data'!C648</f>
        <v>Cable 41 Backfill Rehabilitation</v>
      </c>
      <c r="D648" s="35" t="str">
        <f>'Input Data'!D648</f>
        <v>PS Replacement</v>
      </c>
      <c r="E648" s="63" t="str">
        <f>'Input Data'!E648</f>
        <v>Input_Proj_Future</v>
      </c>
      <c r="F648" s="69">
        <f>'Input Data'!F648</f>
        <v>2017</v>
      </c>
      <c r="G648" s="52">
        <f>'Input Data'!G648</f>
        <v>2013</v>
      </c>
      <c r="H648" s="97">
        <f>'Costs ($2014) Excl Real Esc'!H648</f>
        <v>0</v>
      </c>
      <c r="I648" s="70">
        <f>'Costs ($2014) Excl Real Esc'!I648</f>
        <v>0</v>
      </c>
      <c r="J648" s="70">
        <f>'Costs ($2014) Excl Real Esc'!J648</f>
        <v>0</v>
      </c>
      <c r="K648" s="70">
        <f>'Costs ($2014) Excl Real Esc'!K648</f>
        <v>0</v>
      </c>
      <c r="L648" s="71">
        <f>'Costs ($2014) Excl Real Esc'!L648*W648</f>
        <v>399377.07324059785</v>
      </c>
      <c r="M648" s="34">
        <f>'Costs ($2014) Excl Real Esc'!M648*X648</f>
        <v>490088.94857773272</v>
      </c>
      <c r="N648" s="34">
        <f>'Costs ($2014) Excl Real Esc'!N648*Y648</f>
        <v>13843096.864350142</v>
      </c>
      <c r="O648" s="34">
        <f>'Costs ($2014) Excl Real Esc'!O648*Z648</f>
        <v>4045700.5456770062</v>
      </c>
      <c r="P648" s="49">
        <f>'Costs ($2014) Excl Real Esc'!P648*AA648</f>
        <v>0</v>
      </c>
      <c r="R648" s="102">
        <f t="shared" si="43"/>
        <v>0</v>
      </c>
      <c r="S648" s="34">
        <f t="shared" si="44"/>
        <v>0</v>
      </c>
      <c r="T648" s="34">
        <f t="shared" si="45"/>
        <v>18778263.431845479</v>
      </c>
      <c r="U648" s="49">
        <f t="shared" si="46"/>
        <v>0</v>
      </c>
      <c r="W648" s="177">
        <f>SUMPRODUCT('Cost Escalators'!$B$18:$M$18,'Input Data'!$AA648:$AL648)</f>
        <v>1.0090411079485557</v>
      </c>
      <c r="X648" s="171">
        <f>SUMPRODUCT('Cost Escalators'!$B$19:$M$19,'Input Data'!$AA648:$AL648)</f>
        <v>1.0274138719870636</v>
      </c>
      <c r="Y648" s="171">
        <f>SUMPRODUCT('Cost Escalators'!$B$20:$M$20,'Input Data'!$AA648:$AL648)</f>
        <v>1.0466706155358949</v>
      </c>
      <c r="Z648" s="171">
        <f>SUMPRODUCT('Cost Escalators'!$B$21:$M$21,'Input Data'!$AA648:$AL648)</f>
        <v>1.0671565432753809</v>
      </c>
      <c r="AA648" s="176">
        <f>SUMPRODUCT('Cost Escalators'!$B$22:$M$22,'Input Data'!$AA648:$AL648)</f>
        <v>1.0879694880385398</v>
      </c>
      <c r="AC648" s="255">
        <f>IF(OR($A648='Cost Escalators'!$A$68,$A648='Cost Escalators'!$A$69,$A648='Cost Escalators'!$A$70,$A648='Cost Escalators'!$A$71),SUM($H648:$L648),0)</f>
        <v>0</v>
      </c>
    </row>
    <row r="649" spans="1:29" x14ac:dyDescent="0.2">
      <c r="A649" s="33">
        <f>'Input Data'!A649</f>
        <v>7344</v>
      </c>
      <c r="B649" s="33" t="str">
        <f>'Input Data'!B649</f>
        <v>Capacitor Bank</v>
      </c>
      <c r="C649" s="33" t="str">
        <f>'Input Data'!C649</f>
        <v>Broken Hill No.3 and No.4 Capacitors</v>
      </c>
      <c r="D649" s="35" t="str">
        <f>'Input Data'!D649</f>
        <v>PS Replacement</v>
      </c>
      <c r="E649" s="63" t="str">
        <f>'Input Data'!E649</f>
        <v>Input_Proj_Future</v>
      </c>
      <c r="F649" s="69">
        <f>'Input Data'!F649</f>
        <v>2020</v>
      </c>
      <c r="G649" s="52">
        <f>'Input Data'!G649</f>
        <v>2013</v>
      </c>
      <c r="H649" s="97">
        <f>'Costs ($2014) Excl Real Esc'!H649</f>
        <v>0</v>
      </c>
      <c r="I649" s="70">
        <f>'Costs ($2014) Excl Real Esc'!I649</f>
        <v>0</v>
      </c>
      <c r="J649" s="70">
        <f>'Costs ($2014) Excl Real Esc'!J649</f>
        <v>0</v>
      </c>
      <c r="K649" s="70">
        <f>'Costs ($2014) Excl Real Esc'!K649</f>
        <v>0</v>
      </c>
      <c r="L649" s="71">
        <f>'Costs ($2014) Excl Real Esc'!L649*W649</f>
        <v>0</v>
      </c>
      <c r="M649" s="34">
        <f>'Costs ($2014) Excl Real Esc'!M649*X649</f>
        <v>0</v>
      </c>
      <c r="N649" s="34">
        <f>'Costs ($2014) Excl Real Esc'!N649*Y649</f>
        <v>0</v>
      </c>
      <c r="O649" s="34">
        <f>'Costs ($2014) Excl Real Esc'!O649*Z649</f>
        <v>0</v>
      </c>
      <c r="P649" s="49">
        <f>'Costs ($2014) Excl Real Esc'!P649*AA649</f>
        <v>6709.8268486316529</v>
      </c>
      <c r="R649" s="102">
        <f t="shared" si="43"/>
        <v>0</v>
      </c>
      <c r="S649" s="34">
        <f t="shared" si="44"/>
        <v>0</v>
      </c>
      <c r="T649" s="34">
        <f t="shared" si="45"/>
        <v>0</v>
      </c>
      <c r="U649" s="49">
        <f t="shared" si="46"/>
        <v>0</v>
      </c>
      <c r="W649" s="177">
        <f>SUMPRODUCT('Cost Escalators'!$B$18:$M$18,'Input Data'!$AA649:$AL649)</f>
        <v>1.0021488823658566</v>
      </c>
      <c r="X649" s="171">
        <f>SUMPRODUCT('Cost Escalators'!$B$19:$M$19,'Input Data'!$AA649:$AL649)</f>
        <v>1.009533270091556</v>
      </c>
      <c r="Y649" s="171">
        <f>SUMPRODUCT('Cost Escalators'!$B$20:$M$20,'Input Data'!$AA649:$AL649)</f>
        <v>1.0170751279966461</v>
      </c>
      <c r="Z649" s="171">
        <f>SUMPRODUCT('Cost Escalators'!$B$21:$M$21,'Input Data'!$AA649:$AL649)</f>
        <v>1.0262912772644053</v>
      </c>
      <c r="AA649" s="176">
        <f>SUMPRODUCT('Cost Escalators'!$B$22:$M$22,'Input Data'!$AA649:$AL649)</f>
        <v>1.036234093654512</v>
      </c>
      <c r="AC649" s="255">
        <f>IF(OR($A649='Cost Escalators'!$A$68,$A649='Cost Escalators'!$A$69,$A649='Cost Escalators'!$A$70,$A649='Cost Escalators'!$A$71),SUM($H649:$L649),0)</f>
        <v>0</v>
      </c>
    </row>
    <row r="650" spans="1:29" x14ac:dyDescent="0.2">
      <c r="A650" s="33">
        <f>'Input Data'!A650</f>
        <v>8022</v>
      </c>
      <c r="B650" s="33" t="str">
        <f>'Input Data'!B650</f>
        <v>Communications</v>
      </c>
      <c r="C650" s="33" t="str">
        <f>'Input Data'!C650</f>
        <v>Dumaresq Protection &amp; Communication Replacement</v>
      </c>
      <c r="D650" s="35" t="str">
        <f>'Input Data'!D650</f>
        <v>PS Replacement</v>
      </c>
      <c r="E650" s="63" t="str">
        <f>'Input Data'!E650</f>
        <v>Input_Proj_Future</v>
      </c>
      <c r="F650" s="69">
        <f>'Input Data'!F650</f>
        <v>2014</v>
      </c>
      <c r="G650" s="52">
        <f>'Input Data'!G650</f>
        <v>2013</v>
      </c>
      <c r="H650" s="97">
        <f>'Costs ($2014) Excl Real Esc'!H650</f>
        <v>0</v>
      </c>
      <c r="I650" s="70">
        <f>'Costs ($2014) Excl Real Esc'!I650</f>
        <v>0</v>
      </c>
      <c r="J650" s="70">
        <f>'Costs ($2014) Excl Real Esc'!J650</f>
        <v>0</v>
      </c>
      <c r="K650" s="70">
        <f>'Costs ($2014) Excl Real Esc'!K650</f>
        <v>31236.072265625</v>
      </c>
      <c r="L650" s="71">
        <f>'Costs ($2014) Excl Real Esc'!L650*W650</f>
        <v>610542.28101297235</v>
      </c>
      <c r="M650" s="34">
        <f>'Costs ($2014) Excl Real Esc'!M650*X650</f>
        <v>0</v>
      </c>
      <c r="N650" s="34">
        <f>'Costs ($2014) Excl Real Esc'!N650*Y650</f>
        <v>0</v>
      </c>
      <c r="O650" s="34">
        <f>'Costs ($2014) Excl Real Esc'!O650*Z650</f>
        <v>0</v>
      </c>
      <c r="P650" s="49">
        <f>'Costs ($2014) Excl Real Esc'!P650*AA650</f>
        <v>0</v>
      </c>
      <c r="R650" s="102">
        <f t="shared" si="43"/>
        <v>0</v>
      </c>
      <c r="S650" s="34">
        <f t="shared" si="44"/>
        <v>0</v>
      </c>
      <c r="T650" s="34">
        <f t="shared" si="45"/>
        <v>0</v>
      </c>
      <c r="U650" s="49">
        <f t="shared" si="46"/>
        <v>0</v>
      </c>
      <c r="W650" s="177">
        <f>SUMPRODUCT('Cost Escalators'!$B$18:$M$18,'Input Data'!$AA650:$AL650)</f>
        <v>0.9979800580906083</v>
      </c>
      <c r="X650" s="171">
        <f>SUMPRODUCT('Cost Escalators'!$B$19:$M$19,'Input Data'!$AA650:$AL650)</f>
        <v>1.0044317155141744</v>
      </c>
      <c r="Y650" s="171">
        <f>SUMPRODUCT('Cost Escalators'!$B$20:$M$20,'Input Data'!$AA650:$AL650)</f>
        <v>1.0106050941697557</v>
      </c>
      <c r="Z650" s="171">
        <f>SUMPRODUCT('Cost Escalators'!$B$21:$M$21,'Input Data'!$AA650:$AL650)</f>
        <v>1.0207224386690992</v>
      </c>
      <c r="AA650" s="176">
        <f>SUMPRODUCT('Cost Escalators'!$B$22:$M$22,'Input Data'!$AA650:$AL650)</f>
        <v>1.0327259713135226</v>
      </c>
      <c r="AC650" s="255">
        <f>IF(OR($A650='Cost Escalators'!$A$68,$A650='Cost Escalators'!$A$69,$A650='Cost Escalators'!$A$70,$A650='Cost Escalators'!$A$71),SUM($H650:$L650),0)</f>
        <v>0</v>
      </c>
    </row>
    <row r="651" spans="1:29" x14ac:dyDescent="0.2">
      <c r="A651" s="33">
        <f>'Input Data'!A651</f>
        <v>7462</v>
      </c>
      <c r="B651" s="33" t="str">
        <f>'Input Data'!B651</f>
        <v>Communications</v>
      </c>
      <c r="C651" s="33" t="str">
        <f>'Input Data'!C651</f>
        <v>Spur Microwave System Replacement</v>
      </c>
      <c r="D651" s="35" t="str">
        <f>'Input Data'!D651</f>
        <v>PS Replacement</v>
      </c>
      <c r="E651" s="63" t="str">
        <f>'Input Data'!E651</f>
        <v>Input_Proj_Future</v>
      </c>
      <c r="F651" s="69">
        <f>'Input Data'!F651</f>
        <v>2015</v>
      </c>
      <c r="G651" s="52">
        <f>'Input Data'!G651</f>
        <v>2013</v>
      </c>
      <c r="H651" s="97">
        <f>'Costs ($2014) Excl Real Esc'!H651</f>
        <v>0</v>
      </c>
      <c r="I651" s="70">
        <f>'Costs ($2014) Excl Real Esc'!I651</f>
        <v>0</v>
      </c>
      <c r="J651" s="70">
        <f>'Costs ($2014) Excl Real Esc'!J651</f>
        <v>0</v>
      </c>
      <c r="K651" s="70">
        <f>'Costs ($2014) Excl Real Esc'!K651</f>
        <v>0</v>
      </c>
      <c r="L651" s="71">
        <f>'Costs ($2014) Excl Real Esc'!L651*W651</f>
        <v>2868185.625793023</v>
      </c>
      <c r="M651" s="34">
        <f>'Costs ($2014) Excl Real Esc'!M651*X651</f>
        <v>1069034.5854721311</v>
      </c>
      <c r="N651" s="34">
        <f>'Costs ($2014) Excl Real Esc'!N651*Y651</f>
        <v>0</v>
      </c>
      <c r="O651" s="34">
        <f>'Costs ($2014) Excl Real Esc'!O651*Z651</f>
        <v>0</v>
      </c>
      <c r="P651" s="49">
        <f>'Costs ($2014) Excl Real Esc'!P651*AA651</f>
        <v>0</v>
      </c>
      <c r="R651" s="102">
        <f t="shared" si="43"/>
        <v>3937220.2112651542</v>
      </c>
      <c r="S651" s="34">
        <f t="shared" si="44"/>
        <v>0</v>
      </c>
      <c r="T651" s="34">
        <f t="shared" si="45"/>
        <v>0</v>
      </c>
      <c r="U651" s="49">
        <f t="shared" si="46"/>
        <v>0</v>
      </c>
      <c r="W651" s="177">
        <f>SUMPRODUCT('Cost Escalators'!$B$18:$M$18,'Input Data'!$AA651:$AL651)</f>
        <v>1.0075291157900925</v>
      </c>
      <c r="X651" s="171">
        <f>SUMPRODUCT('Cost Escalators'!$B$19:$M$19,'Input Data'!$AA651:$AL651)</f>
        <v>1.0228415985361292</v>
      </c>
      <c r="Y651" s="171">
        <f>SUMPRODUCT('Cost Escalators'!$B$20:$M$20,'Input Data'!$AA651:$AL651)</f>
        <v>1.0388901341671035</v>
      </c>
      <c r="Z651" s="171">
        <f>SUMPRODUCT('Cost Escalators'!$B$21:$M$21,'Input Data'!$AA651:$AL651)</f>
        <v>1.0559672035517129</v>
      </c>
      <c r="AA651" s="176">
        <f>SUMPRODUCT('Cost Escalators'!$B$22:$M$22,'Input Data'!$AA651:$AL651)</f>
        <v>1.0733188827118274</v>
      </c>
      <c r="AC651" s="255">
        <f>IF(OR($A651='Cost Escalators'!$A$68,$A651='Cost Escalators'!$A$69,$A651='Cost Escalators'!$A$70,$A651='Cost Escalators'!$A$71),SUM($H651:$L651),0)</f>
        <v>0</v>
      </c>
    </row>
    <row r="652" spans="1:29" x14ac:dyDescent="0.2">
      <c r="A652" s="33">
        <f>'Input Data'!A652</f>
        <v>8222</v>
      </c>
      <c r="B652" s="33" t="str">
        <f>'Input Data'!B652</f>
        <v>Communications</v>
      </c>
      <c r="C652" s="33" t="str">
        <f>'Input Data'!C652</f>
        <v>Hammonds Hill Radio Repeater Site Mains Power</v>
      </c>
      <c r="D652" s="35" t="str">
        <f>'Input Data'!D652</f>
        <v>PS Replacement</v>
      </c>
      <c r="E652" s="63" t="str">
        <f>'Input Data'!E652</f>
        <v>Input_Proj_Future</v>
      </c>
      <c r="F652" s="69">
        <f>'Input Data'!F652</f>
        <v>2016</v>
      </c>
      <c r="G652" s="52">
        <f>'Input Data'!G652</f>
        <v>2013</v>
      </c>
      <c r="H652" s="97">
        <f>'Costs ($2014) Excl Real Esc'!H652</f>
        <v>0</v>
      </c>
      <c r="I652" s="70">
        <f>'Costs ($2014) Excl Real Esc'!I652</f>
        <v>0</v>
      </c>
      <c r="J652" s="70">
        <f>'Costs ($2014) Excl Real Esc'!J652</f>
        <v>0</v>
      </c>
      <c r="K652" s="70">
        <f>'Costs ($2014) Excl Real Esc'!K652</f>
        <v>0</v>
      </c>
      <c r="L652" s="71">
        <f>'Costs ($2014) Excl Real Esc'!L652*W652</f>
        <v>0</v>
      </c>
      <c r="M652" s="34">
        <f>'Costs ($2014) Excl Real Esc'!M652*X652</f>
        <v>398288.84925580333</v>
      </c>
      <c r="N652" s="34">
        <f>'Costs ($2014) Excl Real Esc'!N652*Y652</f>
        <v>505607.29497081455</v>
      </c>
      <c r="O652" s="34">
        <f>'Costs ($2014) Excl Real Esc'!O652*Z652</f>
        <v>0</v>
      </c>
      <c r="P652" s="49">
        <f>'Costs ($2014) Excl Real Esc'!P652*AA652</f>
        <v>0</v>
      </c>
      <c r="R652" s="102">
        <f t="shared" si="43"/>
        <v>0</v>
      </c>
      <c r="S652" s="34">
        <f t="shared" si="44"/>
        <v>903896.14422661788</v>
      </c>
      <c r="T652" s="34">
        <f t="shared" si="45"/>
        <v>0</v>
      </c>
      <c r="U652" s="49">
        <f t="shared" si="46"/>
        <v>0</v>
      </c>
      <c r="W652" s="177">
        <f>SUMPRODUCT('Cost Escalators'!$B$18:$M$18,'Input Data'!$AA652:$AL652)</f>
        <v>1.0049777074206774</v>
      </c>
      <c r="X652" s="171">
        <f>SUMPRODUCT('Cost Escalators'!$B$19:$M$19,'Input Data'!$AA652:$AL652)</f>
        <v>1.0166105040492135</v>
      </c>
      <c r="Y652" s="171">
        <f>SUMPRODUCT('Cost Escalators'!$B$20:$M$20,'Input Data'!$AA652:$AL652)</f>
        <v>1.029103468193679</v>
      </c>
      <c r="Z652" s="171">
        <f>SUMPRODUCT('Cost Escalators'!$B$21:$M$21,'Input Data'!$AA652:$AL652)</f>
        <v>1.0434446694108739</v>
      </c>
      <c r="AA652" s="176">
        <f>SUMPRODUCT('Cost Escalators'!$B$22:$M$22,'Input Data'!$AA652:$AL652)</f>
        <v>1.0599258128208444</v>
      </c>
      <c r="AC652" s="255">
        <f>IF(OR($A652='Cost Escalators'!$A$68,$A652='Cost Escalators'!$A$69,$A652='Cost Escalators'!$A$70,$A652='Cost Escalators'!$A$71),SUM($H652:$L652),0)</f>
        <v>0</v>
      </c>
    </row>
    <row r="653" spans="1:29" x14ac:dyDescent="0.2">
      <c r="A653" s="33" t="str">
        <f>'Input Data'!A653</f>
        <v>P0002577</v>
      </c>
      <c r="B653" s="33" t="str">
        <f>'Input Data'!B653</f>
        <v>Communications</v>
      </c>
      <c r="C653" s="33" t="str">
        <f>'Input Data'!C653</f>
        <v>Communications Between Lismore and Coffs Harbour</v>
      </c>
      <c r="D653" s="35" t="str">
        <f>'Input Data'!D653</f>
        <v>PS Replacement</v>
      </c>
      <c r="E653" s="63" t="str">
        <f>'Input Data'!E653</f>
        <v>Input_Proj_Future</v>
      </c>
      <c r="F653" s="69">
        <f>'Input Data'!F653</f>
        <v>2016</v>
      </c>
      <c r="G653" s="52">
        <f>'Input Data'!G653</f>
        <v>2013</v>
      </c>
      <c r="H653" s="97">
        <f>'Costs ($2014) Excl Real Esc'!H653</f>
        <v>0</v>
      </c>
      <c r="I653" s="70">
        <f>'Costs ($2014) Excl Real Esc'!I653</f>
        <v>0</v>
      </c>
      <c r="J653" s="70">
        <f>'Costs ($2014) Excl Real Esc'!J653</f>
        <v>0</v>
      </c>
      <c r="K653" s="70">
        <f>'Costs ($2014) Excl Real Esc'!K653</f>
        <v>0</v>
      </c>
      <c r="L653" s="71">
        <f>'Costs ($2014) Excl Real Esc'!L653*W653</f>
        <v>136818.02659019284</v>
      </c>
      <c r="M653" s="34">
        <f>'Costs ($2014) Excl Real Esc'!M653*X653</f>
        <v>905657.69564169471</v>
      </c>
      <c r="N653" s="34">
        <f>'Costs ($2014) Excl Real Esc'!N653*Y653</f>
        <v>9453772.4230750669</v>
      </c>
      <c r="O653" s="34">
        <f>'Costs ($2014) Excl Real Esc'!O653*Z653</f>
        <v>0</v>
      </c>
      <c r="P653" s="49">
        <f>'Costs ($2014) Excl Real Esc'!P653*AA653</f>
        <v>0</v>
      </c>
      <c r="R653" s="102">
        <f t="shared" si="43"/>
        <v>0</v>
      </c>
      <c r="S653" s="34">
        <f t="shared" si="44"/>
        <v>10496248.145306954</v>
      </c>
      <c r="T653" s="34">
        <f t="shared" si="45"/>
        <v>0</v>
      </c>
      <c r="U653" s="49">
        <f t="shared" si="46"/>
        <v>0</v>
      </c>
      <c r="W653" s="177">
        <f>SUMPRODUCT('Cost Escalators'!$B$18:$M$18,'Input Data'!$AA653:$AL653)</f>
        <v>1.0102586784545042</v>
      </c>
      <c r="X653" s="171">
        <f>SUMPRODUCT('Cost Escalators'!$B$19:$M$19,'Input Data'!$AA653:$AL653)</f>
        <v>1.0291546205453144</v>
      </c>
      <c r="Y653" s="171">
        <f>SUMPRODUCT('Cost Escalators'!$B$20:$M$20,'Input Data'!$AA653:$AL653)</f>
        <v>1.0490685186455559</v>
      </c>
      <c r="Z653" s="171">
        <f>SUMPRODUCT('Cost Escalators'!$B$21:$M$21,'Input Data'!$AA653:$AL653)</f>
        <v>1.0695974376287594</v>
      </c>
      <c r="AA653" s="176">
        <f>SUMPRODUCT('Cost Escalators'!$B$22:$M$22,'Input Data'!$AA653:$AL653)</f>
        <v>1.0901352959233297</v>
      </c>
      <c r="AC653" s="255">
        <f>IF(OR($A653='Cost Escalators'!$A$68,$A653='Cost Escalators'!$A$69,$A653='Cost Escalators'!$A$70,$A653='Cost Escalators'!$A$71),SUM($H653:$L653),0)</f>
        <v>0</v>
      </c>
    </row>
    <row r="654" spans="1:29" x14ac:dyDescent="0.2">
      <c r="A654" s="33" t="str">
        <f>'Input Data'!A654</f>
        <v>P0002583</v>
      </c>
      <c r="B654" s="33" t="str">
        <f>'Input Data'!B654</f>
        <v>Communications</v>
      </c>
      <c r="C654" s="33" t="str">
        <f>'Input Data'!C654</f>
        <v>Communications Between Wallerawang and Orange North via Panorama Substation</v>
      </c>
      <c r="D654" s="35" t="str">
        <f>'Input Data'!D654</f>
        <v>PS Replacement</v>
      </c>
      <c r="E654" s="63" t="str">
        <f>'Input Data'!E654</f>
        <v>Input_Proj_Future</v>
      </c>
      <c r="F654" s="69">
        <f>'Input Data'!F654</f>
        <v>2016</v>
      </c>
      <c r="G654" s="52">
        <f>'Input Data'!G654</f>
        <v>2013</v>
      </c>
      <c r="H654" s="97">
        <f>'Costs ($2014) Excl Real Esc'!H654</f>
        <v>0</v>
      </c>
      <c r="I654" s="70">
        <f>'Costs ($2014) Excl Real Esc'!I654</f>
        <v>0</v>
      </c>
      <c r="J654" s="70">
        <f>'Costs ($2014) Excl Real Esc'!J654</f>
        <v>0</v>
      </c>
      <c r="K654" s="70">
        <f>'Costs ($2014) Excl Real Esc'!K654</f>
        <v>0</v>
      </c>
      <c r="L654" s="71">
        <f>'Costs ($2014) Excl Real Esc'!L654*W654</f>
        <v>97866.05339360483</v>
      </c>
      <c r="M654" s="34">
        <f>'Costs ($2014) Excl Real Esc'!M654*X654</f>
        <v>545263.10047430976</v>
      </c>
      <c r="N654" s="34">
        <f>'Costs ($2014) Excl Real Esc'!N654*Y654</f>
        <v>7402149.5784485657</v>
      </c>
      <c r="O654" s="34">
        <f>'Costs ($2014) Excl Real Esc'!O654*Z654</f>
        <v>0</v>
      </c>
      <c r="P654" s="49">
        <f>'Costs ($2014) Excl Real Esc'!P654*AA654</f>
        <v>0</v>
      </c>
      <c r="R654" s="102">
        <f t="shared" si="43"/>
        <v>0</v>
      </c>
      <c r="S654" s="34">
        <f t="shared" si="44"/>
        <v>8045278.73231648</v>
      </c>
      <c r="T654" s="34">
        <f t="shared" si="45"/>
        <v>0</v>
      </c>
      <c r="U654" s="49">
        <f t="shared" si="46"/>
        <v>0</v>
      </c>
      <c r="W654" s="177">
        <f>SUMPRODUCT('Cost Escalators'!$B$18:$M$18,'Input Data'!$AA654:$AL654)</f>
        <v>1.0101298469256084</v>
      </c>
      <c r="X654" s="171">
        <f>SUMPRODUCT('Cost Escalators'!$B$19:$M$19,'Input Data'!$AA654:$AL654)</f>
        <v>1.0286239291159205</v>
      </c>
      <c r="Y654" s="171">
        <f>SUMPRODUCT('Cost Escalators'!$B$20:$M$20,'Input Data'!$AA654:$AL654)</f>
        <v>1.0483587569201676</v>
      </c>
      <c r="Z654" s="171">
        <f>SUMPRODUCT('Cost Escalators'!$B$21:$M$21,'Input Data'!$AA654:$AL654)</f>
        <v>1.0684749517929781</v>
      </c>
      <c r="AA654" s="176">
        <f>SUMPRODUCT('Cost Escalators'!$B$22:$M$22,'Input Data'!$AA654:$AL654)</f>
        <v>1.0890911083017707</v>
      </c>
      <c r="AC654" s="255">
        <f>IF(OR($A654='Cost Escalators'!$A$68,$A654='Cost Escalators'!$A$69,$A654='Cost Escalators'!$A$70,$A654='Cost Escalators'!$A$71),SUM($H654:$L654),0)</f>
        <v>0</v>
      </c>
    </row>
    <row r="655" spans="1:29" x14ac:dyDescent="0.2">
      <c r="A655" s="33" t="str">
        <f>'Input Data'!A655</f>
        <v>P0002589</v>
      </c>
      <c r="B655" s="33" t="str">
        <f>'Input Data'!B655</f>
        <v>Communications</v>
      </c>
      <c r="C655" s="33" t="str">
        <f>'Input Data'!C655</f>
        <v>Communications Between Williamsdale and Cooma</v>
      </c>
      <c r="D655" s="35" t="str">
        <f>'Input Data'!D655</f>
        <v>PS Replacement</v>
      </c>
      <c r="E655" s="63" t="str">
        <f>'Input Data'!E655</f>
        <v>Input_Proj_Future</v>
      </c>
      <c r="F655" s="69">
        <f>'Input Data'!F655</f>
        <v>2016</v>
      </c>
      <c r="G655" s="52">
        <f>'Input Data'!G655</f>
        <v>2013</v>
      </c>
      <c r="H655" s="97">
        <f>'Costs ($2014) Excl Real Esc'!H655</f>
        <v>0</v>
      </c>
      <c r="I655" s="70">
        <f>'Costs ($2014) Excl Real Esc'!I655</f>
        <v>0</v>
      </c>
      <c r="J655" s="70">
        <f>'Costs ($2014) Excl Real Esc'!J655</f>
        <v>0</v>
      </c>
      <c r="K655" s="70">
        <f>'Costs ($2014) Excl Real Esc'!K655</f>
        <v>0</v>
      </c>
      <c r="L655" s="71">
        <f>'Costs ($2014) Excl Real Esc'!L655*W655</f>
        <v>34732.539131891164</v>
      </c>
      <c r="M655" s="34">
        <f>'Costs ($2014) Excl Real Esc'!M655*X655</f>
        <v>182363.12089971674</v>
      </c>
      <c r="N655" s="34">
        <f>'Costs ($2014) Excl Real Esc'!N655*Y655</f>
        <v>4947853.6133316765</v>
      </c>
      <c r="O655" s="34">
        <f>'Costs ($2014) Excl Real Esc'!O655*Z655</f>
        <v>0</v>
      </c>
      <c r="P655" s="49">
        <f>'Costs ($2014) Excl Real Esc'!P655*AA655</f>
        <v>0</v>
      </c>
      <c r="R655" s="102">
        <f t="shared" si="43"/>
        <v>0</v>
      </c>
      <c r="S655" s="34">
        <f t="shared" si="44"/>
        <v>5164949.2733632848</v>
      </c>
      <c r="T655" s="34">
        <f t="shared" si="45"/>
        <v>0</v>
      </c>
      <c r="U655" s="49">
        <f t="shared" si="46"/>
        <v>0</v>
      </c>
      <c r="W655" s="177">
        <f>SUMPRODUCT('Cost Escalators'!$B$18:$M$18,'Input Data'!$AA655:$AL655)</f>
        <v>1.0097838506295087</v>
      </c>
      <c r="X655" s="171">
        <f>SUMPRODUCT('Cost Escalators'!$B$19:$M$19,'Input Data'!$AA655:$AL655)</f>
        <v>1.027806833629511</v>
      </c>
      <c r="Y655" s="171">
        <f>SUMPRODUCT('Cost Escalators'!$B$20:$M$20,'Input Data'!$AA655:$AL655)</f>
        <v>1.0468006434437871</v>
      </c>
      <c r="Z655" s="171">
        <f>SUMPRODUCT('Cost Escalators'!$B$21:$M$21,'Input Data'!$AA655:$AL655)</f>
        <v>1.0663816664226708</v>
      </c>
      <c r="AA655" s="176">
        <f>SUMPRODUCT('Cost Escalators'!$B$22:$M$22,'Input Data'!$AA655:$AL655)</f>
        <v>1.0859715209285237</v>
      </c>
      <c r="AC655" s="255">
        <f>IF(OR($A655='Cost Escalators'!$A$68,$A655='Cost Escalators'!$A$69,$A655='Cost Escalators'!$A$70,$A655='Cost Escalators'!$A$71),SUM($H655:$L655),0)</f>
        <v>0</v>
      </c>
    </row>
    <row r="656" spans="1:29" x14ac:dyDescent="0.2">
      <c r="A656" s="33" t="str">
        <f>'Input Data'!A656</f>
        <v>P0002579</v>
      </c>
      <c r="B656" s="33" t="str">
        <f>'Input Data'!B656</f>
        <v>Communications</v>
      </c>
      <c r="C656" s="33" t="str">
        <f>'Input Data'!C656</f>
        <v>Communications Between Coffs Harbour and Port Macquarie</v>
      </c>
      <c r="D656" s="35" t="str">
        <f>'Input Data'!D656</f>
        <v>PS Replacement</v>
      </c>
      <c r="E656" s="63" t="str">
        <f>'Input Data'!E656</f>
        <v>Input_Proj_Future</v>
      </c>
      <c r="F656" s="69">
        <f>'Input Data'!F656</f>
        <v>2017</v>
      </c>
      <c r="G656" s="52">
        <f>'Input Data'!G656</f>
        <v>2013</v>
      </c>
      <c r="H656" s="97">
        <f>'Costs ($2014) Excl Real Esc'!H656</f>
        <v>0</v>
      </c>
      <c r="I656" s="70">
        <f>'Costs ($2014) Excl Real Esc'!I656</f>
        <v>0</v>
      </c>
      <c r="J656" s="70">
        <f>'Costs ($2014) Excl Real Esc'!J656</f>
        <v>0</v>
      </c>
      <c r="K656" s="70">
        <f>'Costs ($2014) Excl Real Esc'!K656</f>
        <v>0</v>
      </c>
      <c r="L656" s="71">
        <f>'Costs ($2014) Excl Real Esc'!L656*W656</f>
        <v>0</v>
      </c>
      <c r="M656" s="34">
        <f>'Costs ($2014) Excl Real Esc'!M656*X656</f>
        <v>84353.522565648556</v>
      </c>
      <c r="N656" s="34">
        <f>'Costs ($2014) Excl Real Esc'!N656*Y656</f>
        <v>690935.01031736145</v>
      </c>
      <c r="O656" s="34">
        <f>'Costs ($2014) Excl Real Esc'!O656*Z656</f>
        <v>9002334.9050617684</v>
      </c>
      <c r="P656" s="49">
        <f>'Costs ($2014) Excl Real Esc'!P656*AA656</f>
        <v>0</v>
      </c>
      <c r="R656" s="102">
        <f t="shared" si="43"/>
        <v>0</v>
      </c>
      <c r="S656" s="34">
        <f t="shared" si="44"/>
        <v>0</v>
      </c>
      <c r="T656" s="34">
        <f t="shared" si="45"/>
        <v>9777623.4379447792</v>
      </c>
      <c r="U656" s="49">
        <f t="shared" si="46"/>
        <v>0</v>
      </c>
      <c r="W656" s="177">
        <f>SUMPRODUCT('Cost Escalators'!$B$18:$M$18,'Input Data'!$AA656:$AL656)</f>
        <v>1.0100914807858017</v>
      </c>
      <c r="X656" s="171">
        <f>SUMPRODUCT('Cost Escalators'!$B$19:$M$19,'Input Data'!$AA656:$AL656)</f>
        <v>1.0286980619524959</v>
      </c>
      <c r="Y656" s="171">
        <f>SUMPRODUCT('Cost Escalators'!$B$20:$M$20,'Input Data'!$AA656:$AL656)</f>
        <v>1.048305865911789</v>
      </c>
      <c r="Z656" s="171">
        <f>SUMPRODUCT('Cost Escalators'!$B$21:$M$21,'Input Data'!$AA656:$AL656)</f>
        <v>1.0685261033269891</v>
      </c>
      <c r="AA656" s="176">
        <f>SUMPRODUCT('Cost Escalators'!$B$22:$M$22,'Input Data'!$AA656:$AL656)</f>
        <v>1.0887585880133475</v>
      </c>
      <c r="AC656" s="255">
        <f>IF(OR($A656='Cost Escalators'!$A$68,$A656='Cost Escalators'!$A$69,$A656='Cost Escalators'!$A$70,$A656='Cost Escalators'!$A$71),SUM($H656:$L656),0)</f>
        <v>0</v>
      </c>
    </row>
    <row r="657" spans="1:29" x14ac:dyDescent="0.2">
      <c r="A657" s="33" t="str">
        <f>'Input Data'!A657</f>
        <v>P0002585</v>
      </c>
      <c r="B657" s="33" t="str">
        <f>'Input Data'!B657</f>
        <v>Communications</v>
      </c>
      <c r="C657" s="33" t="str">
        <f>'Input Data'!C657</f>
        <v>Communications Between Wellington and Orange North</v>
      </c>
      <c r="D657" s="35" t="str">
        <f>'Input Data'!D657</f>
        <v>PS Replacement</v>
      </c>
      <c r="E657" s="63" t="str">
        <f>'Input Data'!E657</f>
        <v>Input_Proj_Future</v>
      </c>
      <c r="F657" s="69">
        <f>'Input Data'!F657</f>
        <v>2017</v>
      </c>
      <c r="G657" s="52">
        <f>'Input Data'!G657</f>
        <v>2013</v>
      </c>
      <c r="H657" s="97">
        <f>'Costs ($2014) Excl Real Esc'!H657</f>
        <v>0</v>
      </c>
      <c r="I657" s="70">
        <f>'Costs ($2014) Excl Real Esc'!I657</f>
        <v>0</v>
      </c>
      <c r="J657" s="70">
        <f>'Costs ($2014) Excl Real Esc'!J657</f>
        <v>0</v>
      </c>
      <c r="K657" s="70">
        <f>'Costs ($2014) Excl Real Esc'!K657</f>
        <v>0</v>
      </c>
      <c r="L657" s="71">
        <f>'Costs ($2014) Excl Real Esc'!L657*W657</f>
        <v>0</v>
      </c>
      <c r="M657" s="34">
        <f>'Costs ($2014) Excl Real Esc'!M657*X657</f>
        <v>41593.290582924332</v>
      </c>
      <c r="N657" s="34">
        <f>'Costs ($2014) Excl Real Esc'!N657*Y657</f>
        <v>222227.7292443529</v>
      </c>
      <c r="O657" s="34">
        <f>'Costs ($2014) Excl Real Esc'!O657*Z657</f>
        <v>6044440.7609729711</v>
      </c>
      <c r="P657" s="49">
        <f>'Costs ($2014) Excl Real Esc'!P657*AA657</f>
        <v>0</v>
      </c>
      <c r="R657" s="102">
        <f t="shared" si="43"/>
        <v>0</v>
      </c>
      <c r="S657" s="34">
        <f t="shared" si="44"/>
        <v>0</v>
      </c>
      <c r="T657" s="34">
        <f t="shared" si="45"/>
        <v>6308261.7808002485</v>
      </c>
      <c r="U657" s="49">
        <f t="shared" si="46"/>
        <v>0</v>
      </c>
      <c r="W657" s="177">
        <f>SUMPRODUCT('Cost Escalators'!$B$18:$M$18,'Input Data'!$AA657:$AL657)</f>
        <v>1.0099875421553617</v>
      </c>
      <c r="X657" s="171">
        <f>SUMPRODUCT('Cost Escalators'!$B$19:$M$19,'Input Data'!$AA657:$AL657)</f>
        <v>1.0284100982612012</v>
      </c>
      <c r="Y657" s="171">
        <f>SUMPRODUCT('Cost Escalators'!$B$20:$M$20,'Input Data'!$AA657:$AL657)</f>
        <v>1.0478235066431223</v>
      </c>
      <c r="Z657" s="171">
        <f>SUMPRODUCT('Cost Escalators'!$B$21:$M$21,'Input Data'!$AA657:$AL657)</f>
        <v>1.0678460841731066</v>
      </c>
      <c r="AA657" s="176">
        <f>SUMPRODUCT('Cost Escalators'!$B$22:$M$22,'Input Data'!$AA657:$AL657)</f>
        <v>1.0878821963495997</v>
      </c>
      <c r="AC657" s="255">
        <f>IF(OR($A657='Cost Escalators'!$A$68,$A657='Cost Escalators'!$A$69,$A657='Cost Escalators'!$A$70,$A657='Cost Escalators'!$A$71),SUM($H657:$L657),0)</f>
        <v>0</v>
      </c>
    </row>
    <row r="658" spans="1:29" x14ac:dyDescent="0.2">
      <c r="A658" s="33" t="str">
        <f>'Input Data'!A658</f>
        <v>P0002581</v>
      </c>
      <c r="B658" s="33" t="str">
        <f>'Input Data'!B658</f>
        <v>Communications</v>
      </c>
      <c r="C658" s="33" t="str">
        <f>'Input Data'!C658</f>
        <v>Communications Between Port Macquarie and Stroud - Includes Waratah West to Tomago</v>
      </c>
      <c r="D658" s="35" t="str">
        <f>'Input Data'!D658</f>
        <v>PS Replacement</v>
      </c>
      <c r="E658" s="63" t="str">
        <f>'Input Data'!E658</f>
        <v>Input_Proj_Future</v>
      </c>
      <c r="F658" s="69">
        <f>'Input Data'!F658</f>
        <v>2018</v>
      </c>
      <c r="G658" s="52">
        <f>'Input Data'!G658</f>
        <v>2013</v>
      </c>
      <c r="H658" s="97">
        <f>'Costs ($2014) Excl Real Esc'!H658</f>
        <v>0</v>
      </c>
      <c r="I658" s="70">
        <f>'Costs ($2014) Excl Real Esc'!I658</f>
        <v>0</v>
      </c>
      <c r="J658" s="70">
        <f>'Costs ($2014) Excl Real Esc'!J658</f>
        <v>0</v>
      </c>
      <c r="K658" s="70">
        <f>'Costs ($2014) Excl Real Esc'!K658</f>
        <v>0</v>
      </c>
      <c r="L658" s="71">
        <f>'Costs ($2014) Excl Real Esc'!L658*W658</f>
        <v>0</v>
      </c>
      <c r="M658" s="34">
        <f>'Costs ($2014) Excl Real Esc'!M658*X658</f>
        <v>0</v>
      </c>
      <c r="N658" s="34">
        <f>'Costs ($2014) Excl Real Esc'!N658*Y658</f>
        <v>103593.29064162156</v>
      </c>
      <c r="O658" s="34">
        <f>'Costs ($2014) Excl Real Esc'!O658*Z658</f>
        <v>925153.39647483593</v>
      </c>
      <c r="P658" s="49">
        <f>'Costs ($2014) Excl Real Esc'!P658*AA658</f>
        <v>10571748.95029543</v>
      </c>
      <c r="R658" s="102">
        <f t="shared" si="43"/>
        <v>0</v>
      </c>
      <c r="S658" s="34">
        <f t="shared" si="44"/>
        <v>0</v>
      </c>
      <c r="T658" s="34">
        <f t="shared" si="45"/>
        <v>0</v>
      </c>
      <c r="U658" s="49">
        <f t="shared" si="46"/>
        <v>11600495.637411887</v>
      </c>
      <c r="W658" s="177">
        <f>SUMPRODUCT('Cost Escalators'!$B$18:$M$18,'Input Data'!$AA658:$AL658)</f>
        <v>1.0100481269922816</v>
      </c>
      <c r="X658" s="171">
        <f>SUMPRODUCT('Cost Escalators'!$B$19:$M$19,'Input Data'!$AA658:$AL658)</f>
        <v>1.0285391101969781</v>
      </c>
      <c r="Y658" s="171">
        <f>SUMPRODUCT('Cost Escalators'!$B$20:$M$20,'Input Data'!$AA658:$AL658)</f>
        <v>1.0480833075420224</v>
      </c>
      <c r="Z658" s="171">
        <f>SUMPRODUCT('Cost Escalators'!$B$21:$M$21,'Input Data'!$AA658:$AL658)</f>
        <v>1.0681847625874932</v>
      </c>
      <c r="AA658" s="176">
        <f>SUMPRODUCT('Cost Escalators'!$B$22:$M$22,'Input Data'!$AA658:$AL658)</f>
        <v>1.0884165156679357</v>
      </c>
      <c r="AC658" s="255">
        <f>IF(OR($A658='Cost Escalators'!$A$68,$A658='Cost Escalators'!$A$69,$A658='Cost Escalators'!$A$70,$A658='Cost Escalators'!$A$71),SUM($H658:$L658),0)</f>
        <v>0</v>
      </c>
    </row>
    <row r="659" spans="1:29" x14ac:dyDescent="0.2">
      <c r="A659" s="33" t="str">
        <f>'Input Data'!A659</f>
        <v>P0002587</v>
      </c>
      <c r="B659" s="33" t="str">
        <f>'Input Data'!B659</f>
        <v>Communications</v>
      </c>
      <c r="C659" s="33" t="str">
        <f>'Input Data'!C659</f>
        <v>Communications Between Parkes and Cowra</v>
      </c>
      <c r="D659" s="35" t="str">
        <f>'Input Data'!D659</f>
        <v>PS Replacement</v>
      </c>
      <c r="E659" s="63" t="str">
        <f>'Input Data'!E659</f>
        <v>Input_Proj_Future</v>
      </c>
      <c r="F659" s="69">
        <f>'Input Data'!F659</f>
        <v>2018</v>
      </c>
      <c r="G659" s="52">
        <f>'Input Data'!G659</f>
        <v>2013</v>
      </c>
      <c r="H659" s="97">
        <f>'Costs ($2014) Excl Real Esc'!H659</f>
        <v>0</v>
      </c>
      <c r="I659" s="70">
        <f>'Costs ($2014) Excl Real Esc'!I659</f>
        <v>0</v>
      </c>
      <c r="J659" s="70">
        <f>'Costs ($2014) Excl Real Esc'!J659</f>
        <v>0</v>
      </c>
      <c r="K659" s="70">
        <f>'Costs ($2014) Excl Real Esc'!K659</f>
        <v>0</v>
      </c>
      <c r="L659" s="71">
        <f>'Costs ($2014) Excl Real Esc'!L659*W659</f>
        <v>0</v>
      </c>
      <c r="M659" s="34">
        <f>'Costs ($2014) Excl Real Esc'!M659*X659</f>
        <v>0</v>
      </c>
      <c r="N659" s="34">
        <f>'Costs ($2014) Excl Real Esc'!N659*Y659</f>
        <v>58605.034791132493</v>
      </c>
      <c r="O659" s="34">
        <f>'Costs ($2014) Excl Real Esc'!O659*Z659</f>
        <v>288882.5835772389</v>
      </c>
      <c r="P659" s="49">
        <f>'Costs ($2014) Excl Real Esc'!P659*AA659</f>
        <v>7457344.1784095811</v>
      </c>
      <c r="R659" s="102">
        <f t="shared" si="43"/>
        <v>0</v>
      </c>
      <c r="S659" s="34">
        <f t="shared" si="44"/>
        <v>0</v>
      </c>
      <c r="T659" s="34">
        <f t="shared" si="45"/>
        <v>0</v>
      </c>
      <c r="U659" s="49">
        <f t="shared" si="46"/>
        <v>7804831.7967779525</v>
      </c>
      <c r="W659" s="177">
        <f>SUMPRODUCT('Cost Escalators'!$B$18:$M$18,'Input Data'!$AA659:$AL659)</f>
        <v>1.0101236896214483</v>
      </c>
      <c r="X659" s="171">
        <f>SUMPRODUCT('Cost Escalators'!$B$19:$M$19,'Input Data'!$AA659:$AL659)</f>
        <v>1.0287830829836326</v>
      </c>
      <c r="Y659" s="171">
        <f>SUMPRODUCT('Cost Escalators'!$B$20:$M$20,'Input Data'!$AA659:$AL659)</f>
        <v>1.0484469450351248</v>
      </c>
      <c r="Z659" s="171">
        <f>SUMPRODUCT('Cost Escalators'!$B$21:$M$21,'Input Data'!$AA659:$AL659)</f>
        <v>1.0687225680595196</v>
      </c>
      <c r="AA659" s="176">
        <f>SUMPRODUCT('Cost Escalators'!$B$22:$M$22,'Input Data'!$AA659:$AL659)</f>
        <v>1.0890092572972778</v>
      </c>
      <c r="AC659" s="255">
        <f>IF(OR($A659='Cost Escalators'!$A$68,$A659='Cost Escalators'!$A$69,$A659='Cost Escalators'!$A$70,$A659='Cost Escalators'!$A$71),SUM($H659:$L659),0)</f>
        <v>0</v>
      </c>
    </row>
    <row r="660" spans="1:29" x14ac:dyDescent="0.2">
      <c r="A660" s="33" t="str">
        <f>'Input Data'!A660</f>
        <v>P0002591</v>
      </c>
      <c r="B660" s="33" t="str">
        <f>'Input Data'!B660</f>
        <v>Communications</v>
      </c>
      <c r="C660" s="33" t="str">
        <f>'Input Data'!C660</f>
        <v>Communications Between Uranquinty and Griffith</v>
      </c>
      <c r="D660" s="35" t="str">
        <f>'Input Data'!D660</f>
        <v>PS Replacement</v>
      </c>
      <c r="E660" s="63" t="str">
        <f>'Input Data'!E660</f>
        <v>Input_Proj_Future</v>
      </c>
      <c r="F660" s="69">
        <f>'Input Data'!F660</f>
        <v>2019</v>
      </c>
      <c r="G660" s="52">
        <f>'Input Data'!G660</f>
        <v>2013</v>
      </c>
      <c r="H660" s="97">
        <f>'Costs ($2014) Excl Real Esc'!H660</f>
        <v>0</v>
      </c>
      <c r="I660" s="70">
        <f>'Costs ($2014) Excl Real Esc'!I660</f>
        <v>0</v>
      </c>
      <c r="J660" s="70">
        <f>'Costs ($2014) Excl Real Esc'!J660</f>
        <v>0</v>
      </c>
      <c r="K660" s="70">
        <f>'Costs ($2014) Excl Real Esc'!K660</f>
        <v>0</v>
      </c>
      <c r="L660" s="71">
        <f>'Costs ($2014) Excl Real Esc'!L660*W660</f>
        <v>0</v>
      </c>
      <c r="M660" s="34">
        <f>'Costs ($2014) Excl Real Esc'!M660*X660</f>
        <v>0</v>
      </c>
      <c r="N660" s="34">
        <f>'Costs ($2014) Excl Real Esc'!N660*Y660</f>
        <v>0</v>
      </c>
      <c r="O660" s="34">
        <f>'Costs ($2014) Excl Real Esc'!O660*Z660</f>
        <v>88217.605801106518</v>
      </c>
      <c r="P660" s="49">
        <f>'Costs ($2014) Excl Real Esc'!P660*AA660</f>
        <v>705277.31397066056</v>
      </c>
      <c r="R660" s="102">
        <f t="shared" si="43"/>
        <v>0</v>
      </c>
      <c r="S660" s="34">
        <f t="shared" si="44"/>
        <v>0</v>
      </c>
      <c r="T660" s="34">
        <f t="shared" si="45"/>
        <v>0</v>
      </c>
      <c r="U660" s="49">
        <f t="shared" si="46"/>
        <v>0</v>
      </c>
      <c r="W660" s="177">
        <f>SUMPRODUCT('Cost Escalators'!$B$18:$M$18,'Input Data'!$AA660:$AL660)</f>
        <v>1.0102320323517118</v>
      </c>
      <c r="X660" s="171">
        <f>SUMPRODUCT('Cost Escalators'!$B$19:$M$19,'Input Data'!$AA660:$AL660)</f>
        <v>1.029083160118196</v>
      </c>
      <c r="Y660" s="171">
        <f>SUMPRODUCT('Cost Escalators'!$B$20:$M$20,'Input Data'!$AA660:$AL660)</f>
        <v>1.0489495671860958</v>
      </c>
      <c r="Z660" s="171">
        <f>SUMPRODUCT('Cost Escalators'!$B$21:$M$21,'Input Data'!$AA660:$AL660)</f>
        <v>1.0694311026085535</v>
      </c>
      <c r="AA660" s="176">
        <f>SUMPRODUCT('Cost Escalators'!$B$22:$M$22,'Input Data'!$AA660:$AL660)</f>
        <v>1.0899223459527518</v>
      </c>
      <c r="AC660" s="255">
        <f>IF(OR($A660='Cost Escalators'!$A$68,$A660='Cost Escalators'!$A$69,$A660='Cost Escalators'!$A$70,$A660='Cost Escalators'!$A$71),SUM($H660:$L660),0)</f>
        <v>0</v>
      </c>
    </row>
    <row r="661" spans="1:29" x14ac:dyDescent="0.2">
      <c r="A661" s="33" t="str">
        <f>'Input Data'!A661</f>
        <v>P0002593</v>
      </c>
      <c r="B661" s="33" t="str">
        <f>'Input Data'!B661</f>
        <v>Communications</v>
      </c>
      <c r="C661" s="33" t="str">
        <f>'Input Data'!C661</f>
        <v>Communications Between Yass and Wagga</v>
      </c>
      <c r="D661" s="35" t="str">
        <f>'Input Data'!D661</f>
        <v>PS Replacement</v>
      </c>
      <c r="E661" s="63" t="str">
        <f>'Input Data'!E661</f>
        <v>Input_Proj_Future</v>
      </c>
      <c r="F661" s="69">
        <f>'Input Data'!F661</f>
        <v>2019</v>
      </c>
      <c r="G661" s="52">
        <f>'Input Data'!G661</f>
        <v>2013</v>
      </c>
      <c r="H661" s="97">
        <f>'Costs ($2014) Excl Real Esc'!H661</f>
        <v>0</v>
      </c>
      <c r="I661" s="70">
        <f>'Costs ($2014) Excl Real Esc'!I661</f>
        <v>0</v>
      </c>
      <c r="J661" s="70">
        <f>'Costs ($2014) Excl Real Esc'!J661</f>
        <v>0</v>
      </c>
      <c r="K661" s="70">
        <f>'Costs ($2014) Excl Real Esc'!K661</f>
        <v>0</v>
      </c>
      <c r="L661" s="71">
        <f>'Costs ($2014) Excl Real Esc'!L661*W661</f>
        <v>0</v>
      </c>
      <c r="M661" s="34">
        <f>'Costs ($2014) Excl Real Esc'!M661*X661</f>
        <v>0</v>
      </c>
      <c r="N661" s="34">
        <f>'Costs ($2014) Excl Real Esc'!N661*Y661</f>
        <v>0</v>
      </c>
      <c r="O661" s="34">
        <f>'Costs ($2014) Excl Real Esc'!O661*Z661</f>
        <v>88893.592610700885</v>
      </c>
      <c r="P661" s="49">
        <f>'Costs ($2014) Excl Real Esc'!P661*AA661</f>
        <v>892005.04968701128</v>
      </c>
      <c r="R661" s="102">
        <f t="shared" si="43"/>
        <v>0</v>
      </c>
      <c r="S661" s="34">
        <f t="shared" si="44"/>
        <v>0</v>
      </c>
      <c r="T661" s="34">
        <f t="shared" si="45"/>
        <v>0</v>
      </c>
      <c r="U661" s="49">
        <f t="shared" si="46"/>
        <v>0</v>
      </c>
      <c r="W661" s="177">
        <f>SUMPRODUCT('Cost Escalators'!$B$18:$M$18,'Input Data'!$AA661:$AL661)</f>
        <v>1.0100690647536859</v>
      </c>
      <c r="X661" s="171">
        <f>SUMPRODUCT('Cost Escalators'!$B$19:$M$19,'Input Data'!$AA661:$AL661)</f>
        <v>1.0286383024938583</v>
      </c>
      <c r="Y661" s="171">
        <f>SUMPRODUCT('Cost Escalators'!$B$20:$M$20,'Input Data'!$AA661:$AL661)</f>
        <v>1.0482065085171925</v>
      </c>
      <c r="Z661" s="171">
        <f>SUMPRODUCT('Cost Escalators'!$B$21:$M$21,'Input Data'!$AA661:$AL661)</f>
        <v>1.06838738092023</v>
      </c>
      <c r="AA661" s="176">
        <f>SUMPRODUCT('Cost Escalators'!$B$22:$M$22,'Input Data'!$AA661:$AL661)</f>
        <v>1.0885812133756856</v>
      </c>
      <c r="AC661" s="255">
        <f>IF(OR($A661='Cost Escalators'!$A$68,$A661='Cost Escalators'!$A$69,$A661='Cost Escalators'!$A$70,$A661='Cost Escalators'!$A$71),SUM($H661:$L661),0)</f>
        <v>0</v>
      </c>
    </row>
    <row r="662" spans="1:29" x14ac:dyDescent="0.2">
      <c r="A662" s="33">
        <f>'Input Data'!A662</f>
        <v>8118</v>
      </c>
      <c r="B662" s="33" t="str">
        <f>'Input Data'!B662</f>
        <v>Disconnection of Munmorah Power Station</v>
      </c>
      <c r="C662" s="33" t="str">
        <f>'Input Data'!C662</f>
        <v>Disconnection of Munmorah Power Station</v>
      </c>
      <c r="D662" s="35" t="str">
        <f>'Input Data'!D662</f>
        <v>PS Replacement</v>
      </c>
      <c r="E662" s="63" t="str">
        <f>'Input Data'!E662</f>
        <v>Input_Proj_Future</v>
      </c>
      <c r="F662" s="69">
        <f>'Input Data'!F662</f>
        <v>2015</v>
      </c>
      <c r="G662" s="52">
        <f>'Input Data'!G662</f>
        <v>2013</v>
      </c>
      <c r="H662" s="97">
        <f>'Costs ($2014) Excl Real Esc'!H662</f>
        <v>0</v>
      </c>
      <c r="I662" s="70">
        <f>'Costs ($2014) Excl Real Esc'!I662</f>
        <v>0</v>
      </c>
      <c r="J662" s="70">
        <f>'Costs ($2014) Excl Real Esc'!J662</f>
        <v>0</v>
      </c>
      <c r="K662" s="70">
        <f>'Costs ($2014) Excl Real Esc'!K662</f>
        <v>0</v>
      </c>
      <c r="L662" s="71">
        <f>'Costs ($2014) Excl Real Esc'!L662*W662</f>
        <v>0</v>
      </c>
      <c r="M662" s="34">
        <f>'Costs ($2014) Excl Real Esc'!M662*X662</f>
        <v>1898931.4295856564</v>
      </c>
      <c r="N662" s="34">
        <f>'Costs ($2014) Excl Real Esc'!N662*Y662</f>
        <v>0</v>
      </c>
      <c r="O662" s="34">
        <f>'Costs ($2014) Excl Real Esc'!O662*Z662</f>
        <v>0</v>
      </c>
      <c r="P662" s="49">
        <f>'Costs ($2014) Excl Real Esc'!P662*AA662</f>
        <v>0</v>
      </c>
      <c r="R662" s="102">
        <f t="shared" si="43"/>
        <v>1898931.4295856564</v>
      </c>
      <c r="S662" s="34">
        <f t="shared" si="44"/>
        <v>0</v>
      </c>
      <c r="T662" s="34">
        <f t="shared" si="45"/>
        <v>0</v>
      </c>
      <c r="U662" s="49">
        <f t="shared" si="46"/>
        <v>0</v>
      </c>
      <c r="W662" s="177">
        <f>SUMPRODUCT('Cost Escalators'!$B$18:$M$18,'Input Data'!$AA662:$AL662)</f>
        <v>1.0053048916865168</v>
      </c>
      <c r="X662" s="171">
        <f>SUMPRODUCT('Cost Escalators'!$B$19:$M$19,'Input Data'!$AA662:$AL662)</f>
        <v>1.0124565619655563</v>
      </c>
      <c r="Y662" s="171">
        <f>SUMPRODUCT('Cost Escalators'!$B$20:$M$20,'Input Data'!$AA662:$AL662)</f>
        <v>1.0202586369471669</v>
      </c>
      <c r="Z662" s="171">
        <f>SUMPRODUCT('Cost Escalators'!$B$21:$M$21,'Input Data'!$AA662:$AL662)</f>
        <v>1.0284079139693232</v>
      </c>
      <c r="AA662" s="176">
        <f>SUMPRODUCT('Cost Escalators'!$B$22:$M$22,'Input Data'!$AA662:$AL662)</f>
        <v>1.0368468767176606</v>
      </c>
      <c r="AC662" s="255">
        <f>IF(OR($A662='Cost Escalators'!$A$68,$A662='Cost Escalators'!$A$69,$A662='Cost Escalators'!$A$70,$A662='Cost Escalators'!$A$71),SUM($H662:$L662),0)</f>
        <v>0</v>
      </c>
    </row>
    <row r="663" spans="1:29" x14ac:dyDescent="0.2">
      <c r="A663" s="33">
        <f>'Input Data'!A663</f>
        <v>8023</v>
      </c>
      <c r="B663" s="33" t="str">
        <f>'Input Data'!B663</f>
        <v>Oil Containment</v>
      </c>
      <c r="C663" s="33" t="str">
        <f>'Input Data'!C663</f>
        <v>Beryl Oil Containment Upgrade</v>
      </c>
      <c r="D663" s="35" t="str">
        <f>'Input Data'!D663</f>
        <v>PS Replacement</v>
      </c>
      <c r="E663" s="63" t="str">
        <f>'Input Data'!E663</f>
        <v>Input_Proj_Future</v>
      </c>
      <c r="F663" s="69">
        <f>'Input Data'!F663</f>
        <v>2016</v>
      </c>
      <c r="G663" s="52">
        <f>'Input Data'!G663</f>
        <v>2013</v>
      </c>
      <c r="H663" s="97">
        <f>'Costs ($2014) Excl Real Esc'!H663</f>
        <v>0</v>
      </c>
      <c r="I663" s="70">
        <f>'Costs ($2014) Excl Real Esc'!I663</f>
        <v>0</v>
      </c>
      <c r="J663" s="70">
        <f>'Costs ($2014) Excl Real Esc'!J663</f>
        <v>0</v>
      </c>
      <c r="K663" s="70">
        <f>'Costs ($2014) Excl Real Esc'!K663</f>
        <v>0</v>
      </c>
      <c r="L663" s="71">
        <f>'Costs ($2014) Excl Real Esc'!L663*W663</f>
        <v>100716.49666042377</v>
      </c>
      <c r="M663" s="34">
        <f>'Costs ($2014) Excl Real Esc'!M663*X663</f>
        <v>1134597.0204919295</v>
      </c>
      <c r="N663" s="34">
        <f>'Costs ($2014) Excl Real Esc'!N663*Y663</f>
        <v>394222.23001775111</v>
      </c>
      <c r="O663" s="34">
        <f>'Costs ($2014) Excl Real Esc'!O663*Z663</f>
        <v>0</v>
      </c>
      <c r="P663" s="49">
        <f>'Costs ($2014) Excl Real Esc'!P663*AA663</f>
        <v>0</v>
      </c>
      <c r="R663" s="102">
        <f t="shared" si="43"/>
        <v>0</v>
      </c>
      <c r="S663" s="34">
        <f t="shared" si="44"/>
        <v>1629535.7471701042</v>
      </c>
      <c r="T663" s="34">
        <f t="shared" si="45"/>
        <v>0</v>
      </c>
      <c r="U663" s="49">
        <f t="shared" si="46"/>
        <v>0</v>
      </c>
      <c r="W663" s="177">
        <f>SUMPRODUCT('Cost Escalators'!$B$18:$M$18,'Input Data'!$AA663:$AL663)</f>
        <v>1.0058987130133952</v>
      </c>
      <c r="X663" s="171">
        <f>SUMPRODUCT('Cost Escalators'!$B$19:$M$19,'Input Data'!$AA663:$AL663)</f>
        <v>1.0206457167584824</v>
      </c>
      <c r="Y663" s="171">
        <f>SUMPRODUCT('Cost Escalators'!$B$20:$M$20,'Input Data'!$AA663:$AL663)</f>
        <v>1.035947463420257</v>
      </c>
      <c r="Z663" s="171">
        <f>SUMPRODUCT('Cost Escalators'!$B$21:$M$21,'Input Data'!$AA663:$AL663)</f>
        <v>1.0531593418567784</v>
      </c>
      <c r="AA663" s="176">
        <f>SUMPRODUCT('Cost Escalators'!$B$22:$M$22,'Input Data'!$AA663:$AL663)</f>
        <v>1.0710994559321112</v>
      </c>
      <c r="AC663" s="255">
        <f>IF(OR($A663='Cost Escalators'!$A$68,$A663='Cost Escalators'!$A$69,$A663='Cost Escalators'!$A$70,$A663='Cost Escalators'!$A$71),SUM($H663:$L663),0)</f>
        <v>0</v>
      </c>
    </row>
    <row r="664" spans="1:29" x14ac:dyDescent="0.2">
      <c r="A664" s="33">
        <f>'Input Data'!A664</f>
        <v>8025</v>
      </c>
      <c r="B664" s="33" t="str">
        <f>'Input Data'!B664</f>
        <v>Oil Containment</v>
      </c>
      <c r="C664" s="33" t="str">
        <f>'Input Data'!C664</f>
        <v>Deniliquin Oil Containment Upgrade</v>
      </c>
      <c r="D664" s="35" t="str">
        <f>'Input Data'!D664</f>
        <v>PS Replacement</v>
      </c>
      <c r="E664" s="63" t="str">
        <f>'Input Data'!E664</f>
        <v>Input_Proj_Future</v>
      </c>
      <c r="F664" s="69">
        <f>'Input Data'!F664</f>
        <v>2016</v>
      </c>
      <c r="G664" s="52">
        <f>'Input Data'!G664</f>
        <v>2013</v>
      </c>
      <c r="H664" s="97">
        <f>'Costs ($2014) Excl Real Esc'!H664</f>
        <v>0</v>
      </c>
      <c r="I664" s="70">
        <f>'Costs ($2014) Excl Real Esc'!I664</f>
        <v>0</v>
      </c>
      <c r="J664" s="70">
        <f>'Costs ($2014) Excl Real Esc'!J664</f>
        <v>0</v>
      </c>
      <c r="K664" s="70">
        <f>'Costs ($2014) Excl Real Esc'!K664</f>
        <v>0</v>
      </c>
      <c r="L664" s="71">
        <f>'Costs ($2014) Excl Real Esc'!L664*W664</f>
        <v>104775.90263123231</v>
      </c>
      <c r="M664" s="34">
        <f>'Costs ($2014) Excl Real Esc'!M664*X664</f>
        <v>1181810.4182686091</v>
      </c>
      <c r="N664" s="34">
        <f>'Costs ($2014) Excl Real Esc'!N664*Y664</f>
        <v>411216.08645897289</v>
      </c>
      <c r="O664" s="34">
        <f>'Costs ($2014) Excl Real Esc'!O664*Z664</f>
        <v>0</v>
      </c>
      <c r="P664" s="49">
        <f>'Costs ($2014) Excl Real Esc'!P664*AA664</f>
        <v>0</v>
      </c>
      <c r="R664" s="102">
        <f t="shared" si="43"/>
        <v>0</v>
      </c>
      <c r="S664" s="34">
        <f t="shared" si="44"/>
        <v>1697802.4073588143</v>
      </c>
      <c r="T664" s="34">
        <f t="shared" si="45"/>
        <v>0</v>
      </c>
      <c r="U664" s="49">
        <f t="shared" si="46"/>
        <v>0</v>
      </c>
      <c r="W664" s="177">
        <f>SUMPRODUCT('Cost Escalators'!$B$18:$M$18,'Input Data'!$AA664:$AL664)</f>
        <v>1.0080077864381374</v>
      </c>
      <c r="X664" s="171">
        <f>SUMPRODUCT('Cost Escalators'!$B$19:$M$19,'Input Data'!$AA664:$AL664)</f>
        <v>1.0240723865559451</v>
      </c>
      <c r="Y664" s="171">
        <f>SUMPRODUCT('Cost Escalators'!$B$20:$M$20,'Input Data'!$AA664:$AL664)</f>
        <v>1.0409175329967426</v>
      </c>
      <c r="Z664" s="171">
        <f>SUMPRODUCT('Cost Escalators'!$B$21:$M$21,'Input Data'!$AA664:$AL664)</f>
        <v>1.0587919730396897</v>
      </c>
      <c r="AA664" s="176">
        <f>SUMPRODUCT('Cost Escalators'!$B$22:$M$22,'Input Data'!$AA664:$AL664)</f>
        <v>1.0769294161506173</v>
      </c>
      <c r="AC664" s="255">
        <f>IF(OR($A664='Cost Escalators'!$A$68,$A664='Cost Escalators'!$A$69,$A664='Cost Escalators'!$A$70,$A664='Cost Escalators'!$A$71),SUM($H664:$L664),0)</f>
        <v>0</v>
      </c>
    </row>
    <row r="665" spans="1:29" x14ac:dyDescent="0.2">
      <c r="A665" s="33">
        <f>'Input Data'!A665</f>
        <v>8026</v>
      </c>
      <c r="B665" s="33" t="str">
        <f>'Input Data'!B665</f>
        <v>Oil Containment</v>
      </c>
      <c r="C665" s="33" t="str">
        <f>'Input Data'!C665</f>
        <v>Murrumburrah Oil Containment Upgrade</v>
      </c>
      <c r="D665" s="35" t="str">
        <f>'Input Data'!D665</f>
        <v>PS Replacement</v>
      </c>
      <c r="E665" s="63" t="str">
        <f>'Input Data'!E665</f>
        <v>Input_Proj_Future</v>
      </c>
      <c r="F665" s="69">
        <f>'Input Data'!F665</f>
        <v>2016</v>
      </c>
      <c r="G665" s="52">
        <f>'Input Data'!G665</f>
        <v>2013</v>
      </c>
      <c r="H665" s="97">
        <f>'Costs ($2014) Excl Real Esc'!H665</f>
        <v>0</v>
      </c>
      <c r="I665" s="70">
        <f>'Costs ($2014) Excl Real Esc'!I665</f>
        <v>0</v>
      </c>
      <c r="J665" s="70">
        <f>'Costs ($2014) Excl Real Esc'!J665</f>
        <v>0</v>
      </c>
      <c r="K665" s="70">
        <f>'Costs ($2014) Excl Real Esc'!K665</f>
        <v>0</v>
      </c>
      <c r="L665" s="71">
        <f>'Costs ($2014) Excl Real Esc'!L665*W665</f>
        <v>91049.104675678798</v>
      </c>
      <c r="M665" s="34">
        <f>'Costs ($2014) Excl Real Esc'!M665*X665</f>
        <v>1028184.5719387881</v>
      </c>
      <c r="N665" s="34">
        <f>'Costs ($2014) Excl Real Esc'!N665*Y665</f>
        <v>358192.96832192637</v>
      </c>
      <c r="O665" s="34">
        <f>'Costs ($2014) Excl Real Esc'!O665*Z665</f>
        <v>0</v>
      </c>
      <c r="P665" s="49">
        <f>'Costs ($2014) Excl Real Esc'!P665*AA665</f>
        <v>0</v>
      </c>
      <c r="R665" s="102">
        <f t="shared" si="43"/>
        <v>0</v>
      </c>
      <c r="S665" s="34">
        <f t="shared" si="44"/>
        <v>1477426.6449363932</v>
      </c>
      <c r="T665" s="34">
        <f t="shared" si="45"/>
        <v>0</v>
      </c>
      <c r="U665" s="49">
        <f t="shared" si="46"/>
        <v>0</v>
      </c>
      <c r="W665" s="177">
        <f>SUMPRODUCT('Cost Escalators'!$B$18:$M$18,'Input Data'!$AA665:$AL665)</f>
        <v>1.0087762770511775</v>
      </c>
      <c r="X665" s="171">
        <f>SUMPRODUCT('Cost Escalators'!$B$19:$M$19,'Input Data'!$AA665:$AL665)</f>
        <v>1.0260517560292688</v>
      </c>
      <c r="Y665" s="171">
        <f>SUMPRODUCT('Cost Escalators'!$B$20:$M$20,'Input Data'!$AA665:$AL665)</f>
        <v>1.0441871776103875</v>
      </c>
      <c r="Z665" s="171">
        <f>SUMPRODUCT('Cost Escalators'!$B$21:$M$21,'Input Data'!$AA665:$AL665)</f>
        <v>1.0633067956570692</v>
      </c>
      <c r="AA665" s="176">
        <f>SUMPRODUCT('Cost Escalators'!$B$22:$M$22,'Input Data'!$AA665:$AL665)</f>
        <v>1.0826473699053714</v>
      </c>
      <c r="AC665" s="255">
        <f>IF(OR($A665='Cost Escalators'!$A$68,$A665='Cost Escalators'!$A$69,$A665='Cost Escalators'!$A$70,$A665='Cost Escalators'!$A$71),SUM($H665:$L665),0)</f>
        <v>0</v>
      </c>
    </row>
    <row r="666" spans="1:29" x14ac:dyDescent="0.2">
      <c r="A666" s="33">
        <f>'Input Data'!A666</f>
        <v>8027</v>
      </c>
      <c r="B666" s="33" t="str">
        <f>'Input Data'!B666</f>
        <v>Oil Containment</v>
      </c>
      <c r="C666" s="33" t="str">
        <f>'Input Data'!C666</f>
        <v>Muswellbrook Oil Containment Upgrade</v>
      </c>
      <c r="D666" s="35" t="str">
        <f>'Input Data'!D666</f>
        <v>PS Replacement</v>
      </c>
      <c r="E666" s="63" t="str">
        <f>'Input Data'!E666</f>
        <v>Input_Proj_Future</v>
      </c>
      <c r="F666" s="69">
        <f>'Input Data'!F666</f>
        <v>2016</v>
      </c>
      <c r="G666" s="52">
        <f>'Input Data'!G666</f>
        <v>2013</v>
      </c>
      <c r="H666" s="97">
        <f>'Costs ($2014) Excl Real Esc'!H666</f>
        <v>0</v>
      </c>
      <c r="I666" s="70">
        <f>'Costs ($2014) Excl Real Esc'!I666</f>
        <v>0</v>
      </c>
      <c r="J666" s="70">
        <f>'Costs ($2014) Excl Real Esc'!J666</f>
        <v>0</v>
      </c>
      <c r="K666" s="70">
        <f>'Costs ($2014) Excl Real Esc'!K666</f>
        <v>0</v>
      </c>
      <c r="L666" s="71">
        <f>'Costs ($2014) Excl Real Esc'!L666*W666</f>
        <v>15399.349554477551</v>
      </c>
      <c r="M666" s="34">
        <f>'Costs ($2014) Excl Real Esc'!M666*X666</f>
        <v>984982.64561292238</v>
      </c>
      <c r="N666" s="34">
        <f>'Costs ($2014) Excl Real Esc'!N666*Y666</f>
        <v>260589.99591553267</v>
      </c>
      <c r="O666" s="34">
        <f>'Costs ($2014) Excl Real Esc'!O666*Z666</f>
        <v>0</v>
      </c>
      <c r="P666" s="49">
        <f>'Costs ($2014) Excl Real Esc'!P666*AA666</f>
        <v>0</v>
      </c>
      <c r="R666" s="102">
        <f t="shared" si="43"/>
        <v>0</v>
      </c>
      <c r="S666" s="34">
        <f t="shared" si="44"/>
        <v>1260971.9910829326</v>
      </c>
      <c r="T666" s="34">
        <f t="shared" si="45"/>
        <v>0</v>
      </c>
      <c r="U666" s="49">
        <f t="shared" si="46"/>
        <v>0</v>
      </c>
      <c r="W666" s="177">
        <f>SUMPRODUCT('Cost Escalators'!$B$18:$M$18,'Input Data'!$AA666:$AL666)</f>
        <v>1.0097892749277291</v>
      </c>
      <c r="X666" s="171">
        <f>SUMPRODUCT('Cost Escalators'!$B$19:$M$19,'Input Data'!$AA666:$AL666)</f>
        <v>1.0275456369738012</v>
      </c>
      <c r="Y666" s="171">
        <f>SUMPRODUCT('Cost Escalators'!$B$20:$M$20,'Input Data'!$AA666:$AL666)</f>
        <v>1.0462754808291055</v>
      </c>
      <c r="Z666" s="171">
        <f>SUMPRODUCT('Cost Escalators'!$B$21:$M$21,'Input Data'!$AA666:$AL666)</f>
        <v>1.0654823228290926</v>
      </c>
      <c r="AA666" s="176">
        <f>SUMPRODUCT('Cost Escalators'!$B$22:$M$22,'Input Data'!$AA666:$AL666)</f>
        <v>1.084646662601598</v>
      </c>
      <c r="AC666" s="255">
        <f>IF(OR($A666='Cost Escalators'!$A$68,$A666='Cost Escalators'!$A$69,$A666='Cost Escalators'!$A$70,$A666='Cost Escalators'!$A$71),SUM($H666:$L666),0)</f>
        <v>0</v>
      </c>
    </row>
    <row r="667" spans="1:29" x14ac:dyDescent="0.2">
      <c r="A667" s="33">
        <f>'Input Data'!A667</f>
        <v>8078</v>
      </c>
      <c r="B667" s="33" t="str">
        <f>'Input Data'!B667</f>
        <v>Oil Containment</v>
      </c>
      <c r="C667" s="33" t="str">
        <f>'Input Data'!C667</f>
        <v>Inverell Oil Containment Upgrade</v>
      </c>
      <c r="D667" s="35" t="str">
        <f>'Input Data'!D667</f>
        <v>PS Replacement</v>
      </c>
      <c r="E667" s="63" t="str">
        <f>'Input Data'!E667</f>
        <v>Input_Proj_Future</v>
      </c>
      <c r="F667" s="69">
        <f>'Input Data'!F667</f>
        <v>2016</v>
      </c>
      <c r="G667" s="52">
        <f>'Input Data'!G667</f>
        <v>2013</v>
      </c>
      <c r="H667" s="97">
        <f>'Costs ($2014) Excl Real Esc'!H667</f>
        <v>0</v>
      </c>
      <c r="I667" s="70">
        <f>'Costs ($2014) Excl Real Esc'!I667</f>
        <v>0</v>
      </c>
      <c r="J667" s="70">
        <f>'Costs ($2014) Excl Real Esc'!J667</f>
        <v>0</v>
      </c>
      <c r="K667" s="70">
        <f>'Costs ($2014) Excl Real Esc'!K667</f>
        <v>0</v>
      </c>
      <c r="L667" s="71">
        <f>'Costs ($2014) Excl Real Esc'!L667*W667</f>
        <v>55060.057420209974</v>
      </c>
      <c r="M667" s="34">
        <f>'Costs ($2014) Excl Real Esc'!M667*X667</f>
        <v>949449.66920633439</v>
      </c>
      <c r="N667" s="34">
        <f>'Costs ($2014) Excl Real Esc'!N667*Y667</f>
        <v>444202.18358058739</v>
      </c>
      <c r="O667" s="34">
        <f>'Costs ($2014) Excl Real Esc'!O667*Z667</f>
        <v>0</v>
      </c>
      <c r="P667" s="49">
        <f>'Costs ($2014) Excl Real Esc'!P667*AA667</f>
        <v>0</v>
      </c>
      <c r="R667" s="102">
        <f t="shared" si="43"/>
        <v>0</v>
      </c>
      <c r="S667" s="34">
        <f t="shared" si="44"/>
        <v>1448711.9102071319</v>
      </c>
      <c r="T667" s="34">
        <f t="shared" si="45"/>
        <v>0</v>
      </c>
      <c r="U667" s="49">
        <f t="shared" si="46"/>
        <v>0</v>
      </c>
      <c r="W667" s="177">
        <f>SUMPRODUCT('Cost Escalators'!$B$18:$M$18,'Input Data'!$AA667:$AL667)</f>
        <v>1.0058456453374605</v>
      </c>
      <c r="X667" s="171">
        <f>SUMPRODUCT('Cost Escalators'!$B$19:$M$19,'Input Data'!$AA667:$AL667)</f>
        <v>1.0204695458143505</v>
      </c>
      <c r="Y667" s="171">
        <f>SUMPRODUCT('Cost Escalators'!$B$20:$M$20,'Input Data'!$AA667:$AL667)</f>
        <v>1.0356439907297224</v>
      </c>
      <c r="Z667" s="171">
        <f>SUMPRODUCT('Cost Escalators'!$B$21:$M$21,'Input Data'!$AA667:$AL667)</f>
        <v>1.052710042772969</v>
      </c>
      <c r="AA667" s="176">
        <f>SUMPRODUCT('Cost Escalators'!$B$22:$M$22,'Input Data'!$AA667:$AL667)</f>
        <v>1.0704969504836412</v>
      </c>
      <c r="AC667" s="255">
        <f>IF(OR($A667='Cost Escalators'!$A$68,$A667='Cost Escalators'!$A$69,$A667='Cost Escalators'!$A$70,$A667='Cost Escalators'!$A$71),SUM($H667:$L667),0)</f>
        <v>0</v>
      </c>
    </row>
    <row r="668" spans="1:29" x14ac:dyDescent="0.2">
      <c r="A668" s="33">
        <f>'Input Data'!A668</f>
        <v>8024</v>
      </c>
      <c r="B668" s="33" t="str">
        <f>'Input Data'!B668</f>
        <v>Oil Containment</v>
      </c>
      <c r="C668" s="33" t="str">
        <f>'Input Data'!C668</f>
        <v>Panorama Oil Containment Upgrade</v>
      </c>
      <c r="D668" s="35" t="str">
        <f>'Input Data'!D668</f>
        <v>PS Replacement</v>
      </c>
      <c r="E668" s="63" t="str">
        <f>'Input Data'!E668</f>
        <v>Input_Proj_Future</v>
      </c>
      <c r="F668" s="69">
        <f>'Input Data'!F668</f>
        <v>2017</v>
      </c>
      <c r="G668" s="52">
        <f>'Input Data'!G668</f>
        <v>2013</v>
      </c>
      <c r="H668" s="97">
        <f>'Costs ($2014) Excl Real Esc'!H668</f>
        <v>0</v>
      </c>
      <c r="I668" s="70">
        <f>'Costs ($2014) Excl Real Esc'!I668</f>
        <v>0</v>
      </c>
      <c r="J668" s="70">
        <f>'Costs ($2014) Excl Real Esc'!J668</f>
        <v>0</v>
      </c>
      <c r="K668" s="70">
        <f>'Costs ($2014) Excl Real Esc'!K668</f>
        <v>0</v>
      </c>
      <c r="L668" s="71">
        <f>'Costs ($2014) Excl Real Esc'!L668*W668</f>
        <v>0</v>
      </c>
      <c r="M668" s="34">
        <f>'Costs ($2014) Excl Real Esc'!M668*X668</f>
        <v>72179.285669324774</v>
      </c>
      <c r="N668" s="34">
        <f>'Costs ($2014) Excl Real Esc'!N668*Y668</f>
        <v>1165591.9851530318</v>
      </c>
      <c r="O668" s="34">
        <f>'Costs ($2014) Excl Real Esc'!O668*Z668</f>
        <v>406458.97125128994</v>
      </c>
      <c r="P668" s="49">
        <f>'Costs ($2014) Excl Real Esc'!P668*AA668</f>
        <v>0</v>
      </c>
      <c r="R668" s="102">
        <f t="shared" si="43"/>
        <v>0</v>
      </c>
      <c r="S668" s="34">
        <f t="shared" si="44"/>
        <v>0</v>
      </c>
      <c r="T668" s="34">
        <f t="shared" si="45"/>
        <v>1644230.2420736463</v>
      </c>
      <c r="U668" s="49">
        <f t="shared" si="46"/>
        <v>0</v>
      </c>
      <c r="W668" s="177">
        <f>SUMPRODUCT('Cost Escalators'!$B$18:$M$18,'Input Data'!$AA668:$AL668)</f>
        <v>1.0091914105019526</v>
      </c>
      <c r="X668" s="171">
        <f>SUMPRODUCT('Cost Escalators'!$B$19:$M$19,'Input Data'!$AA668:$AL668)</f>
        <v>1.0269225907103228</v>
      </c>
      <c r="Y668" s="171">
        <f>SUMPRODUCT('Cost Escalators'!$B$20:$M$20,'Input Data'!$AA668:$AL668)</f>
        <v>1.0455575158432175</v>
      </c>
      <c r="Z668" s="171">
        <f>SUMPRODUCT('Cost Escalators'!$B$21:$M$21,'Input Data'!$AA668:$AL668)</f>
        <v>1.0650765998776408</v>
      </c>
      <c r="AA668" s="176">
        <f>SUMPRODUCT('Cost Escalators'!$B$22:$M$22,'Input Data'!$AA668:$AL668)</f>
        <v>1.0847589241608862</v>
      </c>
      <c r="AC668" s="255">
        <f>IF(OR($A668='Cost Escalators'!$A$68,$A668='Cost Escalators'!$A$69,$A668='Cost Escalators'!$A$70,$A668='Cost Escalators'!$A$71),SUM($H668:$L668),0)</f>
        <v>0</v>
      </c>
    </row>
    <row r="669" spans="1:29" x14ac:dyDescent="0.2">
      <c r="A669" s="33">
        <f>'Input Data'!A669</f>
        <v>8029</v>
      </c>
      <c r="B669" s="33" t="str">
        <f>'Input Data'!B669</f>
        <v>Oil Containment</v>
      </c>
      <c r="C669" s="33" t="str">
        <f>'Input Data'!C669</f>
        <v>Mount Piper 132 Oil Containment Upgrade</v>
      </c>
      <c r="D669" s="35" t="str">
        <f>'Input Data'!D669</f>
        <v>PS Replacement</v>
      </c>
      <c r="E669" s="63" t="str">
        <f>'Input Data'!E669</f>
        <v>Input_Proj_Future</v>
      </c>
      <c r="F669" s="69">
        <f>'Input Data'!F669</f>
        <v>2017</v>
      </c>
      <c r="G669" s="52">
        <f>'Input Data'!G669</f>
        <v>2013</v>
      </c>
      <c r="H669" s="97">
        <f>'Costs ($2014) Excl Real Esc'!H669</f>
        <v>0</v>
      </c>
      <c r="I669" s="70">
        <f>'Costs ($2014) Excl Real Esc'!I669</f>
        <v>0</v>
      </c>
      <c r="J669" s="70">
        <f>'Costs ($2014) Excl Real Esc'!J669</f>
        <v>0</v>
      </c>
      <c r="K669" s="70">
        <f>'Costs ($2014) Excl Real Esc'!K669</f>
        <v>0</v>
      </c>
      <c r="L669" s="71">
        <f>'Costs ($2014) Excl Real Esc'!L669*W669</f>
        <v>0</v>
      </c>
      <c r="M669" s="34">
        <f>'Costs ($2014) Excl Real Esc'!M669*X669</f>
        <v>45616.415801505747</v>
      </c>
      <c r="N669" s="34">
        <f>'Costs ($2014) Excl Real Esc'!N669*Y669</f>
        <v>1144124.1841569289</v>
      </c>
      <c r="O669" s="34">
        <f>'Costs ($2014) Excl Real Esc'!O669*Z669</f>
        <v>537143.0933651852</v>
      </c>
      <c r="P669" s="49">
        <f>'Costs ($2014) Excl Real Esc'!P669*AA669</f>
        <v>0</v>
      </c>
      <c r="R669" s="102">
        <f t="shared" si="43"/>
        <v>0</v>
      </c>
      <c r="S669" s="34">
        <f t="shared" si="44"/>
        <v>0</v>
      </c>
      <c r="T669" s="34">
        <f t="shared" si="45"/>
        <v>1726883.6933236199</v>
      </c>
      <c r="U669" s="49">
        <f t="shared" si="46"/>
        <v>0</v>
      </c>
      <c r="W669" s="177">
        <f>SUMPRODUCT('Cost Escalators'!$B$18:$M$18,'Input Data'!$AA669:$AL669)</f>
        <v>1.0095976259870867</v>
      </c>
      <c r="X669" s="171">
        <f>SUMPRODUCT('Cost Escalators'!$B$19:$M$19,'Input Data'!$AA669:$AL669)</f>
        <v>1.0277337106751794</v>
      </c>
      <c r="Y669" s="171">
        <f>SUMPRODUCT('Cost Escalators'!$B$20:$M$20,'Input Data'!$AA669:$AL669)</f>
        <v>1.0468174057184785</v>
      </c>
      <c r="Z669" s="171">
        <f>SUMPRODUCT('Cost Escalators'!$B$21:$M$21,'Input Data'!$AA669:$AL669)</f>
        <v>1.0666668653114286</v>
      </c>
      <c r="AA669" s="176">
        <f>SUMPRODUCT('Cost Escalators'!$B$22:$M$22,'Input Data'!$AA669:$AL669)</f>
        <v>1.0866134012063449</v>
      </c>
      <c r="AC669" s="255">
        <f>IF(OR($A669='Cost Escalators'!$A$68,$A669='Cost Escalators'!$A$69,$A669='Cost Escalators'!$A$70,$A669='Cost Escalators'!$A$71),SUM($H669:$L669),0)</f>
        <v>0</v>
      </c>
    </row>
    <row r="670" spans="1:29" x14ac:dyDescent="0.2">
      <c r="A670" s="33">
        <f>'Input Data'!A670</f>
        <v>8079</v>
      </c>
      <c r="B670" s="33" t="str">
        <f>'Input Data'!B670</f>
        <v>Oil Containment</v>
      </c>
      <c r="C670" s="33" t="str">
        <f>'Input Data'!C670</f>
        <v>Dapto Oil Containment Upgrade</v>
      </c>
      <c r="D670" s="35" t="str">
        <f>'Input Data'!D670</f>
        <v>PS Replacement</v>
      </c>
      <c r="E670" s="63" t="str">
        <f>'Input Data'!E670</f>
        <v>Input_Proj_Future</v>
      </c>
      <c r="F670" s="69">
        <f>'Input Data'!F670</f>
        <v>2017</v>
      </c>
      <c r="G670" s="52">
        <f>'Input Data'!G670</f>
        <v>2013</v>
      </c>
      <c r="H670" s="97">
        <f>'Costs ($2014) Excl Real Esc'!H670</f>
        <v>0</v>
      </c>
      <c r="I670" s="70">
        <f>'Costs ($2014) Excl Real Esc'!I670</f>
        <v>0</v>
      </c>
      <c r="J670" s="70">
        <f>'Costs ($2014) Excl Real Esc'!J670</f>
        <v>0</v>
      </c>
      <c r="K670" s="70">
        <f>'Costs ($2014) Excl Real Esc'!K670</f>
        <v>0</v>
      </c>
      <c r="L670" s="71">
        <f>'Costs ($2014) Excl Real Esc'!L670*W670</f>
        <v>0</v>
      </c>
      <c r="M670" s="34">
        <f>'Costs ($2014) Excl Real Esc'!M670*X670</f>
        <v>18407.135727439585</v>
      </c>
      <c r="N670" s="34">
        <f>'Costs ($2014) Excl Real Esc'!N670*Y670</f>
        <v>1716470.7667176966</v>
      </c>
      <c r="O670" s="34">
        <f>'Costs ($2014) Excl Real Esc'!O670*Z670</f>
        <v>453549.48307722202</v>
      </c>
      <c r="P670" s="49">
        <f>'Costs ($2014) Excl Real Esc'!P670*AA670</f>
        <v>0</v>
      </c>
      <c r="R670" s="102">
        <f t="shared" si="43"/>
        <v>0</v>
      </c>
      <c r="S670" s="34">
        <f t="shared" si="44"/>
        <v>0</v>
      </c>
      <c r="T670" s="34">
        <f t="shared" si="45"/>
        <v>2188427.3855223581</v>
      </c>
      <c r="U670" s="49">
        <f t="shared" si="46"/>
        <v>0</v>
      </c>
      <c r="W670" s="177">
        <f>SUMPRODUCT('Cost Escalators'!$B$18:$M$18,'Input Data'!$AA670:$AL670)</f>
        <v>1.0061135430187369</v>
      </c>
      <c r="X670" s="171">
        <f>SUMPRODUCT('Cost Escalators'!$B$19:$M$19,'Input Data'!$AA670:$AL670)</f>
        <v>1.0214076362293314</v>
      </c>
      <c r="Y670" s="171">
        <f>SUMPRODUCT('Cost Escalators'!$B$20:$M$20,'Input Data'!$AA670:$AL670)</f>
        <v>1.0372775045535498</v>
      </c>
      <c r="Z670" s="171">
        <f>SUMPRODUCT('Cost Escalators'!$B$21:$M$21,'Input Data'!$AA670:$AL670)</f>
        <v>1.0551256696924425</v>
      </c>
      <c r="AA670" s="176">
        <f>SUMPRODUCT('Cost Escalators'!$B$22:$M$22,'Input Data'!$AA670:$AL670)</f>
        <v>1.0737277262973237</v>
      </c>
      <c r="AC670" s="255">
        <f>IF(OR($A670='Cost Escalators'!$A$68,$A670='Cost Escalators'!$A$69,$A670='Cost Escalators'!$A$70,$A670='Cost Escalators'!$A$71),SUM($H670:$L670),0)</f>
        <v>0</v>
      </c>
    </row>
    <row r="671" spans="1:29" x14ac:dyDescent="0.2">
      <c r="A671" s="33">
        <f>'Input Data'!A671</f>
        <v>8094</v>
      </c>
      <c r="B671" s="33" t="str">
        <f>'Input Data'!B671</f>
        <v>Oil Containment</v>
      </c>
      <c r="C671" s="33" t="str">
        <f>'Input Data'!C671</f>
        <v>Yass Oil Containment Upgrade</v>
      </c>
      <c r="D671" s="35" t="str">
        <f>'Input Data'!D671</f>
        <v>PS Replacement</v>
      </c>
      <c r="E671" s="63" t="str">
        <f>'Input Data'!E671</f>
        <v>Input_Proj_Future</v>
      </c>
      <c r="F671" s="69">
        <f>'Input Data'!F671</f>
        <v>2017</v>
      </c>
      <c r="G671" s="52">
        <f>'Input Data'!G671</f>
        <v>2013</v>
      </c>
      <c r="H671" s="97">
        <f>'Costs ($2014) Excl Real Esc'!H671</f>
        <v>0</v>
      </c>
      <c r="I671" s="70">
        <f>'Costs ($2014) Excl Real Esc'!I671</f>
        <v>0</v>
      </c>
      <c r="J671" s="70">
        <f>'Costs ($2014) Excl Real Esc'!J671</f>
        <v>0</v>
      </c>
      <c r="K671" s="70">
        <f>'Costs ($2014) Excl Real Esc'!K671</f>
        <v>0</v>
      </c>
      <c r="L671" s="71">
        <f>'Costs ($2014) Excl Real Esc'!L671*W671</f>
        <v>0</v>
      </c>
      <c r="M671" s="34">
        <f>'Costs ($2014) Excl Real Esc'!M671*X671</f>
        <v>8752.7275955400964</v>
      </c>
      <c r="N671" s="34">
        <f>'Costs ($2014) Excl Real Esc'!N671*Y671</f>
        <v>797957.28818797169</v>
      </c>
      <c r="O671" s="34">
        <f>'Costs ($2014) Excl Real Esc'!O671*Z671</f>
        <v>210834.93566999125</v>
      </c>
      <c r="P671" s="49">
        <f>'Costs ($2014) Excl Real Esc'!P671*AA671</f>
        <v>0</v>
      </c>
      <c r="R671" s="102">
        <f t="shared" si="43"/>
        <v>0</v>
      </c>
      <c r="S671" s="34">
        <f t="shared" si="44"/>
        <v>0</v>
      </c>
      <c r="T671" s="34">
        <f t="shared" si="45"/>
        <v>1017544.951453503</v>
      </c>
      <c r="U671" s="49">
        <f t="shared" si="46"/>
        <v>0</v>
      </c>
      <c r="W671" s="177">
        <f>SUMPRODUCT('Cost Escalators'!$B$18:$M$18,'Input Data'!$AA671:$AL671)</f>
        <v>1.0060004958543949</v>
      </c>
      <c r="X671" s="171">
        <f>SUMPRODUCT('Cost Escalators'!$B$19:$M$19,'Input Data'!$AA671:$AL671)</f>
        <v>1.0210117818837294</v>
      </c>
      <c r="Y671" s="171">
        <f>SUMPRODUCT('Cost Escalators'!$B$20:$M$20,'Input Data'!$AA671:$AL671)</f>
        <v>1.0365881962145709</v>
      </c>
      <c r="Z671" s="171">
        <f>SUMPRODUCT('Cost Escalators'!$B$21:$M$21,'Input Data'!$AA671:$AL671)</f>
        <v>1.0541063261428705</v>
      </c>
      <c r="AA671" s="176">
        <f>SUMPRODUCT('Cost Escalators'!$B$22:$M$22,'Input Data'!$AA671:$AL671)</f>
        <v>1.0723644071277771</v>
      </c>
      <c r="AC671" s="255">
        <f>IF(OR($A671='Cost Escalators'!$A$68,$A671='Cost Escalators'!$A$69,$A671='Cost Escalators'!$A$70,$A671='Cost Escalators'!$A$71),SUM($H671:$L671),0)</f>
        <v>0</v>
      </c>
    </row>
    <row r="672" spans="1:29" x14ac:dyDescent="0.2">
      <c r="A672" s="33" t="str">
        <f>'Input Data'!A672</f>
        <v>P0001472</v>
      </c>
      <c r="B672" s="33" t="str">
        <f>'Input Data'!B672</f>
        <v>Oil Containment</v>
      </c>
      <c r="C672" s="33" t="str">
        <f>'Input Data'!C672</f>
        <v>Mount Piper 500 Oil Containment Upgrade</v>
      </c>
      <c r="D672" s="35" t="str">
        <f>'Input Data'!D672</f>
        <v>PS Replacement</v>
      </c>
      <c r="E672" s="63" t="str">
        <f>'Input Data'!E672</f>
        <v>Input_Proj_Future</v>
      </c>
      <c r="F672" s="69">
        <f>'Input Data'!F672</f>
        <v>2017</v>
      </c>
      <c r="G672" s="52">
        <f>'Input Data'!G672</f>
        <v>2013</v>
      </c>
      <c r="H672" s="97">
        <f>'Costs ($2014) Excl Real Esc'!H672</f>
        <v>0</v>
      </c>
      <c r="I672" s="70">
        <f>'Costs ($2014) Excl Real Esc'!I672</f>
        <v>0</v>
      </c>
      <c r="J672" s="70">
        <f>'Costs ($2014) Excl Real Esc'!J672</f>
        <v>0</v>
      </c>
      <c r="K672" s="70">
        <f>'Costs ($2014) Excl Real Esc'!K672</f>
        <v>0</v>
      </c>
      <c r="L672" s="71">
        <f>'Costs ($2014) Excl Real Esc'!L672*W672</f>
        <v>0</v>
      </c>
      <c r="M672" s="34">
        <f>'Costs ($2014) Excl Real Esc'!M672*X672</f>
        <v>59000.242804599176</v>
      </c>
      <c r="N672" s="34">
        <f>'Costs ($2014) Excl Real Esc'!N672*Y672</f>
        <v>1323349.4987318905</v>
      </c>
      <c r="O672" s="34">
        <f>'Costs ($2014) Excl Real Esc'!O672*Z672</f>
        <v>167063.28895643819</v>
      </c>
      <c r="P672" s="49">
        <f>'Costs ($2014) Excl Real Esc'!P672*AA672</f>
        <v>0</v>
      </c>
      <c r="R672" s="102">
        <f t="shared" si="43"/>
        <v>0</v>
      </c>
      <c r="S672" s="34">
        <f t="shared" si="44"/>
        <v>0</v>
      </c>
      <c r="T672" s="34">
        <f t="shared" si="45"/>
        <v>1549413.0304929279</v>
      </c>
      <c r="U672" s="49">
        <f t="shared" si="46"/>
        <v>0</v>
      </c>
      <c r="W672" s="177">
        <f>SUMPRODUCT('Cost Escalators'!$B$18:$M$18,'Input Data'!$AA672:$AL672)</f>
        <v>1.0041373680411425</v>
      </c>
      <c r="X672" s="171">
        <f>SUMPRODUCT('Cost Escalators'!$B$19:$M$19,'Input Data'!$AA672:$AL672)</f>
        <v>1.0176979127159917</v>
      </c>
      <c r="Y672" s="171">
        <f>SUMPRODUCT('Cost Escalators'!$B$20:$M$20,'Input Data'!$AA672:$AL672)</f>
        <v>1.0325560251252337</v>
      </c>
      <c r="Z672" s="171">
        <f>SUMPRODUCT('Cost Escalators'!$B$21:$M$21,'Input Data'!$AA672:$AL672)</f>
        <v>1.0496740992521318</v>
      </c>
      <c r="AA672" s="176">
        <f>SUMPRODUCT('Cost Escalators'!$B$22:$M$22,'Input Data'!$AA672:$AL672)</f>
        <v>1.0684167329205616</v>
      </c>
      <c r="AC672" s="255">
        <f>IF(OR($A672='Cost Escalators'!$A$68,$A672='Cost Escalators'!$A$69,$A672='Cost Escalators'!$A$70,$A672='Cost Escalators'!$A$71),SUM($H672:$L672),0)</f>
        <v>0</v>
      </c>
    </row>
    <row r="673" spans="1:29" x14ac:dyDescent="0.2">
      <c r="A673" s="33">
        <f>'Input Data'!A673</f>
        <v>8032</v>
      </c>
      <c r="B673" s="33" t="str">
        <f>'Input Data'!B673</f>
        <v>Oil Containment</v>
      </c>
      <c r="C673" s="33" t="str">
        <f>'Input Data'!C673</f>
        <v>Sydney South Oil Containment Upgrade</v>
      </c>
      <c r="D673" s="35" t="str">
        <f>'Input Data'!D673</f>
        <v>PS Replacement</v>
      </c>
      <c r="E673" s="63" t="str">
        <f>'Input Data'!E673</f>
        <v>Input_Proj_Future</v>
      </c>
      <c r="F673" s="69">
        <f>'Input Data'!F673</f>
        <v>2018</v>
      </c>
      <c r="G673" s="52">
        <f>'Input Data'!G673</f>
        <v>2013</v>
      </c>
      <c r="H673" s="97">
        <f>'Costs ($2014) Excl Real Esc'!H673</f>
        <v>0</v>
      </c>
      <c r="I673" s="70">
        <f>'Costs ($2014) Excl Real Esc'!I673</f>
        <v>0</v>
      </c>
      <c r="J673" s="70">
        <f>'Costs ($2014) Excl Real Esc'!J673</f>
        <v>0</v>
      </c>
      <c r="K673" s="70">
        <f>'Costs ($2014) Excl Real Esc'!K673</f>
        <v>0</v>
      </c>
      <c r="L673" s="71">
        <f>'Costs ($2014) Excl Real Esc'!L673*W673</f>
        <v>0</v>
      </c>
      <c r="M673" s="34">
        <f>'Costs ($2014) Excl Real Esc'!M673*X673</f>
        <v>0</v>
      </c>
      <c r="N673" s="34">
        <f>'Costs ($2014) Excl Real Esc'!N673*Y673</f>
        <v>27739.603434219236</v>
      </c>
      <c r="O673" s="34">
        <f>'Costs ($2014) Excl Real Esc'!O673*Z673</f>
        <v>2537705.1501110718</v>
      </c>
      <c r="P673" s="49">
        <f>'Costs ($2014) Excl Real Esc'!P673*AA673</f>
        <v>671567.89089662186</v>
      </c>
      <c r="R673" s="102">
        <f t="shared" si="43"/>
        <v>0</v>
      </c>
      <c r="S673" s="34">
        <f t="shared" si="44"/>
        <v>0</v>
      </c>
      <c r="T673" s="34">
        <f t="shared" si="45"/>
        <v>0</v>
      </c>
      <c r="U673" s="49">
        <f t="shared" si="46"/>
        <v>3237012.6444419129</v>
      </c>
      <c r="W673" s="177">
        <f>SUMPRODUCT('Cost Escalators'!$B$18:$M$18,'Input Data'!$AA673:$AL673)</f>
        <v>1.009489334921535</v>
      </c>
      <c r="X673" s="171">
        <f>SUMPRODUCT('Cost Escalators'!$B$19:$M$19,'Input Data'!$AA673:$AL673)</f>
        <v>1.0274313157222021</v>
      </c>
      <c r="Y673" s="171">
        <f>SUMPRODUCT('Cost Escalators'!$B$20:$M$20,'Input Data'!$AA673:$AL673)</f>
        <v>1.0463113674742548</v>
      </c>
      <c r="Z673" s="171">
        <f>SUMPRODUCT('Cost Escalators'!$B$21:$M$21,'Input Data'!$AA673:$AL673)</f>
        <v>1.0659453932150695</v>
      </c>
      <c r="AA673" s="176">
        <f>SUMPRODUCT('Cost Escalators'!$B$22:$M$22,'Input Data'!$AA673:$AL673)</f>
        <v>1.0856736433092544</v>
      </c>
      <c r="AC673" s="255">
        <f>IF(OR($A673='Cost Escalators'!$A$68,$A673='Cost Escalators'!$A$69,$A673='Cost Escalators'!$A$70,$A673='Cost Escalators'!$A$71),SUM($H673:$L673),0)</f>
        <v>0</v>
      </c>
    </row>
    <row r="674" spans="1:29" x14ac:dyDescent="0.2">
      <c r="A674" s="33" t="str">
        <f>'Input Data'!A674</f>
        <v>P0002051</v>
      </c>
      <c r="B674" s="33" t="str">
        <f>'Input Data'!B674</f>
        <v>Protection Change</v>
      </c>
      <c r="C674" s="33" t="str">
        <f>'Input Data'!C674</f>
        <v>Sydney North Lines 926 and 927 Protection Relay Replacement</v>
      </c>
      <c r="D674" s="35" t="str">
        <f>'Input Data'!D674</f>
        <v>PS Replacement</v>
      </c>
      <c r="E674" s="63" t="str">
        <f>'Input Data'!E674</f>
        <v>Input_Proj_Future</v>
      </c>
      <c r="F674" s="69">
        <f>'Input Data'!F674</f>
        <v>2014</v>
      </c>
      <c r="G674" s="52">
        <f>'Input Data'!G674</f>
        <v>2013</v>
      </c>
      <c r="H674" s="97">
        <f>'Costs ($2014) Excl Real Esc'!H674</f>
        <v>0</v>
      </c>
      <c r="I674" s="70">
        <f>'Costs ($2014) Excl Real Esc'!I674</f>
        <v>0</v>
      </c>
      <c r="J674" s="70">
        <f>'Costs ($2014) Excl Real Esc'!J674</f>
        <v>0</v>
      </c>
      <c r="K674" s="70">
        <f>'Costs ($2014) Excl Real Esc'!K674</f>
        <v>0</v>
      </c>
      <c r="L674" s="71">
        <f>'Costs ($2014) Excl Real Esc'!L674*W674</f>
        <v>637626.30956366786</v>
      </c>
      <c r="M674" s="34">
        <f>'Costs ($2014) Excl Real Esc'!M674*X674</f>
        <v>0</v>
      </c>
      <c r="N674" s="34">
        <f>'Costs ($2014) Excl Real Esc'!N674*Y674</f>
        <v>0</v>
      </c>
      <c r="O674" s="34">
        <f>'Costs ($2014) Excl Real Esc'!O674*Z674</f>
        <v>0</v>
      </c>
      <c r="P674" s="49">
        <f>'Costs ($2014) Excl Real Esc'!P674*AA674</f>
        <v>0</v>
      </c>
      <c r="R674" s="102">
        <f t="shared" si="43"/>
        <v>0</v>
      </c>
      <c r="S674" s="34">
        <f t="shared" si="44"/>
        <v>0</v>
      </c>
      <c r="T674" s="34">
        <f t="shared" si="45"/>
        <v>0</v>
      </c>
      <c r="U674" s="49">
        <f t="shared" si="46"/>
        <v>0</v>
      </c>
      <c r="W674" s="177">
        <f>SUMPRODUCT('Cost Escalators'!$B$18:$M$18,'Input Data'!$AA674:$AL674)</f>
        <v>0.99842784727364398</v>
      </c>
      <c r="X674" s="171">
        <f>SUMPRODUCT('Cost Escalators'!$B$19:$M$19,'Input Data'!$AA674:$AL674)</f>
        <v>1.0042108523497675</v>
      </c>
      <c r="Y674" s="171">
        <f>SUMPRODUCT('Cost Escalators'!$B$20:$M$20,'Input Data'!$AA674:$AL674)</f>
        <v>1.0097612131702247</v>
      </c>
      <c r="Z674" s="171">
        <f>SUMPRODUCT('Cost Escalators'!$B$21:$M$21,'Input Data'!$AA674:$AL674)</f>
        <v>1.0187465893091712</v>
      </c>
      <c r="AA674" s="176">
        <f>SUMPRODUCT('Cost Escalators'!$B$22:$M$22,'Input Data'!$AA674:$AL674)</f>
        <v>1.0293721368625659</v>
      </c>
      <c r="AC674" s="255">
        <f>IF(OR($A674='Cost Escalators'!$A$68,$A674='Cost Escalators'!$A$69,$A674='Cost Escalators'!$A$70,$A674='Cost Escalators'!$A$71),SUM($H674:$L674),0)</f>
        <v>0</v>
      </c>
    </row>
    <row r="675" spans="1:29" x14ac:dyDescent="0.2">
      <c r="A675" s="33" t="str">
        <f>'Input Data'!A675</f>
        <v>P0002053</v>
      </c>
      <c r="B675" s="33" t="str">
        <f>'Input Data'!B675</f>
        <v>Protection Change</v>
      </c>
      <c r="C675" s="33" t="str">
        <f>'Input Data'!C675</f>
        <v>Sydney South Lines 91J and 91F Protection Relay Replacement</v>
      </c>
      <c r="D675" s="35" t="str">
        <f>'Input Data'!D675</f>
        <v>PS Replacement</v>
      </c>
      <c r="E675" s="63" t="str">
        <f>'Input Data'!E675</f>
        <v>Input_Proj_Future</v>
      </c>
      <c r="F675" s="69">
        <f>'Input Data'!F675</f>
        <v>2014</v>
      </c>
      <c r="G675" s="52">
        <f>'Input Data'!G675</f>
        <v>2013</v>
      </c>
      <c r="H675" s="97">
        <f>'Costs ($2014) Excl Real Esc'!H675</f>
        <v>0</v>
      </c>
      <c r="I675" s="70">
        <f>'Costs ($2014) Excl Real Esc'!I675</f>
        <v>0</v>
      </c>
      <c r="J675" s="70">
        <f>'Costs ($2014) Excl Real Esc'!J675</f>
        <v>0</v>
      </c>
      <c r="K675" s="70">
        <f>'Costs ($2014) Excl Real Esc'!K675</f>
        <v>0</v>
      </c>
      <c r="L675" s="71">
        <f>'Costs ($2014) Excl Real Esc'!L675*W675</f>
        <v>506187.96133538487</v>
      </c>
      <c r="M675" s="34">
        <f>'Costs ($2014) Excl Real Esc'!M675*X675</f>
        <v>0</v>
      </c>
      <c r="N675" s="34">
        <f>'Costs ($2014) Excl Real Esc'!N675*Y675</f>
        <v>0</v>
      </c>
      <c r="O675" s="34">
        <f>'Costs ($2014) Excl Real Esc'!O675*Z675</f>
        <v>0</v>
      </c>
      <c r="P675" s="49">
        <f>'Costs ($2014) Excl Real Esc'!P675*AA675</f>
        <v>0</v>
      </c>
      <c r="R675" s="102">
        <f t="shared" si="43"/>
        <v>0</v>
      </c>
      <c r="S675" s="34">
        <f t="shared" si="44"/>
        <v>0</v>
      </c>
      <c r="T675" s="34">
        <f t="shared" si="45"/>
        <v>0</v>
      </c>
      <c r="U675" s="49">
        <f t="shared" si="46"/>
        <v>0</v>
      </c>
      <c r="W675" s="177">
        <f>SUMPRODUCT('Cost Escalators'!$B$18:$M$18,'Input Data'!$AA675:$AL675)</f>
        <v>0.99820635230583987</v>
      </c>
      <c r="X675" s="171">
        <f>SUMPRODUCT('Cost Escalators'!$B$19:$M$19,'Input Data'!$AA675:$AL675)</f>
        <v>1.0039352301549935</v>
      </c>
      <c r="Y675" s="171">
        <f>SUMPRODUCT('Cost Escalators'!$B$20:$M$20,'Input Data'!$AA675:$AL675)</f>
        <v>1.0094170048235018</v>
      </c>
      <c r="Z675" s="171">
        <f>SUMPRODUCT('Cost Escalators'!$B$21:$M$21,'Input Data'!$AA675:$AL675)</f>
        <v>1.0184009026018974</v>
      </c>
      <c r="AA675" s="176">
        <f>SUMPRODUCT('Cost Escalators'!$B$22:$M$22,'Input Data'!$AA675:$AL675)</f>
        <v>1.0290596787525104</v>
      </c>
      <c r="AC675" s="255">
        <f>IF(OR($A675='Cost Escalators'!$A$68,$A675='Cost Escalators'!$A$69,$A675='Cost Escalators'!$A$70,$A675='Cost Escalators'!$A$71),SUM($H675:$L675),0)</f>
        <v>0</v>
      </c>
    </row>
    <row r="676" spans="1:29" x14ac:dyDescent="0.2">
      <c r="A676" s="33">
        <f>'Input Data'!A676</f>
        <v>7346</v>
      </c>
      <c r="B676" s="33" t="str">
        <f>'Input Data'!B676</f>
        <v>Reactor Replacement</v>
      </c>
      <c r="C676" s="33" t="str">
        <f>'Input Data'!C676</f>
        <v>Buronga X2 220kV Reactor</v>
      </c>
      <c r="D676" s="35" t="str">
        <f>'Input Data'!D676</f>
        <v>PS Replacement</v>
      </c>
      <c r="E676" s="63" t="str">
        <f>'Input Data'!E676</f>
        <v>Input_Proj_Future</v>
      </c>
      <c r="F676" s="69">
        <f>'Input Data'!F676</f>
        <v>2016</v>
      </c>
      <c r="G676" s="52">
        <f>'Input Data'!G676</f>
        <v>2013</v>
      </c>
      <c r="H676" s="97">
        <f>'Costs ($2014) Excl Real Esc'!H676</f>
        <v>0</v>
      </c>
      <c r="I676" s="70">
        <f>'Costs ($2014) Excl Real Esc'!I676</f>
        <v>0</v>
      </c>
      <c r="J676" s="70">
        <f>'Costs ($2014) Excl Real Esc'!J676</f>
        <v>0</v>
      </c>
      <c r="K676" s="70">
        <f>'Costs ($2014) Excl Real Esc'!K676</f>
        <v>0</v>
      </c>
      <c r="L676" s="71">
        <f>'Costs ($2014) Excl Real Esc'!L676*W676</f>
        <v>330454.15819339437</v>
      </c>
      <c r="M676" s="34">
        <f>'Costs ($2014) Excl Real Esc'!M676*X676</f>
        <v>2869419.9104778338</v>
      </c>
      <c r="N676" s="34">
        <f>'Costs ($2014) Excl Real Esc'!N676*Y676</f>
        <v>610067.16891897027</v>
      </c>
      <c r="O676" s="34">
        <f>'Costs ($2014) Excl Real Esc'!O676*Z676</f>
        <v>0</v>
      </c>
      <c r="P676" s="49">
        <f>'Costs ($2014) Excl Real Esc'!P676*AA676</f>
        <v>0</v>
      </c>
      <c r="R676" s="102">
        <f t="shared" si="43"/>
        <v>0</v>
      </c>
      <c r="S676" s="34">
        <f t="shared" si="44"/>
        <v>3809941.2375901984</v>
      </c>
      <c r="T676" s="34">
        <f t="shared" si="45"/>
        <v>0</v>
      </c>
      <c r="U676" s="49">
        <f t="shared" si="46"/>
        <v>0</v>
      </c>
      <c r="W676" s="177">
        <f>SUMPRODUCT('Cost Escalators'!$B$18:$M$18,'Input Data'!$AA676:$AL676)</f>
        <v>1.0077229591691574</v>
      </c>
      <c r="X676" s="171">
        <f>SUMPRODUCT('Cost Escalators'!$B$19:$M$19,'Input Data'!$AA676:$AL676)</f>
        <v>1.0131367237711473</v>
      </c>
      <c r="Y676" s="171">
        <f>SUMPRODUCT('Cost Escalators'!$B$20:$M$20,'Input Data'!$AA676:$AL676)</f>
        <v>1.0188708143426697</v>
      </c>
      <c r="Z676" s="171">
        <f>SUMPRODUCT('Cost Escalators'!$B$21:$M$21,'Input Data'!$AA676:$AL676)</f>
        <v>1.0246100115928762</v>
      </c>
      <c r="AA676" s="176">
        <f>SUMPRODUCT('Cost Escalators'!$B$22:$M$22,'Input Data'!$AA676:$AL676)</f>
        <v>1.0302654804596383</v>
      </c>
      <c r="AC676" s="255">
        <f>IF(OR($A676='Cost Escalators'!$A$68,$A676='Cost Escalators'!$A$69,$A676='Cost Escalators'!$A$70,$A676='Cost Escalators'!$A$71),SUM($H676:$L676),0)</f>
        <v>0</v>
      </c>
    </row>
    <row r="677" spans="1:29" x14ac:dyDescent="0.2">
      <c r="A677" s="33">
        <f>'Input Data'!A677</f>
        <v>7342</v>
      </c>
      <c r="B677" s="33" t="str">
        <f>'Input Data'!B677</f>
        <v>Reactor Replacement</v>
      </c>
      <c r="C677" s="33" t="str">
        <f>'Input Data'!C677</f>
        <v>Broken Hill No.1 &amp; No.2 220kV Reactors</v>
      </c>
      <c r="D677" s="35" t="str">
        <f>'Input Data'!D677</f>
        <v>PS Replacement</v>
      </c>
      <c r="E677" s="63" t="str">
        <f>'Input Data'!E677</f>
        <v>Input_Proj_Future</v>
      </c>
      <c r="F677" s="69">
        <f>'Input Data'!F677</f>
        <v>2018</v>
      </c>
      <c r="G677" s="52">
        <f>'Input Data'!G677</f>
        <v>2013</v>
      </c>
      <c r="H677" s="97">
        <f>'Costs ($2014) Excl Real Esc'!H677</f>
        <v>0</v>
      </c>
      <c r="I677" s="70">
        <f>'Costs ($2014) Excl Real Esc'!I677</f>
        <v>0</v>
      </c>
      <c r="J677" s="70">
        <f>'Costs ($2014) Excl Real Esc'!J677</f>
        <v>0</v>
      </c>
      <c r="K677" s="70">
        <f>'Costs ($2014) Excl Real Esc'!K677</f>
        <v>0</v>
      </c>
      <c r="L677" s="71">
        <f>'Costs ($2014) Excl Real Esc'!L677*W677</f>
        <v>0</v>
      </c>
      <c r="M677" s="34">
        <f>'Costs ($2014) Excl Real Esc'!M677*X677</f>
        <v>0</v>
      </c>
      <c r="N677" s="34">
        <f>'Costs ($2014) Excl Real Esc'!N677*Y677</f>
        <v>189333.81726697247</v>
      </c>
      <c r="O677" s="34">
        <f>'Costs ($2014) Excl Real Esc'!O677*Z677</f>
        <v>3800285.3993093991</v>
      </c>
      <c r="P677" s="49">
        <f>'Costs ($2014) Excl Real Esc'!P677*AA677</f>
        <v>2962825.306198128</v>
      </c>
      <c r="R677" s="102">
        <f t="shared" si="43"/>
        <v>0</v>
      </c>
      <c r="S677" s="34">
        <f t="shared" si="44"/>
        <v>0</v>
      </c>
      <c r="T677" s="34">
        <f t="shared" si="45"/>
        <v>0</v>
      </c>
      <c r="U677" s="49">
        <f t="shared" si="46"/>
        <v>6952444.5227744989</v>
      </c>
      <c r="W677" s="177">
        <f>SUMPRODUCT('Cost Escalators'!$B$18:$M$18,'Input Data'!$AA677:$AL677)</f>
        <v>1.0072423730609041</v>
      </c>
      <c r="X677" s="171">
        <f>SUMPRODUCT('Cost Escalators'!$B$19:$M$19,'Input Data'!$AA677:$AL677)</f>
        <v>1.0146685808099265</v>
      </c>
      <c r="Y677" s="171">
        <f>SUMPRODUCT('Cost Escalators'!$B$20:$M$20,'Input Data'!$AA677:$AL677)</f>
        <v>1.0223086274577218</v>
      </c>
      <c r="Z677" s="171">
        <f>SUMPRODUCT('Cost Escalators'!$B$21:$M$21,'Input Data'!$AA677:$AL677)</f>
        <v>1.0313014531137825</v>
      </c>
      <c r="AA677" s="176">
        <f>SUMPRODUCT('Cost Escalators'!$B$22:$M$22,'Input Data'!$AA677:$AL677)</f>
        <v>1.0408581327427631</v>
      </c>
      <c r="AC677" s="255">
        <f>IF(OR($A677='Cost Escalators'!$A$68,$A677='Cost Escalators'!$A$69,$A677='Cost Escalators'!$A$70,$A677='Cost Escalators'!$A$71),SUM($H677:$L677),0)</f>
        <v>0</v>
      </c>
    </row>
    <row r="678" spans="1:29" x14ac:dyDescent="0.2">
      <c r="A678" s="33">
        <f>'Input Data'!A678</f>
        <v>7325</v>
      </c>
      <c r="B678" s="33" t="str">
        <f>'Input Data'!B678</f>
        <v>Reactor Replacement</v>
      </c>
      <c r="C678" s="33" t="str">
        <f>'Input Data'!C678</f>
        <v>Beaconsfield West No.1 132kV Reactor</v>
      </c>
      <c r="D678" s="35" t="str">
        <f>'Input Data'!D678</f>
        <v>PS Replacement</v>
      </c>
      <c r="E678" s="63" t="str">
        <f>'Input Data'!E678</f>
        <v>Input_Proj_Future</v>
      </c>
      <c r="F678" s="69">
        <f>'Input Data'!F678</f>
        <v>2019</v>
      </c>
      <c r="G678" s="52">
        <f>'Input Data'!G678</f>
        <v>2013</v>
      </c>
      <c r="H678" s="97">
        <f>'Costs ($2014) Excl Real Esc'!H678</f>
        <v>0</v>
      </c>
      <c r="I678" s="70">
        <f>'Costs ($2014) Excl Real Esc'!I678</f>
        <v>0</v>
      </c>
      <c r="J678" s="70">
        <f>'Costs ($2014) Excl Real Esc'!J678</f>
        <v>0</v>
      </c>
      <c r="K678" s="70">
        <f>'Costs ($2014) Excl Real Esc'!K678</f>
        <v>0</v>
      </c>
      <c r="L678" s="71">
        <f>'Costs ($2014) Excl Real Esc'!L678*W678</f>
        <v>0</v>
      </c>
      <c r="M678" s="34">
        <f>'Costs ($2014) Excl Real Esc'!M678*X678</f>
        <v>0</v>
      </c>
      <c r="N678" s="34">
        <f>'Costs ($2014) Excl Real Esc'!N678*Y678</f>
        <v>10110.611042158263</v>
      </c>
      <c r="O678" s="34">
        <f>'Costs ($2014) Excl Real Esc'!O678*Z678</f>
        <v>69382.240905385843</v>
      </c>
      <c r="P678" s="49">
        <f>'Costs ($2014) Excl Real Esc'!P678*AA678</f>
        <v>270062.12923945504</v>
      </c>
      <c r="R678" s="102">
        <f t="shared" si="43"/>
        <v>0</v>
      </c>
      <c r="S678" s="34">
        <f t="shared" si="44"/>
        <v>0</v>
      </c>
      <c r="T678" s="34">
        <f t="shared" si="45"/>
        <v>0</v>
      </c>
      <c r="U678" s="49">
        <f t="shared" si="46"/>
        <v>0</v>
      </c>
      <c r="W678" s="177">
        <f>SUMPRODUCT('Cost Escalators'!$B$18:$M$18,'Input Data'!$AA678:$AL678)</f>
        <v>1.0080475726188118</v>
      </c>
      <c r="X678" s="171">
        <f>SUMPRODUCT('Cost Escalators'!$B$19:$M$19,'Input Data'!$AA678:$AL678)</f>
        <v>1.0122829844723729</v>
      </c>
      <c r="Y678" s="171">
        <f>SUMPRODUCT('Cost Escalators'!$B$20:$M$20,'Input Data'!$AA678:$AL678)</f>
        <v>1.0164880984374742</v>
      </c>
      <c r="Z678" s="171">
        <f>SUMPRODUCT('Cost Escalators'!$B$21:$M$21,'Input Data'!$AA678:$AL678)</f>
        <v>1.0223731663259275</v>
      </c>
      <c r="AA678" s="176">
        <f>SUMPRODUCT('Cost Escalators'!$B$22:$M$22,'Input Data'!$AA678:$AL678)</f>
        <v>1.0290379566632519</v>
      </c>
      <c r="AC678" s="255">
        <f>IF(OR($A678='Cost Escalators'!$A$68,$A678='Cost Escalators'!$A$69,$A678='Cost Escalators'!$A$70,$A678='Cost Escalators'!$A$71),SUM($H678:$L678),0)</f>
        <v>0</v>
      </c>
    </row>
    <row r="679" spans="1:29" x14ac:dyDescent="0.2">
      <c r="A679" s="33" t="str">
        <f>'Input Data'!A679</f>
        <v>0588B</v>
      </c>
      <c r="B679" s="33" t="str">
        <f>'Input Data'!B679</f>
        <v>Secondary System Renewal</v>
      </c>
      <c r="C679" s="33" t="str">
        <f>'Input Data'!C679</f>
        <v>Molong SCADA Remediation</v>
      </c>
      <c r="D679" s="35" t="str">
        <f>'Input Data'!D679</f>
        <v>PS Replacement</v>
      </c>
      <c r="E679" s="63" t="str">
        <f>'Input Data'!E679</f>
        <v>Input_Proj_Future</v>
      </c>
      <c r="F679" s="69">
        <f>'Input Data'!F679</f>
        <v>2015</v>
      </c>
      <c r="G679" s="52">
        <f>'Input Data'!G679</f>
        <v>2013</v>
      </c>
      <c r="H679" s="97">
        <f>'Costs ($2014) Excl Real Esc'!H679</f>
        <v>0</v>
      </c>
      <c r="I679" s="70">
        <f>'Costs ($2014) Excl Real Esc'!I679</f>
        <v>0</v>
      </c>
      <c r="J679" s="70">
        <f>'Costs ($2014) Excl Real Esc'!J679</f>
        <v>0</v>
      </c>
      <c r="K679" s="70">
        <f>'Costs ($2014) Excl Real Esc'!K679</f>
        <v>0</v>
      </c>
      <c r="L679" s="71">
        <f>'Costs ($2014) Excl Real Esc'!L679*W679</f>
        <v>174861.43928494403</v>
      </c>
      <c r="M679" s="34">
        <f>'Costs ($2014) Excl Real Esc'!M679*X679</f>
        <v>91507.076115759046</v>
      </c>
      <c r="N679" s="34">
        <f>'Costs ($2014) Excl Real Esc'!N679*Y679</f>
        <v>0</v>
      </c>
      <c r="O679" s="34">
        <f>'Costs ($2014) Excl Real Esc'!O679*Z679</f>
        <v>0</v>
      </c>
      <c r="P679" s="49">
        <f>'Costs ($2014) Excl Real Esc'!P679*AA679</f>
        <v>0</v>
      </c>
      <c r="R679" s="102">
        <f t="shared" si="43"/>
        <v>266368.51540070307</v>
      </c>
      <c r="S679" s="34">
        <f t="shared" si="44"/>
        <v>0</v>
      </c>
      <c r="T679" s="34">
        <f t="shared" si="45"/>
        <v>0</v>
      </c>
      <c r="U679" s="49">
        <f t="shared" si="46"/>
        <v>0</v>
      </c>
      <c r="W679" s="177">
        <f>SUMPRODUCT('Cost Escalators'!$B$18:$M$18,'Input Data'!$AA679:$AL679)</f>
        <v>0.998051643032277</v>
      </c>
      <c r="X679" s="171">
        <f>SUMPRODUCT('Cost Escalators'!$B$19:$M$19,'Input Data'!$AA679:$AL679)</f>
        <v>1.0042746594646421</v>
      </c>
      <c r="Y679" s="171">
        <f>SUMPRODUCT('Cost Escalators'!$B$20:$M$20,'Input Data'!$AA679:$AL679)</f>
        <v>1.0102292590806363</v>
      </c>
      <c r="Z679" s="171">
        <f>SUMPRODUCT('Cost Escalators'!$B$21:$M$21,'Input Data'!$AA679:$AL679)</f>
        <v>1.0199880539046355</v>
      </c>
      <c r="AA679" s="176">
        <f>SUMPRODUCT('Cost Escalators'!$B$22:$M$22,'Input Data'!$AA679:$AL679)</f>
        <v>1.0315661920462897</v>
      </c>
      <c r="AC679" s="255">
        <f>IF(OR($A679='Cost Escalators'!$A$68,$A679='Cost Escalators'!$A$69,$A679='Cost Escalators'!$A$70,$A679='Cost Escalators'!$A$71),SUM($H679:$L679),0)</f>
        <v>0</v>
      </c>
    </row>
    <row r="680" spans="1:29" x14ac:dyDescent="0.2">
      <c r="A680" s="33">
        <f>'Input Data'!A680</f>
        <v>7062</v>
      </c>
      <c r="B680" s="33" t="str">
        <f>'Input Data'!B680</f>
        <v>Secondary System Renewal</v>
      </c>
      <c r="C680" s="33" t="str">
        <f>'Input Data'!C680</f>
        <v>Kangaroo Valley Secondary System Replacement</v>
      </c>
      <c r="D680" s="35" t="str">
        <f>'Input Data'!D680</f>
        <v>PS Replacement</v>
      </c>
      <c r="E680" s="63" t="str">
        <f>'Input Data'!E680</f>
        <v>Input_Proj_Future</v>
      </c>
      <c r="F680" s="69">
        <f>'Input Data'!F680</f>
        <v>2016</v>
      </c>
      <c r="G680" s="52">
        <f>'Input Data'!G680</f>
        <v>2013</v>
      </c>
      <c r="H680" s="97">
        <f>'Costs ($2014) Excl Real Esc'!H680</f>
        <v>0</v>
      </c>
      <c r="I680" s="70">
        <f>'Costs ($2014) Excl Real Esc'!I680</f>
        <v>0</v>
      </c>
      <c r="J680" s="70">
        <f>'Costs ($2014) Excl Real Esc'!J680</f>
        <v>0</v>
      </c>
      <c r="K680" s="70">
        <f>'Costs ($2014) Excl Real Esc'!K680</f>
        <v>0</v>
      </c>
      <c r="L680" s="71">
        <f>'Costs ($2014) Excl Real Esc'!L680*W680</f>
        <v>0</v>
      </c>
      <c r="M680" s="34">
        <f>'Costs ($2014) Excl Real Esc'!M680*X680</f>
        <v>652738.2958190809</v>
      </c>
      <c r="N680" s="34">
        <f>'Costs ($2014) Excl Real Esc'!N680*Y680</f>
        <v>4106060.3055721903</v>
      </c>
      <c r="O680" s="34">
        <f>'Costs ($2014) Excl Real Esc'!O680*Z680</f>
        <v>0</v>
      </c>
      <c r="P680" s="49">
        <f>'Costs ($2014) Excl Real Esc'!P680*AA680</f>
        <v>0</v>
      </c>
      <c r="R680" s="102">
        <f t="shared" si="43"/>
        <v>0</v>
      </c>
      <c r="S680" s="34">
        <f t="shared" si="44"/>
        <v>4758798.6013912708</v>
      </c>
      <c r="T680" s="34">
        <f t="shared" si="45"/>
        <v>0</v>
      </c>
      <c r="U680" s="49">
        <f t="shared" si="46"/>
        <v>0</v>
      </c>
      <c r="W680" s="177">
        <f>SUMPRODUCT('Cost Escalators'!$B$18:$M$18,'Input Data'!$AA680:$AL680)</f>
        <v>1.0029243783064645</v>
      </c>
      <c r="X680" s="171">
        <f>SUMPRODUCT('Cost Escalators'!$B$19:$M$19,'Input Data'!$AA680:$AL680)</f>
        <v>1.0129659101954709</v>
      </c>
      <c r="Y680" s="171">
        <f>SUMPRODUCT('Cost Escalators'!$B$20:$M$20,'Input Data'!$AA680:$AL680)</f>
        <v>1.0232078679192647</v>
      </c>
      <c r="Z680" s="171">
        <f>SUMPRODUCT('Cost Escalators'!$B$21:$M$21,'Input Data'!$AA680:$AL680)</f>
        <v>1.0358083640376918</v>
      </c>
      <c r="AA680" s="176">
        <f>SUMPRODUCT('Cost Escalators'!$B$22:$M$22,'Input Data'!$AA680:$AL680)</f>
        <v>1.0494382506424125</v>
      </c>
      <c r="AC680" s="255">
        <f>IF(OR($A680='Cost Escalators'!$A$68,$A680='Cost Escalators'!$A$69,$A680='Cost Escalators'!$A$70,$A680='Cost Escalators'!$A$71),SUM($H680:$L680),0)</f>
        <v>0</v>
      </c>
    </row>
    <row r="681" spans="1:29" x14ac:dyDescent="0.2">
      <c r="A681" s="33">
        <f>'Input Data'!A681</f>
        <v>7350</v>
      </c>
      <c r="B681" s="33" t="str">
        <f>'Input Data'!B681</f>
        <v>Secondary System Renewal</v>
      </c>
      <c r="C681" s="33" t="str">
        <f>'Input Data'!C681</f>
        <v>Albury Secondary System Replacement</v>
      </c>
      <c r="D681" s="35" t="str">
        <f>'Input Data'!D681</f>
        <v>PS Replacement</v>
      </c>
      <c r="E681" s="63" t="str">
        <f>'Input Data'!E681</f>
        <v>Input_Proj_Future</v>
      </c>
      <c r="F681" s="69">
        <f>'Input Data'!F681</f>
        <v>2016</v>
      </c>
      <c r="G681" s="52">
        <f>'Input Data'!G681</f>
        <v>2013</v>
      </c>
      <c r="H681" s="97">
        <f>'Costs ($2014) Excl Real Esc'!H681</f>
        <v>0</v>
      </c>
      <c r="I681" s="70">
        <f>'Costs ($2014) Excl Real Esc'!I681</f>
        <v>0</v>
      </c>
      <c r="J681" s="70">
        <f>'Costs ($2014) Excl Real Esc'!J681</f>
        <v>0</v>
      </c>
      <c r="K681" s="70">
        <f>'Costs ($2014) Excl Real Esc'!K681</f>
        <v>0</v>
      </c>
      <c r="L681" s="71">
        <f>'Costs ($2014) Excl Real Esc'!L681*W681</f>
        <v>1337082.1054197701</v>
      </c>
      <c r="M681" s="34">
        <f>'Costs ($2014) Excl Real Esc'!M681*X681</f>
        <v>5430415.9727711286</v>
      </c>
      <c r="N681" s="34">
        <f>'Costs ($2014) Excl Real Esc'!N681*Y681</f>
        <v>1639129.1140167967</v>
      </c>
      <c r="O681" s="34">
        <f>'Costs ($2014) Excl Real Esc'!O681*Z681</f>
        <v>0</v>
      </c>
      <c r="P681" s="49">
        <f>'Costs ($2014) Excl Real Esc'!P681*AA681</f>
        <v>0</v>
      </c>
      <c r="R681" s="102">
        <f t="shared" si="43"/>
        <v>0</v>
      </c>
      <c r="S681" s="34">
        <f t="shared" si="44"/>
        <v>8406627.1922076959</v>
      </c>
      <c r="T681" s="34">
        <f t="shared" si="45"/>
        <v>0</v>
      </c>
      <c r="U681" s="49">
        <f t="shared" si="46"/>
        <v>0</v>
      </c>
      <c r="W681" s="177">
        <f>SUMPRODUCT('Cost Escalators'!$B$18:$M$18,'Input Data'!$AA681:$AL681)</f>
        <v>1.0036302600661386</v>
      </c>
      <c r="X681" s="171">
        <f>SUMPRODUCT('Cost Escalators'!$B$19:$M$19,'Input Data'!$AA681:$AL681)</f>
        <v>1.0138460706251753</v>
      </c>
      <c r="Y681" s="171">
        <f>SUMPRODUCT('Cost Escalators'!$B$20:$M$20,'Input Data'!$AA681:$AL681)</f>
        <v>1.0243542156691057</v>
      </c>
      <c r="Z681" s="171">
        <f>SUMPRODUCT('Cost Escalators'!$B$21:$M$21,'Input Data'!$AA681:$AL681)</f>
        <v>1.0367342289890211</v>
      </c>
      <c r="AA681" s="176">
        <f>SUMPRODUCT('Cost Escalators'!$B$22:$M$22,'Input Data'!$AA681:$AL681)</f>
        <v>1.049895414985782</v>
      </c>
      <c r="AC681" s="255">
        <f>IF(OR($A681='Cost Escalators'!$A$68,$A681='Cost Escalators'!$A$69,$A681='Cost Escalators'!$A$70,$A681='Cost Escalators'!$A$71),SUM($H681:$L681),0)</f>
        <v>0</v>
      </c>
    </row>
    <row r="682" spans="1:29" x14ac:dyDescent="0.2">
      <c r="A682" s="33">
        <f>'Input Data'!A682</f>
        <v>7353</v>
      </c>
      <c r="B682" s="33" t="str">
        <f>'Input Data'!B682</f>
        <v>Secondary System Renewal</v>
      </c>
      <c r="C682" s="33" t="str">
        <f>'Input Data'!C682</f>
        <v>Balranald Secondary System Replacement</v>
      </c>
      <c r="D682" s="35" t="str">
        <f>'Input Data'!D682</f>
        <v>PS Replacement</v>
      </c>
      <c r="E682" s="63" t="str">
        <f>'Input Data'!E682</f>
        <v>Input_Proj_Future</v>
      </c>
      <c r="F682" s="69">
        <f>'Input Data'!F682</f>
        <v>2016</v>
      </c>
      <c r="G682" s="52">
        <f>'Input Data'!G682</f>
        <v>2013</v>
      </c>
      <c r="H682" s="97">
        <f>'Costs ($2014) Excl Real Esc'!H682</f>
        <v>0</v>
      </c>
      <c r="I682" s="70">
        <f>'Costs ($2014) Excl Real Esc'!I682</f>
        <v>0</v>
      </c>
      <c r="J682" s="70">
        <f>'Costs ($2014) Excl Real Esc'!J682</f>
        <v>0</v>
      </c>
      <c r="K682" s="70">
        <f>'Costs ($2014) Excl Real Esc'!K682</f>
        <v>0</v>
      </c>
      <c r="L682" s="71">
        <f>'Costs ($2014) Excl Real Esc'!L682*W682</f>
        <v>0</v>
      </c>
      <c r="M682" s="34">
        <f>'Costs ($2014) Excl Real Esc'!M682*X682</f>
        <v>462870.35279766831</v>
      </c>
      <c r="N682" s="34">
        <f>'Costs ($2014) Excl Real Esc'!N682*Y682</f>
        <v>2922131.5917972769</v>
      </c>
      <c r="O682" s="34">
        <f>'Costs ($2014) Excl Real Esc'!O682*Z682</f>
        <v>0</v>
      </c>
      <c r="P682" s="49">
        <f>'Costs ($2014) Excl Real Esc'!P682*AA682</f>
        <v>0</v>
      </c>
      <c r="R682" s="102">
        <f t="shared" si="43"/>
        <v>0</v>
      </c>
      <c r="S682" s="34">
        <f t="shared" si="44"/>
        <v>3385001.9445949453</v>
      </c>
      <c r="T682" s="34">
        <f t="shared" si="45"/>
        <v>0</v>
      </c>
      <c r="U682" s="49">
        <f t="shared" si="46"/>
        <v>0</v>
      </c>
      <c r="W682" s="177">
        <f>SUMPRODUCT('Cost Escalators'!$B$18:$M$18,'Input Data'!$AA682:$AL682)</f>
        <v>1.000486570779799</v>
      </c>
      <c r="X682" s="171">
        <f>SUMPRODUCT('Cost Escalators'!$B$19:$M$19,'Input Data'!$AA682:$AL682)</f>
        <v>1.0073816557649469</v>
      </c>
      <c r="Y682" s="171">
        <f>SUMPRODUCT('Cost Escalators'!$B$20:$M$20,'Input Data'!$AA682:$AL682)</f>
        <v>1.0142630764372038</v>
      </c>
      <c r="Z682" s="171">
        <f>SUMPRODUCT('Cost Escalators'!$B$21:$M$21,'Input Data'!$AA682:$AL682)</f>
        <v>1.0236666398114087</v>
      </c>
      <c r="AA682" s="176">
        <f>SUMPRODUCT('Cost Escalators'!$B$22:$M$22,'Input Data'!$AA682:$AL682)</f>
        <v>1.0342322625338911</v>
      </c>
      <c r="AC682" s="255">
        <f>IF(OR($A682='Cost Escalators'!$A$68,$A682='Cost Escalators'!$A$69,$A682='Cost Escalators'!$A$70,$A682='Cost Escalators'!$A$71),SUM($H682:$L682),0)</f>
        <v>0</v>
      </c>
    </row>
    <row r="683" spans="1:29" x14ac:dyDescent="0.2">
      <c r="A683" s="33">
        <f>'Input Data'!A683</f>
        <v>7366</v>
      </c>
      <c r="B683" s="33" t="str">
        <f>'Input Data'!B683</f>
        <v>Secondary System Renewal</v>
      </c>
      <c r="C683" s="33" t="str">
        <f>'Input Data'!C683</f>
        <v>Hume Secondary System Replacement</v>
      </c>
      <c r="D683" s="35" t="str">
        <f>'Input Data'!D683</f>
        <v>PS Replacement</v>
      </c>
      <c r="E683" s="63" t="str">
        <f>'Input Data'!E683</f>
        <v>Input_Proj_Future</v>
      </c>
      <c r="F683" s="69">
        <f>'Input Data'!F683</f>
        <v>2017</v>
      </c>
      <c r="G683" s="52">
        <f>'Input Data'!G683</f>
        <v>2013</v>
      </c>
      <c r="H683" s="97">
        <f>'Costs ($2014) Excl Real Esc'!H683</f>
        <v>0</v>
      </c>
      <c r="I683" s="70">
        <f>'Costs ($2014) Excl Real Esc'!I683</f>
        <v>0</v>
      </c>
      <c r="J683" s="70">
        <f>'Costs ($2014) Excl Real Esc'!J683</f>
        <v>0</v>
      </c>
      <c r="K683" s="70">
        <f>'Costs ($2014) Excl Real Esc'!K683</f>
        <v>0</v>
      </c>
      <c r="L683" s="71">
        <f>'Costs ($2014) Excl Real Esc'!L683*W683</f>
        <v>0</v>
      </c>
      <c r="M683" s="34">
        <f>'Costs ($2014) Excl Real Esc'!M683*X683</f>
        <v>14016.52541403702</v>
      </c>
      <c r="N683" s="34">
        <f>'Costs ($2014) Excl Real Esc'!N683*Y683</f>
        <v>885706.63757636701</v>
      </c>
      <c r="O683" s="34">
        <f>'Costs ($2014) Excl Real Esc'!O683*Z683</f>
        <v>2141445.8670820235</v>
      </c>
      <c r="P683" s="49">
        <f>'Costs ($2014) Excl Real Esc'!P683*AA683</f>
        <v>0</v>
      </c>
      <c r="R683" s="102">
        <f t="shared" si="43"/>
        <v>0</v>
      </c>
      <c r="S683" s="34">
        <f t="shared" si="44"/>
        <v>0</v>
      </c>
      <c r="T683" s="34">
        <f t="shared" si="45"/>
        <v>3041169.0300724274</v>
      </c>
      <c r="U683" s="49">
        <f t="shared" si="46"/>
        <v>0</v>
      </c>
      <c r="W683" s="177">
        <f>SUMPRODUCT('Cost Escalators'!$B$18:$M$18,'Input Data'!$AA683:$AL683)</f>
        <v>1.0043149431334155</v>
      </c>
      <c r="X683" s="171">
        <f>SUMPRODUCT('Cost Escalators'!$B$19:$M$19,'Input Data'!$AA683:$AL683)</f>
        <v>1.0153275482980992</v>
      </c>
      <c r="Y683" s="171">
        <f>SUMPRODUCT('Cost Escalators'!$B$20:$M$20,'Input Data'!$AA683:$AL683)</f>
        <v>1.026710160402067</v>
      </c>
      <c r="Z683" s="171">
        <f>SUMPRODUCT('Cost Escalators'!$B$21:$M$21,'Input Data'!$AA683:$AL683)</f>
        <v>1.0397832573717414</v>
      </c>
      <c r="AA683" s="176">
        <f>SUMPRODUCT('Cost Escalators'!$B$22:$M$22,'Input Data'!$AA683:$AL683)</f>
        <v>1.053533348825991</v>
      </c>
      <c r="AC683" s="255">
        <f>IF(OR($A683='Cost Escalators'!$A$68,$A683='Cost Escalators'!$A$69,$A683='Cost Escalators'!$A$70,$A683='Cost Escalators'!$A$71),SUM($H683:$L683),0)</f>
        <v>0</v>
      </c>
    </row>
    <row r="684" spans="1:29" x14ac:dyDescent="0.2">
      <c r="A684" s="33">
        <f>'Input Data'!A684</f>
        <v>7365</v>
      </c>
      <c r="B684" s="33" t="str">
        <f>'Input Data'!B684</f>
        <v>Secondary System Renewal</v>
      </c>
      <c r="C684" s="33" t="str">
        <f>'Input Data'!C684</f>
        <v>Deniliquin Secondary System Replacement</v>
      </c>
      <c r="D684" s="35" t="str">
        <f>'Input Data'!D684</f>
        <v>PS Replacement</v>
      </c>
      <c r="E684" s="63" t="str">
        <f>'Input Data'!E684</f>
        <v>Input_Proj_Future</v>
      </c>
      <c r="F684" s="69">
        <f>'Input Data'!F684</f>
        <v>2018</v>
      </c>
      <c r="G684" s="52">
        <f>'Input Data'!G684</f>
        <v>2013</v>
      </c>
      <c r="H684" s="97">
        <f>'Costs ($2014) Excl Real Esc'!H684</f>
        <v>0</v>
      </c>
      <c r="I684" s="70">
        <f>'Costs ($2014) Excl Real Esc'!I684</f>
        <v>0</v>
      </c>
      <c r="J684" s="70">
        <f>'Costs ($2014) Excl Real Esc'!J684</f>
        <v>0</v>
      </c>
      <c r="K684" s="70">
        <f>'Costs ($2014) Excl Real Esc'!K684</f>
        <v>0</v>
      </c>
      <c r="L684" s="71">
        <f>'Costs ($2014) Excl Real Esc'!L684*W684</f>
        <v>0</v>
      </c>
      <c r="M684" s="34">
        <f>'Costs ($2014) Excl Real Esc'!M684*X684</f>
        <v>0</v>
      </c>
      <c r="N684" s="34">
        <f>'Costs ($2014) Excl Real Esc'!N684*Y684</f>
        <v>0</v>
      </c>
      <c r="O684" s="34">
        <f>'Costs ($2014) Excl Real Esc'!O684*Z684</f>
        <v>630153.36154015234</v>
      </c>
      <c r="P684" s="49">
        <f>'Costs ($2014) Excl Real Esc'!P684*AA684</f>
        <v>3857365.1230351548</v>
      </c>
      <c r="R684" s="102">
        <f t="shared" si="43"/>
        <v>0</v>
      </c>
      <c r="S684" s="34">
        <f t="shared" si="44"/>
        <v>0</v>
      </c>
      <c r="T684" s="34">
        <f t="shared" si="45"/>
        <v>0</v>
      </c>
      <c r="U684" s="49">
        <f t="shared" si="46"/>
        <v>4487518.484575307</v>
      </c>
      <c r="W684" s="177">
        <f>SUMPRODUCT('Cost Escalators'!$B$18:$M$18,'Input Data'!$AA684:$AL684)</f>
        <v>0.9997618776804299</v>
      </c>
      <c r="X684" s="171">
        <f>SUMPRODUCT('Cost Escalators'!$B$19:$M$19,'Input Data'!$AA684:$AL684)</f>
        <v>1.0067858907519063</v>
      </c>
      <c r="Y684" s="171">
        <f>SUMPRODUCT('Cost Escalators'!$B$20:$M$20,'Input Data'!$AA684:$AL684)</f>
        <v>1.0137213592947592</v>
      </c>
      <c r="Z684" s="171">
        <f>SUMPRODUCT('Cost Escalators'!$B$21:$M$21,'Input Data'!$AA684:$AL684)</f>
        <v>1.0236713676517823</v>
      </c>
      <c r="AA684" s="176">
        <f>SUMPRODUCT('Cost Escalators'!$B$22:$M$22,'Input Data'!$AA684:$AL684)</f>
        <v>1.0350297078421917</v>
      </c>
      <c r="AC684" s="255">
        <f>IF(OR($A684='Cost Escalators'!$A$68,$A684='Cost Escalators'!$A$69,$A684='Cost Escalators'!$A$70,$A684='Cost Escalators'!$A$71),SUM($H684:$L684),0)</f>
        <v>0</v>
      </c>
    </row>
    <row r="685" spans="1:29" x14ac:dyDescent="0.2">
      <c r="A685" s="33">
        <f>'Input Data'!A685</f>
        <v>7655</v>
      </c>
      <c r="B685" s="33" t="str">
        <f>'Input Data'!B685</f>
        <v>Secondary System Renewal</v>
      </c>
      <c r="C685" s="33" t="str">
        <f>'Input Data'!C685</f>
        <v>Haymarket Secondary System Replacement</v>
      </c>
      <c r="D685" s="35" t="str">
        <f>'Input Data'!D685</f>
        <v>PS Replacement</v>
      </c>
      <c r="E685" s="63" t="str">
        <f>'Input Data'!E685</f>
        <v>Input_Proj_Future</v>
      </c>
      <c r="F685" s="69">
        <f>'Input Data'!F685</f>
        <v>2018</v>
      </c>
      <c r="G685" s="52">
        <f>'Input Data'!G685</f>
        <v>2013</v>
      </c>
      <c r="H685" s="97">
        <f>'Costs ($2014) Excl Real Esc'!H685</f>
        <v>0</v>
      </c>
      <c r="I685" s="70">
        <f>'Costs ($2014) Excl Real Esc'!I685</f>
        <v>0</v>
      </c>
      <c r="J685" s="70">
        <f>'Costs ($2014) Excl Real Esc'!J685</f>
        <v>0</v>
      </c>
      <c r="K685" s="70">
        <f>'Costs ($2014) Excl Real Esc'!K685</f>
        <v>0</v>
      </c>
      <c r="L685" s="71">
        <f>'Costs ($2014) Excl Real Esc'!L685*W685</f>
        <v>0</v>
      </c>
      <c r="M685" s="34">
        <f>'Costs ($2014) Excl Real Esc'!M685*X685</f>
        <v>0</v>
      </c>
      <c r="N685" s="34">
        <f>'Costs ($2014) Excl Real Esc'!N685*Y685</f>
        <v>761282.58437171171</v>
      </c>
      <c r="O685" s="34">
        <f>'Costs ($2014) Excl Real Esc'!O685*Z685</f>
        <v>3008323.9844556409</v>
      </c>
      <c r="P685" s="49">
        <f>'Costs ($2014) Excl Real Esc'!P685*AA685</f>
        <v>2981973.1232499033</v>
      </c>
      <c r="R685" s="102">
        <f t="shared" si="43"/>
        <v>0</v>
      </c>
      <c r="S685" s="34">
        <f t="shared" si="44"/>
        <v>0</v>
      </c>
      <c r="T685" s="34">
        <f t="shared" si="45"/>
        <v>0</v>
      </c>
      <c r="U685" s="49">
        <f t="shared" si="46"/>
        <v>6751579.6920772558</v>
      </c>
      <c r="W685" s="177">
        <f>SUMPRODUCT('Cost Escalators'!$B$18:$M$18,'Input Data'!$AA685:$AL685)</f>
        <v>0.9993397941873654</v>
      </c>
      <c r="X685" s="171">
        <f>SUMPRODUCT('Cost Escalators'!$B$19:$M$19,'Input Data'!$AA685:$AL685)</f>
        <v>1.0056995342584223</v>
      </c>
      <c r="Y685" s="171">
        <f>SUMPRODUCT('Cost Escalators'!$B$20:$M$20,'Input Data'!$AA685:$AL685)</f>
        <v>1.0119156383077126</v>
      </c>
      <c r="Z685" s="171">
        <f>SUMPRODUCT('Cost Escalators'!$B$21:$M$21,'Input Data'!$AA685:$AL685)</f>
        <v>1.02123984777114</v>
      </c>
      <c r="AA685" s="176">
        <f>SUMPRODUCT('Cost Escalators'!$B$22:$M$22,'Input Data'!$AA685:$AL685)</f>
        <v>1.0320301660099411</v>
      </c>
      <c r="AC685" s="255">
        <f>IF(OR($A685='Cost Escalators'!$A$68,$A685='Cost Escalators'!$A$69,$A685='Cost Escalators'!$A$70,$A685='Cost Escalators'!$A$71),SUM($H685:$L685),0)</f>
        <v>0</v>
      </c>
    </row>
    <row r="686" spans="1:29" x14ac:dyDescent="0.2">
      <c r="A686" s="33">
        <f>'Input Data'!A686</f>
        <v>7675</v>
      </c>
      <c r="B686" s="33" t="str">
        <f>'Input Data'!B686</f>
        <v>Secondary System Renewal</v>
      </c>
      <c r="C686" s="33" t="str">
        <f>'Input Data'!C686</f>
        <v>ANM Secondary System Replacement</v>
      </c>
      <c r="D686" s="35" t="str">
        <f>'Input Data'!D686</f>
        <v>PS Replacement</v>
      </c>
      <c r="E686" s="63" t="str">
        <f>'Input Data'!E686</f>
        <v>Input_Proj_Future</v>
      </c>
      <c r="F686" s="69">
        <f>'Input Data'!F686</f>
        <v>2018</v>
      </c>
      <c r="G686" s="52">
        <f>'Input Data'!G686</f>
        <v>2013</v>
      </c>
      <c r="H686" s="97">
        <f>'Costs ($2014) Excl Real Esc'!H686</f>
        <v>0</v>
      </c>
      <c r="I686" s="70">
        <f>'Costs ($2014) Excl Real Esc'!I686</f>
        <v>0</v>
      </c>
      <c r="J686" s="70">
        <f>'Costs ($2014) Excl Real Esc'!J686</f>
        <v>0</v>
      </c>
      <c r="K686" s="70">
        <f>'Costs ($2014) Excl Real Esc'!K686</f>
        <v>0</v>
      </c>
      <c r="L686" s="71">
        <f>'Costs ($2014) Excl Real Esc'!L686*W686</f>
        <v>0</v>
      </c>
      <c r="M686" s="34">
        <f>'Costs ($2014) Excl Real Esc'!M686*X686</f>
        <v>0</v>
      </c>
      <c r="N686" s="34">
        <f>'Costs ($2014) Excl Real Esc'!N686*Y686</f>
        <v>0</v>
      </c>
      <c r="O686" s="34">
        <f>'Costs ($2014) Excl Real Esc'!O686*Z686</f>
        <v>986227.40241958934</v>
      </c>
      <c r="P686" s="49">
        <f>'Costs ($2014) Excl Real Esc'!P686*AA686</f>
        <v>2742423.2908607768</v>
      </c>
      <c r="R686" s="102">
        <f t="shared" si="43"/>
        <v>0</v>
      </c>
      <c r="S686" s="34">
        <f t="shared" si="44"/>
        <v>0</v>
      </c>
      <c r="T686" s="34">
        <f t="shared" si="45"/>
        <v>0</v>
      </c>
      <c r="U686" s="49">
        <f t="shared" si="46"/>
        <v>3728650.6932803662</v>
      </c>
      <c r="W686" s="177">
        <f>SUMPRODUCT('Cost Escalators'!$B$18:$M$18,'Input Data'!$AA686:$AL686)</f>
        <v>1.0003586469470465</v>
      </c>
      <c r="X686" s="171">
        <f>SUMPRODUCT('Cost Escalators'!$B$19:$M$19,'Input Data'!$AA686:$AL686)</f>
        <v>1.0084776383023437</v>
      </c>
      <c r="Y686" s="171">
        <f>SUMPRODUCT('Cost Escalators'!$B$20:$M$20,'Input Data'!$AA686:$AL686)</f>
        <v>1.01656599447623</v>
      </c>
      <c r="Z686" s="171">
        <f>SUMPRODUCT('Cost Escalators'!$B$21:$M$21,'Input Data'!$AA686:$AL686)</f>
        <v>1.0277109670457028</v>
      </c>
      <c r="AA686" s="176">
        <f>SUMPRODUCT('Cost Escalators'!$B$22:$M$22,'Input Data'!$AA686:$AL686)</f>
        <v>1.0402680360361412</v>
      </c>
      <c r="AC686" s="255">
        <f>IF(OR($A686='Cost Escalators'!$A$68,$A686='Cost Escalators'!$A$69,$A686='Cost Escalators'!$A$70,$A686='Cost Escalators'!$A$71),SUM($H686:$L686),0)</f>
        <v>0</v>
      </c>
    </row>
    <row r="687" spans="1:29" x14ac:dyDescent="0.2">
      <c r="A687" s="33">
        <f>'Input Data'!A687</f>
        <v>8075</v>
      </c>
      <c r="B687" s="33" t="str">
        <f>'Input Data'!B687</f>
        <v>Secondary System Renewal</v>
      </c>
      <c r="C687" s="33" t="str">
        <f>'Input Data'!C687</f>
        <v>Taree Secondary System Replacement</v>
      </c>
      <c r="D687" s="35" t="str">
        <f>'Input Data'!D687</f>
        <v>PS Replacement</v>
      </c>
      <c r="E687" s="63" t="str">
        <f>'Input Data'!E687</f>
        <v>Input_Proj_Future</v>
      </c>
      <c r="F687" s="69">
        <f>'Input Data'!F687</f>
        <v>2018</v>
      </c>
      <c r="G687" s="52">
        <f>'Input Data'!G687</f>
        <v>2013</v>
      </c>
      <c r="H687" s="97">
        <f>'Costs ($2014) Excl Real Esc'!H687</f>
        <v>0</v>
      </c>
      <c r="I687" s="70">
        <f>'Costs ($2014) Excl Real Esc'!I687</f>
        <v>0</v>
      </c>
      <c r="J687" s="70">
        <f>'Costs ($2014) Excl Real Esc'!J687</f>
        <v>0</v>
      </c>
      <c r="K687" s="70">
        <f>'Costs ($2014) Excl Real Esc'!K687</f>
        <v>0</v>
      </c>
      <c r="L687" s="71">
        <f>'Costs ($2014) Excl Real Esc'!L687*W687</f>
        <v>562677.85589066765</v>
      </c>
      <c r="M687" s="34">
        <f>'Costs ($2014) Excl Real Esc'!M687*X687</f>
        <v>2153932.6658122088</v>
      </c>
      <c r="N687" s="34">
        <f>'Costs ($2014) Excl Real Esc'!N687*Y687</f>
        <v>5312137.404947333</v>
      </c>
      <c r="O687" s="34">
        <f>'Costs ($2014) Excl Real Esc'!O687*Z687</f>
        <v>7395257.4471289543</v>
      </c>
      <c r="P687" s="49">
        <f>'Costs ($2014) Excl Real Esc'!P687*AA687</f>
        <v>3943653.3942704839</v>
      </c>
      <c r="R687" s="102">
        <f t="shared" si="43"/>
        <v>0</v>
      </c>
      <c r="S687" s="34">
        <f t="shared" si="44"/>
        <v>0</v>
      </c>
      <c r="T687" s="34">
        <f t="shared" si="45"/>
        <v>0</v>
      </c>
      <c r="U687" s="49">
        <f t="shared" si="46"/>
        <v>19367658.768049646</v>
      </c>
      <c r="W687" s="177">
        <f>SUMPRODUCT('Cost Escalators'!$B$18:$M$18,'Input Data'!$AA687:$AL687)</f>
        <v>1.003488417228352</v>
      </c>
      <c r="X687" s="171">
        <f>SUMPRODUCT('Cost Escalators'!$B$19:$M$19,'Input Data'!$AA687:$AL687)</f>
        <v>1.0128597581935956</v>
      </c>
      <c r="Y687" s="171">
        <f>SUMPRODUCT('Cost Escalators'!$B$20:$M$20,'Input Data'!$AA687:$AL687)</f>
        <v>1.0225042084587721</v>
      </c>
      <c r="Z687" s="171">
        <f>SUMPRODUCT('Cost Escalators'!$B$21:$M$21,'Input Data'!$AA687:$AL687)</f>
        <v>1.0338363186361685</v>
      </c>
      <c r="AA687" s="176">
        <f>SUMPRODUCT('Cost Escalators'!$B$22:$M$22,'Input Data'!$AA687:$AL687)</f>
        <v>1.0458701629027993</v>
      </c>
      <c r="AC687" s="255">
        <f>IF(OR($A687='Cost Escalators'!$A$68,$A687='Cost Escalators'!$A$69,$A687='Cost Escalators'!$A$70,$A687='Cost Escalators'!$A$71),SUM($H687:$L687),0)</f>
        <v>0</v>
      </c>
    </row>
    <row r="688" spans="1:29" x14ac:dyDescent="0.2">
      <c r="A688" s="33">
        <f>'Input Data'!A688</f>
        <v>7467</v>
      </c>
      <c r="B688" s="33" t="str">
        <f>'Input Data'!B688</f>
        <v>Secondary System Renewal</v>
      </c>
      <c r="C688" s="33" t="str">
        <f>'Input Data'!C688</f>
        <v>Murrumburrah Secondary System Replacement</v>
      </c>
      <c r="D688" s="35" t="str">
        <f>'Input Data'!D688</f>
        <v>PS Replacement</v>
      </c>
      <c r="E688" s="63" t="str">
        <f>'Input Data'!E688</f>
        <v>Input_Proj_Future</v>
      </c>
      <c r="F688" s="69">
        <f>'Input Data'!F688</f>
        <v>2019</v>
      </c>
      <c r="G688" s="52">
        <f>'Input Data'!G688</f>
        <v>2013</v>
      </c>
      <c r="H688" s="97">
        <f>'Costs ($2014) Excl Real Esc'!H688</f>
        <v>0</v>
      </c>
      <c r="I688" s="70">
        <f>'Costs ($2014) Excl Real Esc'!I688</f>
        <v>0</v>
      </c>
      <c r="J688" s="70">
        <f>'Costs ($2014) Excl Real Esc'!J688</f>
        <v>0</v>
      </c>
      <c r="K688" s="70">
        <f>'Costs ($2014) Excl Real Esc'!K688</f>
        <v>0</v>
      </c>
      <c r="L688" s="71">
        <f>'Costs ($2014) Excl Real Esc'!L688*W688</f>
        <v>0</v>
      </c>
      <c r="M688" s="34">
        <f>'Costs ($2014) Excl Real Esc'!M688*X688</f>
        <v>0</v>
      </c>
      <c r="N688" s="34">
        <f>'Costs ($2014) Excl Real Esc'!N688*Y688</f>
        <v>0</v>
      </c>
      <c r="O688" s="34">
        <f>'Costs ($2014) Excl Real Esc'!O688*Z688</f>
        <v>0</v>
      </c>
      <c r="P688" s="49">
        <f>'Costs ($2014) Excl Real Esc'!P688*AA688</f>
        <v>517091.07022137637</v>
      </c>
      <c r="R688" s="102">
        <f t="shared" si="43"/>
        <v>0</v>
      </c>
      <c r="S688" s="34">
        <f t="shared" si="44"/>
        <v>0</v>
      </c>
      <c r="T688" s="34">
        <f t="shared" si="45"/>
        <v>0</v>
      </c>
      <c r="U688" s="49">
        <f t="shared" si="46"/>
        <v>0</v>
      </c>
      <c r="W688" s="177">
        <f>SUMPRODUCT('Cost Escalators'!$B$18:$M$18,'Input Data'!$AA688:$AL688)</f>
        <v>0.99987559581987639</v>
      </c>
      <c r="X688" s="171">
        <f>SUMPRODUCT('Cost Escalators'!$B$19:$M$19,'Input Data'!$AA688:$AL688)</f>
        <v>1.0071687495704291</v>
      </c>
      <c r="Y688" s="171">
        <f>SUMPRODUCT('Cost Escalators'!$B$20:$M$20,'Input Data'!$AA688:$AL688)</f>
        <v>1.0143843000930277</v>
      </c>
      <c r="Z688" s="171">
        <f>SUMPRODUCT('Cost Escalators'!$B$21:$M$21,'Input Data'!$AA688:$AL688)</f>
        <v>1.0246443771676386</v>
      </c>
      <c r="AA688" s="176">
        <f>SUMPRODUCT('Cost Escalators'!$B$22:$M$22,'Input Data'!$AA688:$AL688)</f>
        <v>1.0363236185944704</v>
      </c>
      <c r="AC688" s="255">
        <f>IF(OR($A688='Cost Escalators'!$A$68,$A688='Cost Escalators'!$A$69,$A688='Cost Escalators'!$A$70,$A688='Cost Escalators'!$A$71),SUM($H688:$L688),0)</f>
        <v>0</v>
      </c>
    </row>
    <row r="689" spans="1:29" x14ac:dyDescent="0.2">
      <c r="A689" s="33">
        <f>'Input Data'!A689</f>
        <v>7638</v>
      </c>
      <c r="B689" s="33" t="str">
        <f>'Input Data'!B689</f>
        <v>Secondary System Renewal</v>
      </c>
      <c r="C689" s="33" t="str">
        <f>'Input Data'!C689</f>
        <v>Sydney North Secondary System Replacement</v>
      </c>
      <c r="D689" s="35" t="str">
        <f>'Input Data'!D689</f>
        <v>PS Replacement</v>
      </c>
      <c r="E689" s="63" t="str">
        <f>'Input Data'!E689</f>
        <v>Input_Proj_Future</v>
      </c>
      <c r="F689" s="69">
        <f>'Input Data'!F689</f>
        <v>2019</v>
      </c>
      <c r="G689" s="52">
        <f>'Input Data'!G689</f>
        <v>2013</v>
      </c>
      <c r="H689" s="97">
        <f>'Costs ($2014) Excl Real Esc'!H689</f>
        <v>0</v>
      </c>
      <c r="I689" s="70">
        <f>'Costs ($2014) Excl Real Esc'!I689</f>
        <v>0</v>
      </c>
      <c r="J689" s="70">
        <f>'Costs ($2014) Excl Real Esc'!J689</f>
        <v>0</v>
      </c>
      <c r="K689" s="70">
        <f>'Costs ($2014) Excl Real Esc'!K689</f>
        <v>0</v>
      </c>
      <c r="L689" s="71">
        <f>'Costs ($2014) Excl Real Esc'!L689*W689</f>
        <v>1114241.7566248889</v>
      </c>
      <c r="M689" s="34">
        <f>'Costs ($2014) Excl Real Esc'!M689*X689</f>
        <v>9783409.8007152118</v>
      </c>
      <c r="N689" s="34">
        <f>'Costs ($2014) Excl Real Esc'!N689*Y689</f>
        <v>12605004.674438072</v>
      </c>
      <c r="O689" s="34">
        <f>'Costs ($2014) Excl Real Esc'!O689*Z689</f>
        <v>4279708.6831530957</v>
      </c>
      <c r="P689" s="49">
        <f>'Costs ($2014) Excl Real Esc'!P689*AA689</f>
        <v>1106289.2669345275</v>
      </c>
      <c r="R689" s="102">
        <f t="shared" si="43"/>
        <v>0</v>
      </c>
      <c r="S689" s="34">
        <f t="shared" si="44"/>
        <v>0</v>
      </c>
      <c r="T689" s="34">
        <f t="shared" si="45"/>
        <v>0</v>
      </c>
      <c r="U689" s="49">
        <f t="shared" si="46"/>
        <v>0</v>
      </c>
      <c r="W689" s="177">
        <f>SUMPRODUCT('Cost Escalators'!$B$18:$M$18,'Input Data'!$AA689:$AL689)</f>
        <v>1.0060445693264786</v>
      </c>
      <c r="X689" s="171">
        <f>SUMPRODUCT('Cost Escalators'!$B$19:$M$19,'Input Data'!$AA689:$AL689)</f>
        <v>1.0185958891739997</v>
      </c>
      <c r="Y689" s="171">
        <f>SUMPRODUCT('Cost Escalators'!$B$20:$M$20,'Input Data'!$AA689:$AL689)</f>
        <v>1.0316713967270206</v>
      </c>
      <c r="Z689" s="171">
        <f>SUMPRODUCT('Cost Escalators'!$B$21:$M$21,'Input Data'!$AA689:$AL689)</f>
        <v>1.0460621443539195</v>
      </c>
      <c r="AA689" s="176">
        <f>SUMPRODUCT('Cost Escalators'!$B$22:$M$22,'Input Data'!$AA689:$AL689)</f>
        <v>1.0609161119225927</v>
      </c>
      <c r="AC689" s="255">
        <f>IF(OR($A689='Cost Escalators'!$A$68,$A689='Cost Escalators'!$A$69,$A689='Cost Escalators'!$A$70,$A689='Cost Escalators'!$A$71),SUM($H689:$L689),0)</f>
        <v>0</v>
      </c>
    </row>
    <row r="690" spans="1:29" x14ac:dyDescent="0.2">
      <c r="A690" s="33">
        <f>'Input Data'!A690</f>
        <v>7756</v>
      </c>
      <c r="B690" s="33" t="str">
        <f>'Input Data'!B690</f>
        <v>Secondary System Renewal</v>
      </c>
      <c r="C690" s="33" t="str">
        <f>'Input Data'!C690</f>
        <v>Armidale Secondary System Replacement</v>
      </c>
      <c r="D690" s="35" t="str">
        <f>'Input Data'!D690</f>
        <v>PS Replacement</v>
      </c>
      <c r="E690" s="63" t="str">
        <f>'Input Data'!E690</f>
        <v>Input_Proj_Future</v>
      </c>
      <c r="F690" s="69">
        <f>'Input Data'!F690</f>
        <v>2019</v>
      </c>
      <c r="G690" s="52">
        <f>'Input Data'!G690</f>
        <v>2013</v>
      </c>
      <c r="H690" s="97">
        <f>'Costs ($2014) Excl Real Esc'!H690</f>
        <v>0</v>
      </c>
      <c r="I690" s="70">
        <f>'Costs ($2014) Excl Real Esc'!I690</f>
        <v>0</v>
      </c>
      <c r="J690" s="70">
        <f>'Costs ($2014) Excl Real Esc'!J690</f>
        <v>0</v>
      </c>
      <c r="K690" s="70">
        <f>'Costs ($2014) Excl Real Esc'!K690</f>
        <v>0</v>
      </c>
      <c r="L690" s="71">
        <f>'Costs ($2014) Excl Real Esc'!L690*W690</f>
        <v>0</v>
      </c>
      <c r="M690" s="34">
        <f>'Costs ($2014) Excl Real Esc'!M690*X690</f>
        <v>0</v>
      </c>
      <c r="N690" s="34">
        <f>'Costs ($2014) Excl Real Esc'!N690*Y690</f>
        <v>0</v>
      </c>
      <c r="O690" s="34">
        <f>'Costs ($2014) Excl Real Esc'!O690*Z690</f>
        <v>147699.73008389381</v>
      </c>
      <c r="P690" s="49">
        <f>'Costs ($2014) Excl Real Esc'!P690*AA690</f>
        <v>3445395.5002911892</v>
      </c>
      <c r="R690" s="102">
        <f t="shared" si="43"/>
        <v>0</v>
      </c>
      <c r="S690" s="34">
        <f t="shared" si="44"/>
        <v>0</v>
      </c>
      <c r="T690" s="34">
        <f t="shared" si="45"/>
        <v>0</v>
      </c>
      <c r="U690" s="49">
        <f t="shared" si="46"/>
        <v>0</v>
      </c>
      <c r="W690" s="177">
        <f>SUMPRODUCT('Cost Escalators'!$B$18:$M$18,'Input Data'!$AA690:$AL690)</f>
        <v>0.99945010869425388</v>
      </c>
      <c r="X690" s="171">
        <f>SUMPRODUCT('Cost Escalators'!$B$19:$M$19,'Input Data'!$AA690:$AL690)</f>
        <v>1.006075685673957</v>
      </c>
      <c r="Y690" s="171">
        <f>SUMPRODUCT('Cost Escalators'!$B$20:$M$20,'Input Data'!$AA690:$AL690)</f>
        <v>1.0125759933761709</v>
      </c>
      <c r="Z690" s="171">
        <f>SUMPRODUCT('Cost Escalators'!$B$21:$M$21,'Input Data'!$AA690:$AL690)</f>
        <v>1.0221689210618699</v>
      </c>
      <c r="AA690" s="176">
        <f>SUMPRODUCT('Cost Escalators'!$B$22:$M$22,'Input Data'!$AA690:$AL690)</f>
        <v>1.0332159099922411</v>
      </c>
      <c r="AC690" s="255">
        <f>IF(OR($A690='Cost Escalators'!$A$68,$A690='Cost Escalators'!$A$69,$A690='Cost Escalators'!$A$70,$A690='Cost Escalators'!$A$71),SUM($H690:$L690),0)</f>
        <v>0</v>
      </c>
    </row>
    <row r="691" spans="1:29" x14ac:dyDescent="0.2">
      <c r="A691" s="33">
        <f>'Input Data'!A691</f>
        <v>7351</v>
      </c>
      <c r="B691" s="33" t="str">
        <f>'Input Data'!B691</f>
        <v>Secondary System Renewal</v>
      </c>
      <c r="C691" s="33" t="str">
        <f>'Input Data'!C691</f>
        <v>Beryl Secondary System Replacement</v>
      </c>
      <c r="D691" s="35" t="str">
        <f>'Input Data'!D691</f>
        <v>PS Replacement</v>
      </c>
      <c r="E691" s="63" t="str">
        <f>'Input Data'!E691</f>
        <v>Input_Proj_Future</v>
      </c>
      <c r="F691" s="69">
        <f>'Input Data'!F691</f>
        <v>2020</v>
      </c>
      <c r="G691" s="52">
        <f>'Input Data'!G691</f>
        <v>2013</v>
      </c>
      <c r="H691" s="97">
        <f>'Costs ($2014) Excl Real Esc'!H691</f>
        <v>0</v>
      </c>
      <c r="I691" s="70">
        <f>'Costs ($2014) Excl Real Esc'!I691</f>
        <v>0</v>
      </c>
      <c r="J691" s="70">
        <f>'Costs ($2014) Excl Real Esc'!J691</f>
        <v>0</v>
      </c>
      <c r="K691" s="70">
        <f>'Costs ($2014) Excl Real Esc'!K691</f>
        <v>0</v>
      </c>
      <c r="L691" s="71">
        <f>'Costs ($2014) Excl Real Esc'!L691*W691</f>
        <v>0</v>
      </c>
      <c r="M691" s="34">
        <f>'Costs ($2014) Excl Real Esc'!M691*X691</f>
        <v>0</v>
      </c>
      <c r="N691" s="34">
        <f>'Costs ($2014) Excl Real Esc'!N691*Y691</f>
        <v>0</v>
      </c>
      <c r="O691" s="34">
        <f>'Costs ($2014) Excl Real Esc'!O691*Z691</f>
        <v>0</v>
      </c>
      <c r="P691" s="49">
        <f>'Costs ($2014) Excl Real Esc'!P691*AA691</f>
        <v>0</v>
      </c>
      <c r="R691" s="102">
        <f t="shared" si="43"/>
        <v>0</v>
      </c>
      <c r="S691" s="34">
        <f t="shared" si="44"/>
        <v>0</v>
      </c>
      <c r="T691" s="34">
        <f t="shared" si="45"/>
        <v>0</v>
      </c>
      <c r="U691" s="49">
        <f t="shared" si="46"/>
        <v>0</v>
      </c>
      <c r="W691" s="177">
        <f>SUMPRODUCT('Cost Escalators'!$B$18:$M$18,'Input Data'!$AA691:$AL691)</f>
        <v>0.99999530079746335</v>
      </c>
      <c r="X691" s="171">
        <f>SUMPRODUCT('Cost Escalators'!$B$19:$M$19,'Input Data'!$AA691:$AL691)</f>
        <v>1.0073845912402006</v>
      </c>
      <c r="Y691" s="171">
        <f>SUMPRODUCT('Cost Escalators'!$B$20:$M$20,'Input Data'!$AA691:$AL691)</f>
        <v>1.0147045944876465</v>
      </c>
      <c r="Z691" s="171">
        <f>SUMPRODUCT('Cost Escalators'!$B$21:$M$21,'Input Data'!$AA691:$AL691)</f>
        <v>1.0250535369718683</v>
      </c>
      <c r="AA691" s="176">
        <f>SUMPRODUCT('Cost Escalators'!$B$22:$M$22,'Input Data'!$AA691:$AL691)</f>
        <v>1.0368122501794248</v>
      </c>
      <c r="AC691" s="255">
        <f>IF(OR($A691='Cost Escalators'!$A$68,$A691='Cost Escalators'!$A$69,$A691='Cost Escalators'!$A$70,$A691='Cost Escalators'!$A$71),SUM($H691:$L691),0)</f>
        <v>0</v>
      </c>
    </row>
    <row r="692" spans="1:29" x14ac:dyDescent="0.2">
      <c r="A692" s="33">
        <f>'Input Data'!A692</f>
        <v>7354</v>
      </c>
      <c r="B692" s="33" t="str">
        <f>'Input Data'!B692</f>
        <v>Secondary System Renewal</v>
      </c>
      <c r="C692" s="33" t="str">
        <f>'Input Data'!C692</f>
        <v>Buronga Secondary System Replacement</v>
      </c>
      <c r="D692" s="35" t="str">
        <f>'Input Data'!D692</f>
        <v>PS Replacement</v>
      </c>
      <c r="E692" s="63" t="str">
        <f>'Input Data'!E692</f>
        <v>Input_Proj_Future</v>
      </c>
      <c r="F692" s="69">
        <f>'Input Data'!F692</f>
        <v>2020</v>
      </c>
      <c r="G692" s="52">
        <f>'Input Data'!G692</f>
        <v>2013</v>
      </c>
      <c r="H692" s="97">
        <f>'Costs ($2014) Excl Real Esc'!H692</f>
        <v>0</v>
      </c>
      <c r="I692" s="70">
        <f>'Costs ($2014) Excl Real Esc'!I692</f>
        <v>0</v>
      </c>
      <c r="J692" s="70">
        <f>'Costs ($2014) Excl Real Esc'!J692</f>
        <v>0</v>
      </c>
      <c r="K692" s="70">
        <f>'Costs ($2014) Excl Real Esc'!K692</f>
        <v>0</v>
      </c>
      <c r="L692" s="71">
        <f>'Costs ($2014) Excl Real Esc'!L692*W692</f>
        <v>0</v>
      </c>
      <c r="M692" s="34">
        <f>'Costs ($2014) Excl Real Esc'!M692*X692</f>
        <v>0</v>
      </c>
      <c r="N692" s="34">
        <f>'Costs ($2014) Excl Real Esc'!N692*Y692</f>
        <v>0</v>
      </c>
      <c r="O692" s="34">
        <f>'Costs ($2014) Excl Real Esc'!O692*Z692</f>
        <v>0</v>
      </c>
      <c r="P692" s="49">
        <f>'Costs ($2014) Excl Real Esc'!P692*AA692</f>
        <v>319601.03217674105</v>
      </c>
      <c r="R692" s="102">
        <f t="shared" si="43"/>
        <v>0</v>
      </c>
      <c r="S692" s="34">
        <f t="shared" si="44"/>
        <v>0</v>
      </c>
      <c r="T692" s="34">
        <f t="shared" si="45"/>
        <v>0</v>
      </c>
      <c r="U692" s="49">
        <f t="shared" si="46"/>
        <v>0</v>
      </c>
      <c r="W692" s="177">
        <f>SUMPRODUCT('Cost Escalators'!$B$18:$M$18,'Input Data'!$AA692:$AL692)</f>
        <v>1.001064967512838</v>
      </c>
      <c r="X692" s="171">
        <f>SUMPRODUCT('Cost Escalators'!$B$19:$M$19,'Input Data'!$AA692:$AL692)</f>
        <v>1.0097162798315453</v>
      </c>
      <c r="Y692" s="171">
        <f>SUMPRODUCT('Cost Escalators'!$B$20:$M$20,'Input Data'!$AA692:$AL692)</f>
        <v>1.0184152345768984</v>
      </c>
      <c r="Z692" s="171">
        <f>SUMPRODUCT('Cost Escalators'!$B$21:$M$21,'Input Data'!$AA692:$AL692)</f>
        <v>1.0298921974183197</v>
      </c>
      <c r="AA692" s="176">
        <f>SUMPRODUCT('Cost Escalators'!$B$22:$M$22,'Input Data'!$AA692:$AL692)</f>
        <v>1.0426322617402757</v>
      </c>
      <c r="AC692" s="255">
        <f>IF(OR($A692='Cost Escalators'!$A$68,$A692='Cost Escalators'!$A$69,$A692='Cost Escalators'!$A$70,$A692='Cost Escalators'!$A$71),SUM($H692:$L692),0)</f>
        <v>0</v>
      </c>
    </row>
    <row r="693" spans="1:29" x14ac:dyDescent="0.2">
      <c r="A693" s="33">
        <f>'Input Data'!A693</f>
        <v>7651</v>
      </c>
      <c r="B693" s="33" t="str">
        <f>'Input Data'!B693</f>
        <v>Secondary System Renewal</v>
      </c>
      <c r="C693" s="33" t="str">
        <f>'Input Data'!C693</f>
        <v>Liddell Secondary System Replacement</v>
      </c>
      <c r="D693" s="35" t="str">
        <f>'Input Data'!D693</f>
        <v>PS Replacement</v>
      </c>
      <c r="E693" s="63" t="str">
        <f>'Input Data'!E693</f>
        <v>Input_Proj_Future</v>
      </c>
      <c r="F693" s="69">
        <f>'Input Data'!F693</f>
        <v>2020</v>
      </c>
      <c r="G693" s="52">
        <f>'Input Data'!G693</f>
        <v>2013</v>
      </c>
      <c r="H693" s="97">
        <f>'Costs ($2014) Excl Real Esc'!H693</f>
        <v>0</v>
      </c>
      <c r="I693" s="70">
        <f>'Costs ($2014) Excl Real Esc'!I693</f>
        <v>0</v>
      </c>
      <c r="J693" s="70">
        <f>'Costs ($2014) Excl Real Esc'!J693</f>
        <v>0</v>
      </c>
      <c r="K693" s="70">
        <f>'Costs ($2014) Excl Real Esc'!K693</f>
        <v>0</v>
      </c>
      <c r="L693" s="71">
        <f>'Costs ($2014) Excl Real Esc'!L693*W693</f>
        <v>0</v>
      </c>
      <c r="M693" s="34">
        <f>'Costs ($2014) Excl Real Esc'!M693*X693</f>
        <v>0</v>
      </c>
      <c r="N693" s="34">
        <f>'Costs ($2014) Excl Real Esc'!N693*Y693</f>
        <v>0</v>
      </c>
      <c r="O693" s="34">
        <f>'Costs ($2014) Excl Real Esc'!O693*Z693</f>
        <v>361397.69632065942</v>
      </c>
      <c r="P693" s="49">
        <f>'Costs ($2014) Excl Real Esc'!P693*AA693</f>
        <v>2477309.1751335054</v>
      </c>
      <c r="R693" s="102">
        <f t="shared" si="43"/>
        <v>0</v>
      </c>
      <c r="S693" s="34">
        <f t="shared" si="44"/>
        <v>0</v>
      </c>
      <c r="T693" s="34">
        <f t="shared" si="45"/>
        <v>0</v>
      </c>
      <c r="U693" s="49">
        <f t="shared" si="46"/>
        <v>0</v>
      </c>
      <c r="W693" s="177">
        <f>SUMPRODUCT('Cost Escalators'!$B$18:$M$18,'Input Data'!$AA693:$AL693)</f>
        <v>1.0040600777794806</v>
      </c>
      <c r="X693" s="171">
        <f>SUMPRODUCT('Cost Escalators'!$B$19:$M$19,'Input Data'!$AA693:$AL693)</f>
        <v>1.0138152273248551</v>
      </c>
      <c r="Y693" s="171">
        <f>SUMPRODUCT('Cost Escalators'!$B$20:$M$20,'Input Data'!$AA693:$AL693)</f>
        <v>1.0239074947358233</v>
      </c>
      <c r="Z693" s="171">
        <f>SUMPRODUCT('Cost Escalators'!$B$21:$M$21,'Input Data'!$AA693:$AL693)</f>
        <v>1.0354413796322388</v>
      </c>
      <c r="AA693" s="176">
        <f>SUMPRODUCT('Cost Escalators'!$B$22:$M$22,'Input Data'!$AA693:$AL693)</f>
        <v>1.0475467949541939</v>
      </c>
      <c r="AC693" s="255">
        <f>IF(OR($A693='Cost Escalators'!$A$68,$A693='Cost Escalators'!$A$69,$A693='Cost Escalators'!$A$70,$A693='Cost Escalators'!$A$71),SUM($H693:$L693),0)</f>
        <v>0</v>
      </c>
    </row>
    <row r="694" spans="1:29" x14ac:dyDescent="0.2">
      <c r="A694" s="33">
        <f>'Input Data'!A694</f>
        <v>7667</v>
      </c>
      <c r="B694" s="33" t="str">
        <f>'Input Data'!B694</f>
        <v>Secondary System Renewal</v>
      </c>
      <c r="C694" s="33" t="str">
        <f>'Input Data'!C694</f>
        <v>Avon Secondary System Replacement</v>
      </c>
      <c r="D694" s="35" t="str">
        <f>'Input Data'!D694</f>
        <v>PS Replacement</v>
      </c>
      <c r="E694" s="63" t="str">
        <f>'Input Data'!E694</f>
        <v>Input_Proj_Future</v>
      </c>
      <c r="F694" s="69">
        <f>'Input Data'!F694</f>
        <v>2021</v>
      </c>
      <c r="G694" s="52">
        <f>'Input Data'!G694</f>
        <v>2013</v>
      </c>
      <c r="H694" s="97">
        <f>'Costs ($2014) Excl Real Esc'!H694</f>
        <v>0</v>
      </c>
      <c r="I694" s="70">
        <f>'Costs ($2014) Excl Real Esc'!I694</f>
        <v>0</v>
      </c>
      <c r="J694" s="70">
        <f>'Costs ($2014) Excl Real Esc'!J694</f>
        <v>0</v>
      </c>
      <c r="K694" s="70">
        <f>'Costs ($2014) Excl Real Esc'!K694</f>
        <v>0</v>
      </c>
      <c r="L694" s="71">
        <f>'Costs ($2014) Excl Real Esc'!L694*W694</f>
        <v>0</v>
      </c>
      <c r="M694" s="34">
        <f>'Costs ($2014) Excl Real Esc'!M694*X694</f>
        <v>0</v>
      </c>
      <c r="N694" s="34">
        <f>'Costs ($2014) Excl Real Esc'!N694*Y694</f>
        <v>0</v>
      </c>
      <c r="O694" s="34">
        <f>'Costs ($2014) Excl Real Esc'!O694*Z694</f>
        <v>0</v>
      </c>
      <c r="P694" s="49">
        <f>'Costs ($2014) Excl Real Esc'!P694*AA694</f>
        <v>0</v>
      </c>
      <c r="R694" s="102">
        <f t="shared" si="43"/>
        <v>0</v>
      </c>
      <c r="S694" s="34">
        <f t="shared" si="44"/>
        <v>0</v>
      </c>
      <c r="T694" s="34">
        <f t="shared" si="45"/>
        <v>0</v>
      </c>
      <c r="U694" s="49">
        <f t="shared" si="46"/>
        <v>0</v>
      </c>
      <c r="W694" s="177">
        <f>SUMPRODUCT('Cost Escalators'!$B$18:$M$18,'Input Data'!$AA694:$AL694)</f>
        <v>1.0041616337938493</v>
      </c>
      <c r="X694" s="171">
        <f>SUMPRODUCT('Cost Escalators'!$B$19:$M$19,'Input Data'!$AA694:$AL694)</f>
        <v>1.0147957347613572</v>
      </c>
      <c r="Y694" s="171">
        <f>SUMPRODUCT('Cost Escalators'!$B$20:$M$20,'Input Data'!$AA694:$AL694)</f>
        <v>1.0257783801698863</v>
      </c>
      <c r="Z694" s="171">
        <f>SUMPRODUCT('Cost Escalators'!$B$21:$M$21,'Input Data'!$AA694:$AL694)</f>
        <v>1.0384455859644004</v>
      </c>
      <c r="AA694" s="176">
        <f>SUMPRODUCT('Cost Escalators'!$B$22:$M$22,'Input Data'!$AA694:$AL694)</f>
        <v>1.051792832328782</v>
      </c>
      <c r="AC694" s="255">
        <f>IF(OR($A694='Cost Escalators'!$A$68,$A694='Cost Escalators'!$A$69,$A694='Cost Escalators'!$A$70,$A694='Cost Escalators'!$A$71),SUM($H694:$L694),0)</f>
        <v>0</v>
      </c>
    </row>
    <row r="695" spans="1:29" x14ac:dyDescent="0.2">
      <c r="A695" s="33">
        <f>'Input Data'!A695</f>
        <v>8193</v>
      </c>
      <c r="B695" s="33" t="str">
        <f>'Input Data'!B695</f>
        <v>Secondary System Renewal</v>
      </c>
      <c r="C695" s="33" t="str">
        <f>'Input Data'!C695</f>
        <v>Sydney South Secondary System Replacement</v>
      </c>
      <c r="D695" s="35" t="str">
        <f>'Input Data'!D695</f>
        <v>PS Replacement</v>
      </c>
      <c r="E695" s="63" t="str">
        <f>'Input Data'!E695</f>
        <v>Input_Proj_Future</v>
      </c>
      <c r="F695" s="69">
        <f>'Input Data'!F695</f>
        <v>2022</v>
      </c>
      <c r="G695" s="52">
        <f>'Input Data'!G695</f>
        <v>2013</v>
      </c>
      <c r="H695" s="97">
        <f>'Costs ($2014) Excl Real Esc'!H695</f>
        <v>0</v>
      </c>
      <c r="I695" s="70">
        <f>'Costs ($2014) Excl Real Esc'!I695</f>
        <v>0</v>
      </c>
      <c r="J695" s="70">
        <f>'Costs ($2014) Excl Real Esc'!J695</f>
        <v>0</v>
      </c>
      <c r="K695" s="70">
        <f>'Costs ($2014) Excl Real Esc'!K695</f>
        <v>0</v>
      </c>
      <c r="L695" s="71">
        <f>'Costs ($2014) Excl Real Esc'!L695*W695</f>
        <v>0</v>
      </c>
      <c r="M695" s="34">
        <f>'Costs ($2014) Excl Real Esc'!M695*X695</f>
        <v>0</v>
      </c>
      <c r="N695" s="34">
        <f>'Costs ($2014) Excl Real Esc'!N695*Y695</f>
        <v>0</v>
      </c>
      <c r="O695" s="34">
        <f>'Costs ($2014) Excl Real Esc'!O695*Z695</f>
        <v>518313.16158967186</v>
      </c>
      <c r="P695" s="49">
        <f>'Costs ($2014) Excl Real Esc'!P695*AA695</f>
        <v>3064676.6192248734</v>
      </c>
      <c r="R695" s="102">
        <f t="shared" si="43"/>
        <v>0</v>
      </c>
      <c r="S695" s="34">
        <f t="shared" si="44"/>
        <v>0</v>
      </c>
      <c r="T695" s="34">
        <f t="shared" si="45"/>
        <v>0</v>
      </c>
      <c r="U695" s="49">
        <f t="shared" si="46"/>
        <v>0</v>
      </c>
      <c r="W695" s="177">
        <f>SUMPRODUCT('Cost Escalators'!$B$18:$M$18,'Input Data'!$AA695:$AL695)</f>
        <v>1.0036590949901598</v>
      </c>
      <c r="X695" s="171">
        <f>SUMPRODUCT('Cost Escalators'!$B$19:$M$19,'Input Data'!$AA695:$AL695)</f>
        <v>1.0120800396995315</v>
      </c>
      <c r="Y695" s="171">
        <f>SUMPRODUCT('Cost Escalators'!$B$20:$M$20,'Input Data'!$AA695:$AL695)</f>
        <v>1.0207691543381709</v>
      </c>
      <c r="Z695" s="171">
        <f>SUMPRODUCT('Cost Escalators'!$B$21:$M$21,'Input Data'!$AA695:$AL695)</f>
        <v>1.0308389921443761</v>
      </c>
      <c r="AA695" s="176">
        <f>SUMPRODUCT('Cost Escalators'!$B$22:$M$22,'Input Data'!$AA695:$AL695)</f>
        <v>1.0414709191902405</v>
      </c>
      <c r="AC695" s="255">
        <f>IF(OR($A695='Cost Escalators'!$A$68,$A695='Cost Escalators'!$A$69,$A695='Cost Escalators'!$A$70,$A695='Cost Escalators'!$A$71),SUM($H695:$L695),0)</f>
        <v>0</v>
      </c>
    </row>
    <row r="696" spans="1:29" x14ac:dyDescent="0.2">
      <c r="A696" s="33" t="str">
        <f>'Input Data'!A696</f>
        <v>P0001205</v>
      </c>
      <c r="B696" s="33" t="str">
        <f>'Input Data'!B696</f>
        <v>Substation Minor Projects</v>
      </c>
      <c r="C696" s="33" t="str">
        <f>'Input Data'!C696</f>
        <v>Cowra Duplicated DC &amp; AC Supplies</v>
      </c>
      <c r="D696" s="35" t="str">
        <f>'Input Data'!D696</f>
        <v>PS Replacement</v>
      </c>
      <c r="E696" s="63" t="str">
        <f>'Input Data'!E696</f>
        <v>Input_Proj_Future</v>
      </c>
      <c r="F696" s="69">
        <f>'Input Data'!F696</f>
        <v>2014</v>
      </c>
      <c r="G696" s="52">
        <f>'Input Data'!G696</f>
        <v>2013</v>
      </c>
      <c r="H696" s="97">
        <f>'Costs ($2014) Excl Real Esc'!H696</f>
        <v>0</v>
      </c>
      <c r="I696" s="70">
        <f>'Costs ($2014) Excl Real Esc'!I696</f>
        <v>0</v>
      </c>
      <c r="J696" s="70">
        <f>'Costs ($2014) Excl Real Esc'!J696</f>
        <v>0</v>
      </c>
      <c r="K696" s="70">
        <f>'Costs ($2014) Excl Real Esc'!K696</f>
        <v>139485.166015625</v>
      </c>
      <c r="L696" s="71">
        <f>'Costs ($2014) Excl Real Esc'!L696*W696</f>
        <v>332630.62123148364</v>
      </c>
      <c r="M696" s="34">
        <f>'Costs ($2014) Excl Real Esc'!M696*X696</f>
        <v>0</v>
      </c>
      <c r="N696" s="34">
        <f>'Costs ($2014) Excl Real Esc'!N696*Y696</f>
        <v>0</v>
      </c>
      <c r="O696" s="34">
        <f>'Costs ($2014) Excl Real Esc'!O696*Z696</f>
        <v>0</v>
      </c>
      <c r="P696" s="49">
        <f>'Costs ($2014) Excl Real Esc'!P696*AA696</f>
        <v>0</v>
      </c>
      <c r="R696" s="102">
        <f t="shared" si="43"/>
        <v>0</v>
      </c>
      <c r="S696" s="34">
        <f t="shared" si="44"/>
        <v>0</v>
      </c>
      <c r="T696" s="34">
        <f t="shared" si="45"/>
        <v>0</v>
      </c>
      <c r="U696" s="49">
        <f t="shared" si="46"/>
        <v>0</v>
      </c>
      <c r="W696" s="177">
        <f>SUMPRODUCT('Cost Escalators'!$B$18:$M$18,'Input Data'!$AA696:$AL696)</f>
        <v>0.99964722665252881</v>
      </c>
      <c r="X696" s="171">
        <f>SUMPRODUCT('Cost Escalators'!$B$19:$M$19,'Input Data'!$AA696:$AL696)</f>
        <v>1.0083843297345432</v>
      </c>
      <c r="Y696" s="171">
        <f>SUMPRODUCT('Cost Escalators'!$B$20:$M$20,'Input Data'!$AA696:$AL696)</f>
        <v>1.017000687466326</v>
      </c>
      <c r="Z696" s="171">
        <f>SUMPRODUCT('Cost Escalators'!$B$21:$M$21,'Input Data'!$AA696:$AL696)</f>
        <v>1.0294300795862088</v>
      </c>
      <c r="AA696" s="176">
        <f>SUMPRODUCT('Cost Escalators'!$B$22:$M$22,'Input Data'!$AA696:$AL696)</f>
        <v>1.0436431943956139</v>
      </c>
      <c r="AC696" s="255">
        <f>IF(OR($A696='Cost Escalators'!$A$68,$A696='Cost Escalators'!$A$69,$A696='Cost Escalators'!$A$70,$A696='Cost Escalators'!$A$71),SUM($H696:$L696),0)</f>
        <v>0</v>
      </c>
    </row>
    <row r="697" spans="1:29" x14ac:dyDescent="0.2">
      <c r="A697" s="33">
        <f>'Input Data'!A697</f>
        <v>8083</v>
      </c>
      <c r="B697" s="33" t="str">
        <f>'Input Data'!B697</f>
        <v>Substation Minor Projects</v>
      </c>
      <c r="C697" s="33" t="str">
        <f>'Input Data'!C697</f>
        <v>Dapto 415V AC System Replacement</v>
      </c>
      <c r="D697" s="35" t="str">
        <f>'Input Data'!D697</f>
        <v>PS Replacement</v>
      </c>
      <c r="E697" s="63" t="str">
        <f>'Input Data'!E697</f>
        <v>Input_Proj_Future</v>
      </c>
      <c r="F697" s="69">
        <f>'Input Data'!F697</f>
        <v>2015</v>
      </c>
      <c r="G697" s="52">
        <f>'Input Data'!G697</f>
        <v>2013</v>
      </c>
      <c r="H697" s="97">
        <f>'Costs ($2014) Excl Real Esc'!H697</f>
        <v>0</v>
      </c>
      <c r="I697" s="70">
        <f>'Costs ($2014) Excl Real Esc'!I697</f>
        <v>0</v>
      </c>
      <c r="J697" s="70">
        <f>'Costs ($2014) Excl Real Esc'!J697</f>
        <v>0</v>
      </c>
      <c r="K697" s="70">
        <f>'Costs ($2014) Excl Real Esc'!K697</f>
        <v>0</v>
      </c>
      <c r="L697" s="71">
        <f>'Costs ($2014) Excl Real Esc'!L697*W697</f>
        <v>58778.513848746436</v>
      </c>
      <c r="M697" s="34">
        <f>'Costs ($2014) Excl Real Esc'!M697*X697</f>
        <v>2563445.4322095485</v>
      </c>
      <c r="N697" s="34">
        <f>'Costs ($2014) Excl Real Esc'!N697*Y697</f>
        <v>0</v>
      </c>
      <c r="O697" s="34">
        <f>'Costs ($2014) Excl Real Esc'!O697*Z697</f>
        <v>0</v>
      </c>
      <c r="P697" s="49">
        <f>'Costs ($2014) Excl Real Esc'!P697*AA697</f>
        <v>0</v>
      </c>
      <c r="R697" s="102">
        <f t="shared" si="43"/>
        <v>2622223.9460582952</v>
      </c>
      <c r="S697" s="34">
        <f t="shared" si="44"/>
        <v>0</v>
      </c>
      <c r="T697" s="34">
        <f t="shared" si="45"/>
        <v>0</v>
      </c>
      <c r="U697" s="49">
        <f t="shared" si="46"/>
        <v>0</v>
      </c>
      <c r="W697" s="177">
        <f>SUMPRODUCT('Cost Escalators'!$B$18:$M$18,'Input Data'!$AA697:$AL697)</f>
        <v>1.0050246589335401</v>
      </c>
      <c r="X697" s="171">
        <f>SUMPRODUCT('Cost Escalators'!$B$19:$M$19,'Input Data'!$AA697:$AL697)</f>
        <v>1.0154202654050783</v>
      </c>
      <c r="Y697" s="171">
        <f>SUMPRODUCT('Cost Escalators'!$B$20:$M$20,'Input Data'!$AA697:$AL697)</f>
        <v>1.0261833361576476</v>
      </c>
      <c r="Z697" s="171">
        <f>SUMPRODUCT('Cost Escalators'!$B$21:$M$21,'Input Data'!$AA697:$AL697)</f>
        <v>1.0384336663901286</v>
      </c>
      <c r="AA697" s="176">
        <f>SUMPRODUCT('Cost Escalators'!$B$22:$M$22,'Input Data'!$AA697:$AL697)</f>
        <v>1.0512683355354193</v>
      </c>
      <c r="AC697" s="255">
        <f>IF(OR($A697='Cost Escalators'!$A$68,$A697='Cost Escalators'!$A$69,$A697='Cost Escalators'!$A$70,$A697='Cost Escalators'!$A$71),SUM($H697:$L697),0)</f>
        <v>0</v>
      </c>
    </row>
    <row r="698" spans="1:29" x14ac:dyDescent="0.2">
      <c r="A698" s="33">
        <f>'Input Data'!A698</f>
        <v>6040</v>
      </c>
      <c r="B698" s="33" t="str">
        <f>'Input Data'!B698</f>
        <v>Substation Minor Projects</v>
      </c>
      <c r="C698" s="33" t="str">
        <f>'Input Data'!C698</f>
        <v>Sydney West 132kV Disconnector Replacement</v>
      </c>
      <c r="D698" s="35" t="str">
        <f>'Input Data'!D698</f>
        <v>PS Replacement</v>
      </c>
      <c r="E698" s="63" t="str">
        <f>'Input Data'!E698</f>
        <v>Input_Proj_Future</v>
      </c>
      <c r="F698" s="69">
        <f>'Input Data'!F698</f>
        <v>2016</v>
      </c>
      <c r="G698" s="52">
        <f>'Input Data'!G698</f>
        <v>2013</v>
      </c>
      <c r="H698" s="97">
        <f>'Costs ($2014) Excl Real Esc'!H698</f>
        <v>0</v>
      </c>
      <c r="I698" s="70">
        <f>'Costs ($2014) Excl Real Esc'!I698</f>
        <v>0</v>
      </c>
      <c r="J698" s="70">
        <f>'Costs ($2014) Excl Real Esc'!J698</f>
        <v>0</v>
      </c>
      <c r="K698" s="70">
        <f>'Costs ($2014) Excl Real Esc'!K698</f>
        <v>504559.26953125</v>
      </c>
      <c r="L698" s="71">
        <f>'Costs ($2014) Excl Real Esc'!L698*W698</f>
        <v>554354.97263657965</v>
      </c>
      <c r="M698" s="34">
        <f>'Costs ($2014) Excl Real Esc'!M698*X698</f>
        <v>2553517.3878946896</v>
      </c>
      <c r="N698" s="34">
        <f>'Costs ($2014) Excl Real Esc'!N698*Y698</f>
        <v>384827.16174907848</v>
      </c>
      <c r="O698" s="34">
        <f>'Costs ($2014) Excl Real Esc'!O698*Z698</f>
        <v>0</v>
      </c>
      <c r="P698" s="49">
        <f>'Costs ($2014) Excl Real Esc'!P698*AA698</f>
        <v>0</v>
      </c>
      <c r="R698" s="102">
        <f t="shared" si="43"/>
        <v>0</v>
      </c>
      <c r="S698" s="34">
        <f t="shared" si="44"/>
        <v>3997258.7918115975</v>
      </c>
      <c r="T698" s="34">
        <f t="shared" si="45"/>
        <v>0</v>
      </c>
      <c r="U698" s="49">
        <f t="shared" si="46"/>
        <v>0</v>
      </c>
      <c r="W698" s="177">
        <f>SUMPRODUCT('Cost Escalators'!$B$18:$M$18,'Input Data'!$AA698:$AL698)</f>
        <v>1.0042015130850843</v>
      </c>
      <c r="X698" s="171">
        <f>SUMPRODUCT('Cost Escalators'!$B$19:$M$19,'Input Data'!$AA698:$AL698)</f>
        <v>1.0131763366082582</v>
      </c>
      <c r="Y698" s="171">
        <f>SUMPRODUCT('Cost Escalators'!$B$20:$M$20,'Input Data'!$AA698:$AL698)</f>
        <v>1.0225264954490059</v>
      </c>
      <c r="Z698" s="171">
        <f>SUMPRODUCT('Cost Escalators'!$B$21:$M$21,'Input Data'!$AA698:$AL698)</f>
        <v>1.0328140454436681</v>
      </c>
      <c r="AA698" s="176">
        <f>SUMPRODUCT('Cost Escalators'!$B$22:$M$22,'Input Data'!$AA698:$AL698)</f>
        <v>1.0434312719102476</v>
      </c>
      <c r="AC698" s="255">
        <f>IF(OR($A698='Cost Escalators'!$A$68,$A698='Cost Escalators'!$A$69,$A698='Cost Escalators'!$A$70,$A698='Cost Escalators'!$A$71),SUM($H698:$L698),0)</f>
        <v>0</v>
      </c>
    </row>
    <row r="699" spans="1:29" x14ac:dyDescent="0.2">
      <c r="A699" s="33" t="str">
        <f>'Input Data'!A699</f>
        <v>P0002049</v>
      </c>
      <c r="B699" s="33" t="str">
        <f>'Input Data'!B699</f>
        <v>Substation Minor Projects</v>
      </c>
      <c r="C699" s="33" t="str">
        <f>'Input Data'!C699</f>
        <v>Sydney South AC System Replacement</v>
      </c>
      <c r="D699" s="35" t="str">
        <f>'Input Data'!D699</f>
        <v>PS Replacement</v>
      </c>
      <c r="E699" s="63" t="str">
        <f>'Input Data'!E699</f>
        <v>Input_Proj_Future</v>
      </c>
      <c r="F699" s="69">
        <f>'Input Data'!F699</f>
        <v>2017</v>
      </c>
      <c r="G699" s="52">
        <f>'Input Data'!G699</f>
        <v>2013</v>
      </c>
      <c r="H699" s="97">
        <f>'Costs ($2014) Excl Real Esc'!H699</f>
        <v>0</v>
      </c>
      <c r="I699" s="70">
        <f>'Costs ($2014) Excl Real Esc'!I699</f>
        <v>0</v>
      </c>
      <c r="J699" s="70">
        <f>'Costs ($2014) Excl Real Esc'!J699</f>
        <v>0</v>
      </c>
      <c r="K699" s="70">
        <f>'Costs ($2014) Excl Real Esc'!K699</f>
        <v>0</v>
      </c>
      <c r="L699" s="71">
        <f>'Costs ($2014) Excl Real Esc'!L699*W699</f>
        <v>0</v>
      </c>
      <c r="M699" s="34">
        <f>'Costs ($2014) Excl Real Esc'!M699*X699</f>
        <v>0</v>
      </c>
      <c r="N699" s="34">
        <f>'Costs ($2014) Excl Real Esc'!N699*Y699</f>
        <v>442652.80867447343</v>
      </c>
      <c r="O699" s="34">
        <f>'Costs ($2014) Excl Real Esc'!O699*Z699</f>
        <v>3710354.6532318178</v>
      </c>
      <c r="P699" s="49">
        <f>'Costs ($2014) Excl Real Esc'!P699*AA699</f>
        <v>0</v>
      </c>
      <c r="R699" s="102">
        <f t="shared" si="43"/>
        <v>0</v>
      </c>
      <c r="S699" s="34">
        <f t="shared" si="44"/>
        <v>0</v>
      </c>
      <c r="T699" s="34">
        <f t="shared" si="45"/>
        <v>4153007.4619062911</v>
      </c>
      <c r="U699" s="49">
        <f t="shared" si="46"/>
        <v>0</v>
      </c>
      <c r="W699" s="177">
        <f>SUMPRODUCT('Cost Escalators'!$B$18:$M$18,'Input Data'!$AA699:$AL699)</f>
        <v>1.006680103173085</v>
      </c>
      <c r="X699" s="171">
        <f>SUMPRODUCT('Cost Escalators'!$B$19:$M$19,'Input Data'!$AA699:$AL699)</f>
        <v>1.0175660717383239</v>
      </c>
      <c r="Y699" s="171">
        <f>SUMPRODUCT('Cost Escalators'!$B$20:$M$20,'Input Data'!$AA699:$AL699)</f>
        <v>1.0289049977764553</v>
      </c>
      <c r="Z699" s="171">
        <f>SUMPRODUCT('Cost Escalators'!$B$21:$M$21,'Input Data'!$AA699:$AL699)</f>
        <v>1.0413946723814991</v>
      </c>
      <c r="AA699" s="176">
        <f>SUMPRODUCT('Cost Escalators'!$B$22:$M$22,'Input Data'!$AA699:$AL699)</f>
        <v>1.054291158156923</v>
      </c>
      <c r="AC699" s="255">
        <f>IF(OR($A699='Cost Escalators'!$A$68,$A699='Cost Escalators'!$A$69,$A699='Cost Escalators'!$A$70,$A699='Cost Escalators'!$A$71),SUM($H699:$L699),0)</f>
        <v>0</v>
      </c>
    </row>
    <row r="700" spans="1:29" x14ac:dyDescent="0.2">
      <c r="A700" s="33">
        <f>'Input Data'!A700</f>
        <v>6962</v>
      </c>
      <c r="B700" s="33" t="str">
        <f>'Input Data'!B700</f>
        <v>Substation Renewal</v>
      </c>
      <c r="C700" s="33" t="str">
        <f>'Input Data'!C700</f>
        <v>Burrinjuck Substation Renewal</v>
      </c>
      <c r="D700" s="35" t="str">
        <f>'Input Data'!D700</f>
        <v>PS Replacement</v>
      </c>
      <c r="E700" s="63" t="str">
        <f>'Input Data'!E700</f>
        <v>Input_Proj_Future</v>
      </c>
      <c r="F700" s="69">
        <f>'Input Data'!F700</f>
        <v>2017</v>
      </c>
      <c r="G700" s="52">
        <f>'Input Data'!G700</f>
        <v>2013</v>
      </c>
      <c r="H700" s="97">
        <f>'Costs ($2014) Excl Real Esc'!H700</f>
        <v>0</v>
      </c>
      <c r="I700" s="70">
        <f>'Costs ($2014) Excl Real Esc'!I700</f>
        <v>0</v>
      </c>
      <c r="J700" s="70">
        <f>'Costs ($2014) Excl Real Esc'!J700</f>
        <v>0</v>
      </c>
      <c r="K700" s="70">
        <f>'Costs ($2014) Excl Real Esc'!K700</f>
        <v>0</v>
      </c>
      <c r="L700" s="71">
        <f>'Costs ($2014) Excl Real Esc'!L700*W700</f>
        <v>0</v>
      </c>
      <c r="M700" s="34">
        <f>'Costs ($2014) Excl Real Esc'!M700*X700</f>
        <v>357204.03544680629</v>
      </c>
      <c r="N700" s="34">
        <f>'Costs ($2014) Excl Real Esc'!N700*Y700</f>
        <v>2299888.1480849758</v>
      </c>
      <c r="O700" s="34">
        <f>'Costs ($2014) Excl Real Esc'!O700*Z700</f>
        <v>7117567.9464888955</v>
      </c>
      <c r="P700" s="49">
        <f>'Costs ($2014) Excl Real Esc'!P700*AA700</f>
        <v>0</v>
      </c>
      <c r="R700" s="102">
        <f t="shared" si="43"/>
        <v>0</v>
      </c>
      <c r="S700" s="34">
        <f t="shared" si="44"/>
        <v>0</v>
      </c>
      <c r="T700" s="34">
        <f t="shared" si="45"/>
        <v>9774660.130020678</v>
      </c>
      <c r="U700" s="49">
        <f t="shared" si="46"/>
        <v>0</v>
      </c>
      <c r="W700" s="177">
        <f>SUMPRODUCT('Cost Escalators'!$B$18:$M$18,'Input Data'!$AA700:$AL700)</f>
        <v>1.001653212877688</v>
      </c>
      <c r="X700" s="171">
        <f>SUMPRODUCT('Cost Escalators'!$B$19:$M$19,'Input Data'!$AA700:$AL700)</f>
        <v>1.0076033660929951</v>
      </c>
      <c r="Y700" s="171">
        <f>SUMPRODUCT('Cost Escalators'!$B$20:$M$20,'Input Data'!$AA700:$AL700)</f>
        <v>1.0138689938717769</v>
      </c>
      <c r="Z700" s="171">
        <f>SUMPRODUCT('Cost Escalators'!$B$21:$M$21,'Input Data'!$AA700:$AL700)</f>
        <v>1.0217206334221438</v>
      </c>
      <c r="AA700" s="176">
        <f>SUMPRODUCT('Cost Escalators'!$B$22:$M$22,'Input Data'!$AA700:$AL700)</f>
        <v>1.0309402169611868</v>
      </c>
      <c r="AC700" s="255">
        <f>IF(OR($A700='Cost Escalators'!$A$68,$A700='Cost Escalators'!$A$69,$A700='Cost Escalators'!$A$70,$A700='Cost Escalators'!$A$71),SUM($H700:$L700),0)</f>
        <v>0</v>
      </c>
    </row>
    <row r="701" spans="1:29" x14ac:dyDescent="0.2">
      <c r="A701" s="33">
        <f>'Input Data'!A701</f>
        <v>7378</v>
      </c>
      <c r="B701" s="33" t="str">
        <f>'Input Data'!B701</f>
        <v>Substation Renewal</v>
      </c>
      <c r="C701" s="33" t="str">
        <f>'Input Data'!C701</f>
        <v>Vales Point Substation Renewal</v>
      </c>
      <c r="D701" s="35" t="str">
        <f>'Input Data'!D701</f>
        <v>PS Replacement</v>
      </c>
      <c r="E701" s="63" t="str">
        <f>'Input Data'!E701</f>
        <v>Input_Proj_Future</v>
      </c>
      <c r="F701" s="69">
        <f>'Input Data'!F701</f>
        <v>2018</v>
      </c>
      <c r="G701" s="52">
        <f>'Input Data'!G701</f>
        <v>2013</v>
      </c>
      <c r="H701" s="97">
        <f>'Costs ($2014) Excl Real Esc'!H701</f>
        <v>0</v>
      </c>
      <c r="I701" s="70">
        <f>'Costs ($2014) Excl Real Esc'!I701</f>
        <v>0</v>
      </c>
      <c r="J701" s="70">
        <f>'Costs ($2014) Excl Real Esc'!J701</f>
        <v>0</v>
      </c>
      <c r="K701" s="70">
        <f>'Costs ($2014) Excl Real Esc'!K701</f>
        <v>0</v>
      </c>
      <c r="L701" s="71">
        <f>'Costs ($2014) Excl Real Esc'!L701*W701</f>
        <v>176356.46498925515</v>
      </c>
      <c r="M701" s="34">
        <f>'Costs ($2014) Excl Real Esc'!M701*X701</f>
        <v>1009801.963654937</v>
      </c>
      <c r="N701" s="34">
        <f>'Costs ($2014) Excl Real Esc'!N701*Y701</f>
        <v>2047442.3981711452</v>
      </c>
      <c r="O701" s="34">
        <f>'Costs ($2014) Excl Real Esc'!O701*Z701</f>
        <v>18548488.101046845</v>
      </c>
      <c r="P701" s="49">
        <f>'Costs ($2014) Excl Real Esc'!P701*AA701</f>
        <v>11488636.58930286</v>
      </c>
      <c r="R701" s="102">
        <f t="shared" si="43"/>
        <v>0</v>
      </c>
      <c r="S701" s="34">
        <f t="shared" si="44"/>
        <v>0</v>
      </c>
      <c r="T701" s="34">
        <f t="shared" si="45"/>
        <v>0</v>
      </c>
      <c r="U701" s="49">
        <f t="shared" si="46"/>
        <v>33270725.517165042</v>
      </c>
      <c r="W701" s="177">
        <f>SUMPRODUCT('Cost Escalators'!$B$18:$M$18,'Input Data'!$AA701:$AL701)</f>
        <v>1.0058224853145572</v>
      </c>
      <c r="X701" s="171">
        <f>SUMPRODUCT('Cost Escalators'!$B$19:$M$19,'Input Data'!$AA701:$AL701)</f>
        <v>1.0170788009359035</v>
      </c>
      <c r="Y701" s="171">
        <f>SUMPRODUCT('Cost Escalators'!$B$20:$M$20,'Input Data'!$AA701:$AL701)</f>
        <v>1.0288047750540323</v>
      </c>
      <c r="Z701" s="171">
        <f>SUMPRODUCT('Cost Escalators'!$B$21:$M$21,'Input Data'!$AA701:$AL701)</f>
        <v>1.0417129434724854</v>
      </c>
      <c r="AA701" s="176">
        <f>SUMPRODUCT('Cost Escalators'!$B$22:$M$22,'Input Data'!$AA701:$AL701)</f>
        <v>1.055037878000348</v>
      </c>
      <c r="AC701" s="255">
        <f>IF(OR($A701='Cost Escalators'!$A$68,$A701='Cost Escalators'!$A$69,$A701='Cost Escalators'!$A$70,$A701='Cost Escalators'!$A$71),SUM($H701:$L701),0)</f>
        <v>0</v>
      </c>
    </row>
    <row r="702" spans="1:29" x14ac:dyDescent="0.2">
      <c r="A702" s="33">
        <f>'Input Data'!A702</f>
        <v>8076</v>
      </c>
      <c r="B702" s="33" t="str">
        <f>'Input Data'!B702</f>
        <v>Substation Renewal</v>
      </c>
      <c r="C702" s="33" t="str">
        <f>'Input Data'!C702</f>
        <v>Taree Substation 33kV Switchyard Renewal</v>
      </c>
      <c r="D702" s="35" t="str">
        <f>'Input Data'!D702</f>
        <v>PS Replacement</v>
      </c>
      <c r="E702" s="63" t="str">
        <f>'Input Data'!E702</f>
        <v>Input_Proj_Future</v>
      </c>
      <c r="F702" s="69">
        <f>'Input Data'!F702</f>
        <v>2018</v>
      </c>
      <c r="G702" s="52">
        <f>'Input Data'!G702</f>
        <v>2013</v>
      </c>
      <c r="H702" s="97">
        <f>'Costs ($2014) Excl Real Esc'!H702</f>
        <v>0</v>
      </c>
      <c r="I702" s="70">
        <f>'Costs ($2014) Excl Real Esc'!I702</f>
        <v>0</v>
      </c>
      <c r="J702" s="70">
        <f>'Costs ($2014) Excl Real Esc'!J702</f>
        <v>0</v>
      </c>
      <c r="K702" s="70">
        <f>'Costs ($2014) Excl Real Esc'!K702</f>
        <v>0</v>
      </c>
      <c r="L702" s="71">
        <f>'Costs ($2014) Excl Real Esc'!L702*W702</f>
        <v>0</v>
      </c>
      <c r="M702" s="34">
        <f>'Costs ($2014) Excl Real Esc'!M702*X702</f>
        <v>315606.42781517399</v>
      </c>
      <c r="N702" s="34">
        <f>'Costs ($2014) Excl Real Esc'!N702*Y702</f>
        <v>1000311.0822773746</v>
      </c>
      <c r="O702" s="34">
        <f>'Costs ($2014) Excl Real Esc'!O702*Z702</f>
        <v>4581420.7459533783</v>
      </c>
      <c r="P702" s="49">
        <f>'Costs ($2014) Excl Real Esc'!P702*AA702</f>
        <v>530644.63171116961</v>
      </c>
      <c r="R702" s="102">
        <f t="shared" si="43"/>
        <v>0</v>
      </c>
      <c r="S702" s="34">
        <f t="shared" si="44"/>
        <v>0</v>
      </c>
      <c r="T702" s="34">
        <f t="shared" si="45"/>
        <v>0</v>
      </c>
      <c r="U702" s="49">
        <f t="shared" si="46"/>
        <v>6427982.8877570964</v>
      </c>
      <c r="W702" s="177">
        <f>SUMPRODUCT('Cost Escalators'!$B$18:$M$18,'Input Data'!$AA702:$AL702)</f>
        <v>1.0027020534787043</v>
      </c>
      <c r="X702" s="171">
        <f>SUMPRODUCT('Cost Escalators'!$B$19:$M$19,'Input Data'!$AA702:$AL702)</f>
        <v>1.0104178569340809</v>
      </c>
      <c r="Y702" s="171">
        <f>SUMPRODUCT('Cost Escalators'!$B$20:$M$20,'Input Data'!$AA702:$AL702)</f>
        <v>1.0183445829153839</v>
      </c>
      <c r="Z702" s="171">
        <f>SUMPRODUCT('Cost Escalators'!$B$21:$M$21,'Input Data'!$AA702:$AL702)</f>
        <v>1.0277439946466818</v>
      </c>
      <c r="AA702" s="176">
        <f>SUMPRODUCT('Cost Escalators'!$B$22:$M$22,'Input Data'!$AA702:$AL702)</f>
        <v>1.037763115622381</v>
      </c>
      <c r="AC702" s="255">
        <f>IF(OR($A702='Cost Escalators'!$A$68,$A702='Cost Escalators'!$A$69,$A702='Cost Escalators'!$A$70,$A702='Cost Escalators'!$A$71),SUM($H702:$L702),0)</f>
        <v>0</v>
      </c>
    </row>
    <row r="703" spans="1:29" x14ac:dyDescent="0.2">
      <c r="A703" s="33">
        <f>'Input Data'!A703</f>
        <v>7398</v>
      </c>
      <c r="B703" s="33" t="str">
        <f>'Input Data'!B703</f>
        <v>Substation Renewal</v>
      </c>
      <c r="C703" s="33" t="str">
        <f>'Input Data'!C703</f>
        <v>Canberra Substation Renewal</v>
      </c>
      <c r="D703" s="35" t="str">
        <f>'Input Data'!D703</f>
        <v>PS Replacement</v>
      </c>
      <c r="E703" s="63" t="str">
        <f>'Input Data'!E703</f>
        <v>Input_Proj_Future</v>
      </c>
      <c r="F703" s="69">
        <f>'Input Data'!F703</f>
        <v>2019</v>
      </c>
      <c r="G703" s="52">
        <f>'Input Data'!G703</f>
        <v>2013</v>
      </c>
      <c r="H703" s="97">
        <f>'Costs ($2014) Excl Real Esc'!H703</f>
        <v>0</v>
      </c>
      <c r="I703" s="70">
        <f>'Costs ($2014) Excl Real Esc'!I703</f>
        <v>0</v>
      </c>
      <c r="J703" s="70">
        <f>'Costs ($2014) Excl Real Esc'!J703</f>
        <v>0</v>
      </c>
      <c r="K703" s="70">
        <f>'Costs ($2014) Excl Real Esc'!K703</f>
        <v>91097.919921875</v>
      </c>
      <c r="L703" s="71">
        <f>'Costs ($2014) Excl Real Esc'!L703*W703</f>
        <v>484960.88123453886</v>
      </c>
      <c r="M703" s="34">
        <f>'Costs ($2014) Excl Real Esc'!M703*X703</f>
        <v>1188829.9251208508</v>
      </c>
      <c r="N703" s="34">
        <f>'Costs ($2014) Excl Real Esc'!N703*Y703</f>
        <v>2014677.5057785409</v>
      </c>
      <c r="O703" s="34">
        <f>'Costs ($2014) Excl Real Esc'!O703*Z703</f>
        <v>7696066.4275082275</v>
      </c>
      <c r="P703" s="49">
        <f>'Costs ($2014) Excl Real Esc'!P703*AA703</f>
        <v>23805259.853992172</v>
      </c>
      <c r="R703" s="102">
        <f t="shared" si="43"/>
        <v>0</v>
      </c>
      <c r="S703" s="34">
        <f t="shared" si="44"/>
        <v>0</v>
      </c>
      <c r="T703" s="34">
        <f t="shared" si="45"/>
        <v>0</v>
      </c>
      <c r="U703" s="49">
        <f t="shared" si="46"/>
        <v>0</v>
      </c>
      <c r="W703" s="177">
        <f>SUMPRODUCT('Cost Escalators'!$B$18:$M$18,'Input Data'!$AA703:$AL703)</f>
        <v>1.0057366332789497</v>
      </c>
      <c r="X703" s="171">
        <f>SUMPRODUCT('Cost Escalators'!$B$19:$M$19,'Input Data'!$AA703:$AL703)</f>
        <v>1.0148014048618015</v>
      </c>
      <c r="Y703" s="171">
        <f>SUMPRODUCT('Cost Escalators'!$B$20:$M$20,'Input Data'!$AA703:$AL703)</f>
        <v>1.024281078728134</v>
      </c>
      <c r="Z703" s="171">
        <f>SUMPRODUCT('Cost Escalators'!$B$21:$M$21,'Input Data'!$AA703:$AL703)</f>
        <v>1.0344939120599006</v>
      </c>
      <c r="AA703" s="176">
        <f>SUMPRODUCT('Cost Escalators'!$B$22:$M$22,'Input Data'!$AA703:$AL703)</f>
        <v>1.0449319889611663</v>
      </c>
      <c r="AC703" s="255">
        <f>IF(OR($A703='Cost Escalators'!$A$68,$A703='Cost Escalators'!$A$69,$A703='Cost Escalators'!$A$70,$A703='Cost Escalators'!$A$71),SUM($H703:$L703),0)</f>
        <v>0</v>
      </c>
    </row>
    <row r="704" spans="1:29" x14ac:dyDescent="0.2">
      <c r="A704" s="33">
        <f>'Input Data'!A704</f>
        <v>6914</v>
      </c>
      <c r="B704" s="33" t="str">
        <f>'Input Data'!B704</f>
        <v>Substation Renewal</v>
      </c>
      <c r="C704" s="33" t="str">
        <f>'Input Data'!C704</f>
        <v>Wagga 132 Substation Renewal</v>
      </c>
      <c r="D704" s="35" t="str">
        <f>'Input Data'!D704</f>
        <v>PS Replacement</v>
      </c>
      <c r="E704" s="63" t="str">
        <f>'Input Data'!E704</f>
        <v>Input_Proj_Future</v>
      </c>
      <c r="F704" s="69">
        <f>'Input Data'!F704</f>
        <v>2020</v>
      </c>
      <c r="G704" s="52">
        <f>'Input Data'!G704</f>
        <v>2013</v>
      </c>
      <c r="H704" s="97">
        <f>'Costs ($2014) Excl Real Esc'!H704</f>
        <v>0</v>
      </c>
      <c r="I704" s="70">
        <f>'Costs ($2014) Excl Real Esc'!I704</f>
        <v>0</v>
      </c>
      <c r="J704" s="70">
        <f>'Costs ($2014) Excl Real Esc'!J704</f>
        <v>0</v>
      </c>
      <c r="K704" s="70">
        <f>'Costs ($2014) Excl Real Esc'!K704</f>
        <v>0</v>
      </c>
      <c r="L704" s="71">
        <f>'Costs ($2014) Excl Real Esc'!L704*W704</f>
        <v>0</v>
      </c>
      <c r="M704" s="34">
        <f>'Costs ($2014) Excl Real Esc'!M704*X704</f>
        <v>0</v>
      </c>
      <c r="N704" s="34">
        <f>'Costs ($2014) Excl Real Esc'!N704*Y704</f>
        <v>390429.93959615548</v>
      </c>
      <c r="O704" s="34">
        <f>'Costs ($2014) Excl Real Esc'!O704*Z704</f>
        <v>1276657.6530633022</v>
      </c>
      <c r="P704" s="49">
        <f>'Costs ($2014) Excl Real Esc'!P704*AA704</f>
        <v>5275628.3153168671</v>
      </c>
      <c r="R704" s="102">
        <f t="shared" si="43"/>
        <v>0</v>
      </c>
      <c r="S704" s="34">
        <f t="shared" si="44"/>
        <v>0</v>
      </c>
      <c r="T704" s="34">
        <f t="shared" si="45"/>
        <v>0</v>
      </c>
      <c r="U704" s="49">
        <f t="shared" si="46"/>
        <v>0</v>
      </c>
      <c r="W704" s="177">
        <f>SUMPRODUCT('Cost Escalators'!$B$18:$M$18,'Input Data'!$AA704:$AL704)</f>
        <v>1.0045948086166272</v>
      </c>
      <c r="X704" s="171">
        <f>SUMPRODUCT('Cost Escalators'!$B$19:$M$19,'Input Data'!$AA704:$AL704)</f>
        <v>1.0124138959657669</v>
      </c>
      <c r="Y704" s="171">
        <f>SUMPRODUCT('Cost Escalators'!$B$20:$M$20,'Input Data'!$AA704:$AL704)</f>
        <v>1.0205292063619278</v>
      </c>
      <c r="Z704" s="171">
        <f>SUMPRODUCT('Cost Escalators'!$B$21:$M$21,'Input Data'!$AA704:$AL704)</f>
        <v>1.029644829114909</v>
      </c>
      <c r="AA704" s="176">
        <f>SUMPRODUCT('Cost Escalators'!$B$22:$M$22,'Input Data'!$AA704:$AL704)</f>
        <v>1.0391402852548925</v>
      </c>
      <c r="AC704" s="255">
        <f>IF(OR($A704='Cost Escalators'!$A$68,$A704='Cost Escalators'!$A$69,$A704='Cost Escalators'!$A$70,$A704='Cost Escalators'!$A$71),SUM($H704:$L704),0)</f>
        <v>0</v>
      </c>
    </row>
    <row r="705" spans="1:29" x14ac:dyDescent="0.2">
      <c r="A705" s="33">
        <f>'Input Data'!A705</f>
        <v>7678</v>
      </c>
      <c r="B705" s="33" t="str">
        <f>'Input Data'!B705</f>
        <v>Substation Renewal</v>
      </c>
      <c r="C705" s="33" t="str">
        <f>'Input Data'!C705</f>
        <v>Munmorah Substation Renewal</v>
      </c>
      <c r="D705" s="35" t="str">
        <f>'Input Data'!D705</f>
        <v>PS Replacement</v>
      </c>
      <c r="E705" s="63" t="str">
        <f>'Input Data'!E705</f>
        <v>Input_Proj_Future</v>
      </c>
      <c r="F705" s="69">
        <f>'Input Data'!F705</f>
        <v>2020</v>
      </c>
      <c r="G705" s="52">
        <f>'Input Data'!G705</f>
        <v>2013</v>
      </c>
      <c r="H705" s="97">
        <f>'Costs ($2014) Excl Real Esc'!H705</f>
        <v>0</v>
      </c>
      <c r="I705" s="70">
        <f>'Costs ($2014) Excl Real Esc'!I705</f>
        <v>0</v>
      </c>
      <c r="J705" s="70">
        <f>'Costs ($2014) Excl Real Esc'!J705</f>
        <v>0</v>
      </c>
      <c r="K705" s="70">
        <f>'Costs ($2014) Excl Real Esc'!K705</f>
        <v>0</v>
      </c>
      <c r="L705" s="71">
        <f>'Costs ($2014) Excl Real Esc'!L705*W705</f>
        <v>19615.898081137213</v>
      </c>
      <c r="M705" s="34">
        <f>'Costs ($2014) Excl Real Esc'!M705*X705</f>
        <v>165255.16305202345</v>
      </c>
      <c r="N705" s="34">
        <f>'Costs ($2014) Excl Real Esc'!N705*Y705</f>
        <v>481903.1365383399</v>
      </c>
      <c r="O705" s="34">
        <f>'Costs ($2014) Excl Real Esc'!O705*Z705</f>
        <v>1131830.6888216981</v>
      </c>
      <c r="P705" s="49">
        <f>'Costs ($2014) Excl Real Esc'!P705*AA705</f>
        <v>3766941.1925684386</v>
      </c>
      <c r="R705" s="102">
        <f t="shared" si="43"/>
        <v>0</v>
      </c>
      <c r="S705" s="34">
        <f t="shared" si="44"/>
        <v>0</v>
      </c>
      <c r="T705" s="34">
        <f t="shared" si="45"/>
        <v>0</v>
      </c>
      <c r="U705" s="49">
        <f t="shared" si="46"/>
        <v>0</v>
      </c>
      <c r="W705" s="177">
        <f>SUMPRODUCT('Cost Escalators'!$B$18:$M$18,'Input Data'!$AA705:$AL705)</f>
        <v>1.0055704311563751</v>
      </c>
      <c r="X705" s="171">
        <f>SUMPRODUCT('Cost Escalators'!$B$19:$M$19,'Input Data'!$AA705:$AL705)</f>
        <v>1.0153448482223941</v>
      </c>
      <c r="Y705" s="171">
        <f>SUMPRODUCT('Cost Escalators'!$B$20:$M$20,'Input Data'!$AA705:$AL705)</f>
        <v>1.0255753329161323</v>
      </c>
      <c r="Z705" s="171">
        <f>SUMPRODUCT('Cost Escalators'!$B$21:$M$21,'Input Data'!$AA705:$AL705)</f>
        <v>1.0365445599266816</v>
      </c>
      <c r="AA705" s="176">
        <f>SUMPRODUCT('Cost Escalators'!$B$22:$M$22,'Input Data'!$AA705:$AL705)</f>
        <v>1.0477305332242368</v>
      </c>
      <c r="AC705" s="255">
        <f>IF(OR($A705='Cost Escalators'!$A$68,$A705='Cost Escalators'!$A$69,$A705='Cost Escalators'!$A$70,$A705='Cost Escalators'!$A$71),SUM($H705:$L705),0)</f>
        <v>0</v>
      </c>
    </row>
    <row r="706" spans="1:29" x14ac:dyDescent="0.2">
      <c r="A706" s="33">
        <f>'Input Data'!A706</f>
        <v>7657</v>
      </c>
      <c r="B706" s="33" t="str">
        <f>'Input Data'!B706</f>
        <v>Substation Renewal</v>
      </c>
      <c r="C706" s="33" t="str">
        <f>'Input Data'!C706</f>
        <v>Newcastle Substation Renewal</v>
      </c>
      <c r="D706" s="35" t="str">
        <f>'Input Data'!D706</f>
        <v>PS Replacement</v>
      </c>
      <c r="E706" s="63" t="str">
        <f>'Input Data'!E706</f>
        <v>Input_Proj_Future</v>
      </c>
      <c r="F706" s="69">
        <f>'Input Data'!F706</f>
        <v>2021</v>
      </c>
      <c r="G706" s="52">
        <f>'Input Data'!G706</f>
        <v>2013</v>
      </c>
      <c r="H706" s="97">
        <f>'Costs ($2014) Excl Real Esc'!H706</f>
        <v>0</v>
      </c>
      <c r="I706" s="70">
        <f>'Costs ($2014) Excl Real Esc'!I706</f>
        <v>0</v>
      </c>
      <c r="J706" s="70">
        <f>'Costs ($2014) Excl Real Esc'!J706</f>
        <v>0</v>
      </c>
      <c r="K706" s="70">
        <f>'Costs ($2014) Excl Real Esc'!K706</f>
        <v>0</v>
      </c>
      <c r="L706" s="71">
        <f>'Costs ($2014) Excl Real Esc'!L706*W706</f>
        <v>0</v>
      </c>
      <c r="M706" s="34">
        <f>'Costs ($2014) Excl Real Esc'!M706*X706</f>
        <v>21772.728960066146</v>
      </c>
      <c r="N706" s="34">
        <f>'Costs ($2014) Excl Real Esc'!N706*Y706</f>
        <v>490874.76133763883</v>
      </c>
      <c r="O706" s="34">
        <f>'Costs ($2014) Excl Real Esc'!O706*Z706</f>
        <v>1154430.8027291801</v>
      </c>
      <c r="P706" s="49">
        <f>'Costs ($2014) Excl Real Esc'!P706*AA706</f>
        <v>1833832.6626196199</v>
      </c>
      <c r="R706" s="102">
        <f t="shared" si="43"/>
        <v>0</v>
      </c>
      <c r="S706" s="34">
        <f t="shared" si="44"/>
        <v>0</v>
      </c>
      <c r="T706" s="34">
        <f t="shared" si="45"/>
        <v>0</v>
      </c>
      <c r="U706" s="49">
        <f t="shared" si="46"/>
        <v>0</v>
      </c>
      <c r="W706" s="177">
        <f>SUMPRODUCT('Cost Escalators'!$B$18:$M$18,'Input Data'!$AA706:$AL706)</f>
        <v>1.0043884549679989</v>
      </c>
      <c r="X706" s="171">
        <f>SUMPRODUCT('Cost Escalators'!$B$19:$M$19,'Input Data'!$AA706:$AL706)</f>
        <v>1.0134684344496794</v>
      </c>
      <c r="Y706" s="171">
        <f>SUMPRODUCT('Cost Escalators'!$B$20:$M$20,'Input Data'!$AA706:$AL706)</f>
        <v>1.022950265146308</v>
      </c>
      <c r="Z706" s="171">
        <f>SUMPRODUCT('Cost Escalators'!$B$21:$M$21,'Input Data'!$AA706:$AL706)</f>
        <v>1.0332485055312501</v>
      </c>
      <c r="AA706" s="176">
        <f>SUMPRODUCT('Cost Escalators'!$B$22:$M$22,'Input Data'!$AA706:$AL706)</f>
        <v>1.0438137321534753</v>
      </c>
      <c r="AC706" s="255">
        <f>IF(OR($A706='Cost Escalators'!$A$68,$A706='Cost Escalators'!$A$69,$A706='Cost Escalators'!$A$70,$A706='Cost Escalators'!$A$71),SUM($H706:$L706),0)</f>
        <v>0</v>
      </c>
    </row>
    <row r="707" spans="1:29" x14ac:dyDescent="0.2">
      <c r="A707" s="33">
        <f>'Input Data'!A707</f>
        <v>7091</v>
      </c>
      <c r="B707" s="33" t="str">
        <f>'Input Data'!B707</f>
        <v>SVC Control System Replacement</v>
      </c>
      <c r="C707" s="33" t="str">
        <f>'Input Data'!C707</f>
        <v>Armidale SVC Control System Replacement</v>
      </c>
      <c r="D707" s="35" t="str">
        <f>'Input Data'!D707</f>
        <v>PS Replacement</v>
      </c>
      <c r="E707" s="63" t="str">
        <f>'Input Data'!E707</f>
        <v>Input_Proj_Future</v>
      </c>
      <c r="F707" s="69">
        <f>'Input Data'!F707</f>
        <v>2018</v>
      </c>
      <c r="G707" s="52">
        <f>'Input Data'!G707</f>
        <v>2013</v>
      </c>
      <c r="H707" s="97">
        <f>'Costs ($2014) Excl Real Esc'!H707</f>
        <v>0</v>
      </c>
      <c r="I707" s="70">
        <f>'Costs ($2014) Excl Real Esc'!I707</f>
        <v>0</v>
      </c>
      <c r="J707" s="70">
        <f>'Costs ($2014) Excl Real Esc'!J707</f>
        <v>0</v>
      </c>
      <c r="K707" s="70">
        <f>'Costs ($2014) Excl Real Esc'!K707</f>
        <v>0</v>
      </c>
      <c r="L707" s="71">
        <f>'Costs ($2014) Excl Real Esc'!L707*W707</f>
        <v>0</v>
      </c>
      <c r="M707" s="34">
        <f>'Costs ($2014) Excl Real Esc'!M707*X707</f>
        <v>0</v>
      </c>
      <c r="N707" s="34">
        <f>'Costs ($2014) Excl Real Esc'!N707*Y707</f>
        <v>24969.936699669852</v>
      </c>
      <c r="O707" s="34">
        <f>'Costs ($2014) Excl Real Esc'!O707*Z707</f>
        <v>1441499.4038635141</v>
      </c>
      <c r="P707" s="49">
        <f>'Costs ($2014) Excl Real Esc'!P707*AA707</f>
        <v>5044423.1895970432</v>
      </c>
      <c r="R707" s="102">
        <f t="shared" si="43"/>
        <v>0</v>
      </c>
      <c r="S707" s="34">
        <f t="shared" si="44"/>
        <v>0</v>
      </c>
      <c r="T707" s="34">
        <f t="shared" si="45"/>
        <v>0</v>
      </c>
      <c r="U707" s="49">
        <f t="shared" si="46"/>
        <v>6510892.5301602269</v>
      </c>
      <c r="W707" s="177">
        <f>SUMPRODUCT('Cost Escalators'!$B$18:$M$18,'Input Data'!$AA707:$AL707)</f>
        <v>0.99985155639194478</v>
      </c>
      <c r="X707" s="171">
        <f>SUMPRODUCT('Cost Escalators'!$B$19:$M$19,'Input Data'!$AA707:$AL707)</f>
        <v>1.0012587938476594</v>
      </c>
      <c r="Y707" s="171">
        <f>SUMPRODUCT('Cost Escalators'!$B$20:$M$20,'Input Data'!$AA707:$AL707)</f>
        <v>1.0026334417047977</v>
      </c>
      <c r="Z707" s="171">
        <f>SUMPRODUCT('Cost Escalators'!$B$21:$M$21,'Input Data'!$AA707:$AL707)</f>
        <v>1.0047006427041136</v>
      </c>
      <c r="AA707" s="176">
        <f>SUMPRODUCT('Cost Escalators'!$B$22:$M$22,'Input Data'!$AA707:$AL707)</f>
        <v>1.0070946814917887</v>
      </c>
      <c r="AC707" s="255">
        <f>IF(OR($A707='Cost Escalators'!$A$68,$A707='Cost Escalators'!$A$69,$A707='Cost Escalators'!$A$70,$A707='Cost Escalators'!$A$71),SUM($H707:$L707),0)</f>
        <v>0</v>
      </c>
    </row>
    <row r="708" spans="1:29" x14ac:dyDescent="0.2">
      <c r="A708" s="33">
        <f>'Input Data'!A708</f>
        <v>7363</v>
      </c>
      <c r="B708" s="33" t="str">
        <f>'Input Data'!B708</f>
        <v>Transformer Replacement</v>
      </c>
      <c r="C708" s="33" t="str">
        <f>'Input Data'!C708</f>
        <v>Forbes No.1 &amp; No.2 132kV Transformers</v>
      </c>
      <c r="D708" s="35" t="str">
        <f>'Input Data'!D708</f>
        <v>PS Replacement</v>
      </c>
      <c r="E708" s="63" t="str">
        <f>'Input Data'!E708</f>
        <v>Input_Proj_Future</v>
      </c>
      <c r="F708" s="69">
        <f>'Input Data'!F708</f>
        <v>2018</v>
      </c>
      <c r="G708" s="52">
        <f>'Input Data'!G708</f>
        <v>2013</v>
      </c>
      <c r="H708" s="97">
        <f>'Costs ($2014) Excl Real Esc'!H708</f>
        <v>0</v>
      </c>
      <c r="I708" s="70">
        <f>'Costs ($2014) Excl Real Esc'!I708</f>
        <v>0</v>
      </c>
      <c r="J708" s="70">
        <f>'Costs ($2014) Excl Real Esc'!J708</f>
        <v>0</v>
      </c>
      <c r="K708" s="70">
        <f>'Costs ($2014) Excl Real Esc'!K708</f>
        <v>0</v>
      </c>
      <c r="L708" s="71">
        <f>'Costs ($2014) Excl Real Esc'!L708*W708</f>
        <v>26695.862340968659</v>
      </c>
      <c r="M708" s="34">
        <f>'Costs ($2014) Excl Real Esc'!M708*X708</f>
        <v>384804.35884507571</v>
      </c>
      <c r="N708" s="34">
        <f>'Costs ($2014) Excl Real Esc'!N708*Y708</f>
        <v>2326237.3801038614</v>
      </c>
      <c r="O708" s="34">
        <f>'Costs ($2014) Excl Real Esc'!O708*Z708</f>
        <v>2944908.2355579091</v>
      </c>
      <c r="P708" s="49">
        <f>'Costs ($2014) Excl Real Esc'!P708*AA708</f>
        <v>500137.00776290958</v>
      </c>
      <c r="R708" s="102">
        <f t="shared" si="43"/>
        <v>0</v>
      </c>
      <c r="S708" s="34">
        <f t="shared" si="44"/>
        <v>0</v>
      </c>
      <c r="T708" s="34">
        <f t="shared" si="45"/>
        <v>0</v>
      </c>
      <c r="U708" s="49">
        <f t="shared" si="46"/>
        <v>6182782.8446107246</v>
      </c>
      <c r="W708" s="177">
        <f>SUMPRODUCT('Cost Escalators'!$B$18:$M$18,'Input Data'!$AA708:$AL708)</f>
        <v>1.0073022394676849</v>
      </c>
      <c r="X708" s="171">
        <f>SUMPRODUCT('Cost Escalators'!$B$19:$M$19,'Input Data'!$AA708:$AL708)</f>
        <v>1.0154344065430987</v>
      </c>
      <c r="Y708" s="171">
        <f>SUMPRODUCT('Cost Escalators'!$B$20:$M$20,'Input Data'!$AA708:$AL708)</f>
        <v>1.023804075648874</v>
      </c>
      <c r="Z708" s="171">
        <f>SUMPRODUCT('Cost Escalators'!$B$21:$M$21,'Input Data'!$AA708:$AL708)</f>
        <v>1.0336352260650519</v>
      </c>
      <c r="AA708" s="176">
        <f>SUMPRODUCT('Cost Escalators'!$B$22:$M$22,'Input Data'!$AA708:$AL708)</f>
        <v>1.0440737975732197</v>
      </c>
      <c r="AC708" s="255">
        <f>IF(OR($A708='Cost Escalators'!$A$68,$A708='Cost Escalators'!$A$69,$A708='Cost Escalators'!$A$70,$A708='Cost Escalators'!$A$71),SUM($H708:$L708),0)</f>
        <v>0</v>
      </c>
    </row>
    <row r="709" spans="1:29" x14ac:dyDescent="0.2">
      <c r="A709" s="33">
        <f>'Input Data'!A709</f>
        <v>7528</v>
      </c>
      <c r="B709" s="33" t="str">
        <f>'Input Data'!B709</f>
        <v>Transformer Replacement</v>
      </c>
      <c r="C709" s="33" t="str">
        <f>'Input Data'!C709</f>
        <v>Tamworth 330 No.2 330kV Transformer</v>
      </c>
      <c r="D709" s="35" t="str">
        <f>'Input Data'!D709</f>
        <v>PS Replacement</v>
      </c>
      <c r="E709" s="63" t="str">
        <f>'Input Data'!E709</f>
        <v>Input_Proj_Future</v>
      </c>
      <c r="F709" s="69">
        <f>'Input Data'!F709</f>
        <v>2018</v>
      </c>
      <c r="G709" s="52">
        <f>'Input Data'!G709</f>
        <v>2013</v>
      </c>
      <c r="H709" s="97">
        <f>'Costs ($2014) Excl Real Esc'!H709</f>
        <v>0</v>
      </c>
      <c r="I709" s="70">
        <f>'Costs ($2014) Excl Real Esc'!I709</f>
        <v>0</v>
      </c>
      <c r="J709" s="70">
        <f>'Costs ($2014) Excl Real Esc'!J709</f>
        <v>0</v>
      </c>
      <c r="K709" s="70">
        <f>'Costs ($2014) Excl Real Esc'!K709</f>
        <v>0</v>
      </c>
      <c r="L709" s="71">
        <f>'Costs ($2014) Excl Real Esc'!L709*W709</f>
        <v>93295.295251739197</v>
      </c>
      <c r="M709" s="34">
        <f>'Costs ($2014) Excl Real Esc'!M709*X709</f>
        <v>306845.63506896974</v>
      </c>
      <c r="N709" s="34">
        <f>'Costs ($2014) Excl Real Esc'!N709*Y709</f>
        <v>503123.01949680655</v>
      </c>
      <c r="O709" s="34">
        <f>'Costs ($2014) Excl Real Esc'!O709*Z709</f>
        <v>6049986.7347729113</v>
      </c>
      <c r="P709" s="49">
        <f>'Costs ($2014) Excl Real Esc'!P709*AA709</f>
        <v>1295423.3063933537</v>
      </c>
      <c r="R709" s="102">
        <f t="shared" ref="R709:R729" si="47">IF($F709=0,M709,IF($F709=R$4,SUM($H709:$P709),0))</f>
        <v>0</v>
      </c>
      <c r="S709" s="34">
        <f t="shared" ref="S709:S729" si="48">IF($F709=0,N709,IF($F709=S$4,SUM($H709:$P709),0))</f>
        <v>0</v>
      </c>
      <c r="T709" s="34">
        <f t="shared" ref="T709:T729" si="49">IF($F709=0,O709,IF($F709=T$4,SUM($H709:$P709),0))</f>
        <v>0</v>
      </c>
      <c r="U709" s="49">
        <f t="shared" ref="U709:U729" si="50">IF($F709=0,P709,IF($F709=U$4,SUM($H709:$P709),0))</f>
        <v>8248673.9909837805</v>
      </c>
      <c r="W709" s="177">
        <f>SUMPRODUCT('Cost Escalators'!$B$18:$M$18,'Input Data'!$AA709:$AL709)</f>
        <v>1.0097907937748005</v>
      </c>
      <c r="X709" s="171">
        <f>SUMPRODUCT('Cost Escalators'!$B$19:$M$19,'Input Data'!$AA709:$AL709)</f>
        <v>1.0187693795639507</v>
      </c>
      <c r="Y709" s="171">
        <f>SUMPRODUCT('Cost Escalators'!$B$20:$M$20,'Input Data'!$AA709:$AL709)</f>
        <v>1.0281315512220703</v>
      </c>
      <c r="Z709" s="171">
        <f>SUMPRODUCT('Cost Escalators'!$B$21:$M$21,'Input Data'!$AA709:$AL709)</f>
        <v>1.0383832201162542</v>
      </c>
      <c r="AA709" s="176">
        <f>SUMPRODUCT('Cost Escalators'!$B$22:$M$22,'Input Data'!$AA709:$AL709)</f>
        <v>1.0489403514423388</v>
      </c>
      <c r="AC709" s="255">
        <f>IF(OR($A709='Cost Escalators'!$A$68,$A709='Cost Escalators'!$A$69,$A709='Cost Escalators'!$A$70,$A709='Cost Escalators'!$A$71),SUM($H709:$L709),0)</f>
        <v>0</v>
      </c>
    </row>
    <row r="710" spans="1:29" x14ac:dyDescent="0.2">
      <c r="A710" s="33" t="str">
        <f>'Input Data'!A710</f>
        <v>7356, 7357, 7563</v>
      </c>
      <c r="B710" s="33" t="str">
        <f>'Input Data'!B710</f>
        <v>Transformer Replacement</v>
      </c>
      <c r="C710" s="33" t="str">
        <f>'Input Data'!C710</f>
        <v>Beaconsfield West No.1 &amp; No.2 330kV Transformers</v>
      </c>
      <c r="D710" s="35" t="str">
        <f>'Input Data'!D710</f>
        <v>PS Replacement</v>
      </c>
      <c r="E710" s="63" t="str">
        <f>'Input Data'!E710</f>
        <v>Input_Proj_Future</v>
      </c>
      <c r="F710" s="69">
        <f>'Input Data'!F710</f>
        <v>2018</v>
      </c>
      <c r="G710" s="52">
        <f>'Input Data'!G710</f>
        <v>2013</v>
      </c>
      <c r="H710" s="97">
        <f>'Costs ($2014) Excl Real Esc'!H710</f>
        <v>0</v>
      </c>
      <c r="I710" s="70">
        <f>'Costs ($2014) Excl Real Esc'!I710</f>
        <v>0</v>
      </c>
      <c r="J710" s="70">
        <f>'Costs ($2014) Excl Real Esc'!J710</f>
        <v>0</v>
      </c>
      <c r="K710" s="70">
        <f>'Costs ($2014) Excl Real Esc'!K710</f>
        <v>0</v>
      </c>
      <c r="L710" s="71">
        <f>'Costs ($2014) Excl Real Esc'!L710*W710</f>
        <v>1247422.1339400942</v>
      </c>
      <c r="M710" s="34">
        <f>'Costs ($2014) Excl Real Esc'!M710*X710</f>
        <v>665005.84499643615</v>
      </c>
      <c r="N710" s="34">
        <f>'Costs ($2014) Excl Real Esc'!N710*Y710</f>
        <v>6568758.827072734</v>
      </c>
      <c r="O710" s="34">
        <f>'Costs ($2014) Excl Real Esc'!O710*Z710</f>
        <v>15960732.841623945</v>
      </c>
      <c r="P710" s="49">
        <f>'Costs ($2014) Excl Real Esc'!P710*AA710</f>
        <v>2806679.378366563</v>
      </c>
      <c r="R710" s="102">
        <f t="shared" si="47"/>
        <v>0</v>
      </c>
      <c r="S710" s="34">
        <f t="shared" si="48"/>
        <v>0</v>
      </c>
      <c r="T710" s="34">
        <f t="shared" si="49"/>
        <v>0</v>
      </c>
      <c r="U710" s="49">
        <f t="shared" si="50"/>
        <v>27248599.025999773</v>
      </c>
      <c r="W710" s="177">
        <f>SUMPRODUCT('Cost Escalators'!$B$18:$M$18,'Input Data'!$AA710:$AL710)</f>
        <v>1.0049952691563697</v>
      </c>
      <c r="X710" s="171">
        <f>SUMPRODUCT('Cost Escalators'!$B$19:$M$19,'Input Data'!$AA710:$AL710)</f>
        <v>1.0153297670510049</v>
      </c>
      <c r="Y710" s="171">
        <f>SUMPRODUCT('Cost Escalators'!$B$20:$M$20,'Input Data'!$AA710:$AL710)</f>
        <v>1.0261305952455775</v>
      </c>
      <c r="Z710" s="171">
        <f>SUMPRODUCT('Cost Escalators'!$B$21:$M$21,'Input Data'!$AA710:$AL710)</f>
        <v>1.0378071839692791</v>
      </c>
      <c r="AA710" s="176">
        <f>SUMPRODUCT('Cost Escalators'!$B$22:$M$22,'Input Data'!$AA710:$AL710)</f>
        <v>1.0497606920284361</v>
      </c>
      <c r="AC710" s="255">
        <f>IF(OR($A710='Cost Escalators'!$A$68,$A710='Cost Escalators'!$A$69,$A710='Cost Escalators'!$A$70,$A710='Cost Escalators'!$A$71),SUM($H710:$L710),0)</f>
        <v>0</v>
      </c>
    </row>
    <row r="711" spans="1:29" x14ac:dyDescent="0.2">
      <c r="A711" s="33">
        <f>'Input Data'!A711</f>
        <v>7711</v>
      </c>
      <c r="B711" s="33" t="str">
        <f>'Input Data'!B711</f>
        <v>Transmission Line Wood Pole Replacement</v>
      </c>
      <c r="C711" s="33" t="str">
        <f>'Input Data'!C711</f>
        <v>Line 970 Burrinjuck to Yass Pole Replacements</v>
      </c>
      <c r="D711" s="35" t="str">
        <f>'Input Data'!D711</f>
        <v>PS Replacement</v>
      </c>
      <c r="E711" s="63" t="str">
        <f>'Input Data'!E711</f>
        <v>Input_Proj_Future</v>
      </c>
      <c r="F711" s="69">
        <f>'Input Data'!F711</f>
        <v>2016</v>
      </c>
      <c r="G711" s="52">
        <f>'Input Data'!G711</f>
        <v>2013</v>
      </c>
      <c r="H711" s="97">
        <f>'Costs ($2014) Excl Real Esc'!H711</f>
        <v>0</v>
      </c>
      <c r="I711" s="70">
        <f>'Costs ($2014) Excl Real Esc'!I711</f>
        <v>0</v>
      </c>
      <c r="J711" s="70">
        <f>'Costs ($2014) Excl Real Esc'!J711</f>
        <v>0</v>
      </c>
      <c r="K711" s="70">
        <f>'Costs ($2014) Excl Real Esc'!K711</f>
        <v>0</v>
      </c>
      <c r="L711" s="71">
        <f>'Costs ($2014) Excl Real Esc'!L711*W711</f>
        <v>23225.094555216208</v>
      </c>
      <c r="M711" s="34">
        <f>'Costs ($2014) Excl Real Esc'!M711*X711</f>
        <v>201641.88071829203</v>
      </c>
      <c r="N711" s="34">
        <f>'Costs ($2014) Excl Real Esc'!N711*Y711</f>
        <v>9732040.9622245878</v>
      </c>
      <c r="O711" s="34">
        <f>'Costs ($2014) Excl Real Esc'!O711*Z711</f>
        <v>0</v>
      </c>
      <c r="P711" s="49">
        <f>'Costs ($2014) Excl Real Esc'!P711*AA711</f>
        <v>0</v>
      </c>
      <c r="R711" s="102">
        <f t="shared" si="47"/>
        <v>0</v>
      </c>
      <c r="S711" s="34">
        <f t="shared" si="48"/>
        <v>9956907.9374980964</v>
      </c>
      <c r="T711" s="34">
        <f t="shared" si="49"/>
        <v>0</v>
      </c>
      <c r="U711" s="49">
        <f t="shared" si="50"/>
        <v>0</v>
      </c>
      <c r="W711" s="177">
        <f>SUMPRODUCT('Cost Escalators'!$B$18:$M$18,'Input Data'!$AA711:$AL711)</f>
        <v>1.0081783089657066</v>
      </c>
      <c r="X711" s="171">
        <f>SUMPRODUCT('Cost Escalators'!$B$19:$M$19,'Input Data'!$AA711:$AL711)</f>
        <v>1.0240882296208542</v>
      </c>
      <c r="Y711" s="171">
        <f>SUMPRODUCT('Cost Escalators'!$B$20:$M$20,'Input Data'!$AA711:$AL711)</f>
        <v>1.0407765479302606</v>
      </c>
      <c r="Z711" s="171">
        <f>SUMPRODUCT('Cost Escalators'!$B$21:$M$21,'Input Data'!$AA711:$AL711)</f>
        <v>1.0584522284683244</v>
      </c>
      <c r="AA711" s="176">
        <f>SUMPRODUCT('Cost Escalators'!$B$22:$M$22,'Input Data'!$AA711:$AL711)</f>
        <v>1.076372230896917</v>
      </c>
      <c r="AC711" s="255">
        <f>IF(OR($A711='Cost Escalators'!$A$68,$A711='Cost Escalators'!$A$69,$A711='Cost Escalators'!$A$70,$A711='Cost Escalators'!$A$71),SUM($H711:$L711),0)</f>
        <v>0</v>
      </c>
    </row>
    <row r="712" spans="1:29" x14ac:dyDescent="0.2">
      <c r="A712" s="33">
        <f>'Input Data'!A712</f>
        <v>7699</v>
      </c>
      <c r="B712" s="33" t="str">
        <f>'Input Data'!B712</f>
        <v>Transmission Line Wood Pole Replacement</v>
      </c>
      <c r="C712" s="33" t="str">
        <f>'Input Data'!C712</f>
        <v>Line 99F Uranquinty to Yanco Pole Replacements</v>
      </c>
      <c r="D712" s="35" t="str">
        <f>'Input Data'!D712</f>
        <v>PS Replacement</v>
      </c>
      <c r="E712" s="63" t="str">
        <f>'Input Data'!E712</f>
        <v>Input_Proj_Future</v>
      </c>
      <c r="F712" s="69">
        <f>'Input Data'!F712</f>
        <v>2018</v>
      </c>
      <c r="G712" s="52">
        <f>'Input Data'!G712</f>
        <v>2013</v>
      </c>
      <c r="H712" s="97">
        <f>'Costs ($2014) Excl Real Esc'!H712</f>
        <v>0</v>
      </c>
      <c r="I712" s="70">
        <f>'Costs ($2014) Excl Real Esc'!I712</f>
        <v>0</v>
      </c>
      <c r="J712" s="70">
        <f>'Costs ($2014) Excl Real Esc'!J712</f>
        <v>0</v>
      </c>
      <c r="K712" s="70">
        <f>'Costs ($2014) Excl Real Esc'!K712</f>
        <v>0</v>
      </c>
      <c r="L712" s="71">
        <f>'Costs ($2014) Excl Real Esc'!L712*W712</f>
        <v>0</v>
      </c>
      <c r="M712" s="34">
        <f>'Costs ($2014) Excl Real Esc'!M712*X712</f>
        <v>65595.421193409435</v>
      </c>
      <c r="N712" s="34">
        <f>'Costs ($2014) Excl Real Esc'!N712*Y712</f>
        <v>236809.94917116177</v>
      </c>
      <c r="O712" s="34">
        <f>'Costs ($2014) Excl Real Esc'!O712*Z712</f>
        <v>563579.05248906661</v>
      </c>
      <c r="P712" s="49">
        <f>'Costs ($2014) Excl Real Esc'!P712*AA712</f>
        <v>20241829.191671744</v>
      </c>
      <c r="R712" s="102">
        <f t="shared" si="47"/>
        <v>0</v>
      </c>
      <c r="S712" s="34">
        <f t="shared" si="48"/>
        <v>0</v>
      </c>
      <c r="T712" s="34">
        <f t="shared" si="49"/>
        <v>0</v>
      </c>
      <c r="U712" s="49">
        <f t="shared" si="50"/>
        <v>21107813.614525381</v>
      </c>
      <c r="W712" s="177">
        <f>SUMPRODUCT('Cost Escalators'!$B$18:$M$18,'Input Data'!$AA712:$AL712)</f>
        <v>1.0097909525500317</v>
      </c>
      <c r="X712" s="171">
        <f>SUMPRODUCT('Cost Escalators'!$B$19:$M$19,'Input Data'!$AA712:$AL712)</f>
        <v>1.0280909873901329</v>
      </c>
      <c r="Y712" s="171">
        <f>SUMPRODUCT('Cost Escalators'!$B$20:$M$20,'Input Data'!$AA712:$AL712)</f>
        <v>1.0474097567068921</v>
      </c>
      <c r="Z712" s="171">
        <f>SUMPRODUCT('Cost Escalators'!$B$21:$M$21,'Input Data'!$AA712:$AL712)</f>
        <v>1.0673881834515022</v>
      </c>
      <c r="AA712" s="176">
        <f>SUMPRODUCT('Cost Escalators'!$B$22:$M$22,'Input Data'!$AA712:$AL712)</f>
        <v>1.0875342056451809</v>
      </c>
      <c r="AC712" s="255">
        <f>IF(OR($A712='Cost Escalators'!$A$68,$A712='Cost Escalators'!$A$69,$A712='Cost Escalators'!$A$70,$A712='Cost Escalators'!$A$71),SUM($H712:$L712),0)</f>
        <v>0</v>
      </c>
    </row>
    <row r="713" spans="1:29" x14ac:dyDescent="0.2">
      <c r="A713" s="33" t="str">
        <f>'Input Data'!A713</f>
        <v>6002H</v>
      </c>
      <c r="B713" s="33" t="str">
        <f>'Input Data'!B713</f>
        <v>Wallerawang to Orange Transmission Line Replacement</v>
      </c>
      <c r="C713" s="33" t="str">
        <f>'Input Data'!C713</f>
        <v>New 66kV Capacitor at Panorama</v>
      </c>
      <c r="D713" s="35" t="str">
        <f>'Input Data'!D713</f>
        <v>PS Replacement</v>
      </c>
      <c r="E713" s="63" t="str">
        <f>'Input Data'!E713</f>
        <v>Input_Proj_Future</v>
      </c>
      <c r="F713" s="69">
        <f>'Input Data'!F713</f>
        <v>2016</v>
      </c>
      <c r="G713" s="52">
        <f>'Input Data'!G713</f>
        <v>2013</v>
      </c>
      <c r="H713" s="97">
        <f>'Costs ($2014) Excl Real Esc'!H713</f>
        <v>0</v>
      </c>
      <c r="I713" s="70">
        <f>'Costs ($2014) Excl Real Esc'!I713</f>
        <v>0</v>
      </c>
      <c r="J713" s="70">
        <f>'Costs ($2014) Excl Real Esc'!J713</f>
        <v>0</v>
      </c>
      <c r="K713" s="70">
        <f>'Costs ($2014) Excl Real Esc'!K713</f>
        <v>0</v>
      </c>
      <c r="L713" s="71">
        <f>'Costs ($2014) Excl Real Esc'!L713*W713</f>
        <v>0</v>
      </c>
      <c r="M713" s="34">
        <f>'Costs ($2014) Excl Real Esc'!M713*X713</f>
        <v>87378.629697920711</v>
      </c>
      <c r="N713" s="34">
        <f>'Costs ($2014) Excl Real Esc'!N713*Y713</f>
        <v>1121769.2988515019</v>
      </c>
      <c r="O713" s="34">
        <f>'Costs ($2014) Excl Real Esc'!O713*Z713</f>
        <v>0</v>
      </c>
      <c r="P713" s="49">
        <f>'Costs ($2014) Excl Real Esc'!P713*AA713</f>
        <v>0</v>
      </c>
      <c r="R713" s="102">
        <f t="shared" si="47"/>
        <v>0</v>
      </c>
      <c r="S713" s="34">
        <f t="shared" si="48"/>
        <v>1209147.9285494226</v>
      </c>
      <c r="T713" s="34">
        <f t="shared" si="49"/>
        <v>0</v>
      </c>
      <c r="U713" s="49">
        <f t="shared" si="50"/>
        <v>0</v>
      </c>
      <c r="W713" s="177">
        <f>SUMPRODUCT('Cost Escalators'!$B$18:$M$18,'Input Data'!$AA713:$AL713)</f>
        <v>1.0009528117990703</v>
      </c>
      <c r="X713" s="171">
        <f>SUMPRODUCT('Cost Escalators'!$B$19:$M$19,'Input Data'!$AA713:$AL713)</f>
        <v>1.0063453698968856</v>
      </c>
      <c r="Y713" s="171">
        <f>SUMPRODUCT('Cost Escalators'!$B$20:$M$20,'Input Data'!$AA713:$AL713)</f>
        <v>1.0117674475160545</v>
      </c>
      <c r="Z713" s="171">
        <f>SUMPRODUCT('Cost Escalators'!$B$21:$M$21,'Input Data'!$AA713:$AL713)</f>
        <v>1.0189221767459538</v>
      </c>
      <c r="AA713" s="176">
        <f>SUMPRODUCT('Cost Escalators'!$B$22:$M$22,'Input Data'!$AA713:$AL713)</f>
        <v>1.0268647584397619</v>
      </c>
      <c r="AC713" s="255">
        <f>IF(OR($A713='Cost Escalators'!$A$68,$A713='Cost Escalators'!$A$69,$A713='Cost Escalators'!$A$70,$A713='Cost Escalators'!$A$71),SUM($H713:$L713),0)</f>
        <v>0</v>
      </c>
    </row>
    <row r="714" spans="1:29" x14ac:dyDescent="0.2">
      <c r="A714" s="33" t="str">
        <f>'Input Data'!A714</f>
        <v>6002I</v>
      </c>
      <c r="B714" s="33" t="str">
        <f>'Input Data'!B714</f>
        <v>Wallerawang to Orange Transmission Line Replacement</v>
      </c>
      <c r="C714" s="33" t="str">
        <f>'Input Data'!C714</f>
        <v>New 66kV Capacitor at Orange</v>
      </c>
      <c r="D714" s="35" t="str">
        <f>'Input Data'!D714</f>
        <v>PS Replacement</v>
      </c>
      <c r="E714" s="63" t="str">
        <f>'Input Data'!E714</f>
        <v>Input_Proj_Future</v>
      </c>
      <c r="F714" s="69">
        <f>'Input Data'!F714</f>
        <v>2016</v>
      </c>
      <c r="G714" s="52">
        <f>'Input Data'!G714</f>
        <v>2013</v>
      </c>
      <c r="H714" s="97">
        <f>'Costs ($2014) Excl Real Esc'!H714</f>
        <v>0</v>
      </c>
      <c r="I714" s="70">
        <f>'Costs ($2014) Excl Real Esc'!I714</f>
        <v>0</v>
      </c>
      <c r="J714" s="70">
        <f>'Costs ($2014) Excl Real Esc'!J714</f>
        <v>0</v>
      </c>
      <c r="K714" s="70">
        <f>'Costs ($2014) Excl Real Esc'!K714</f>
        <v>0</v>
      </c>
      <c r="L714" s="71">
        <f>'Costs ($2014) Excl Real Esc'!L714*W714</f>
        <v>0</v>
      </c>
      <c r="M714" s="34">
        <f>'Costs ($2014) Excl Real Esc'!M714*X714</f>
        <v>92334.975915090705</v>
      </c>
      <c r="N714" s="34">
        <f>'Costs ($2014) Excl Real Esc'!N714*Y714</f>
        <v>1185704.6212723914</v>
      </c>
      <c r="O714" s="34">
        <f>'Costs ($2014) Excl Real Esc'!O714*Z714</f>
        <v>0</v>
      </c>
      <c r="P714" s="49">
        <f>'Costs ($2014) Excl Real Esc'!P714*AA714</f>
        <v>0</v>
      </c>
      <c r="R714" s="102">
        <f t="shared" si="47"/>
        <v>0</v>
      </c>
      <c r="S714" s="34">
        <f t="shared" si="48"/>
        <v>1278039.5971874821</v>
      </c>
      <c r="T714" s="34">
        <f t="shared" si="49"/>
        <v>0</v>
      </c>
      <c r="U714" s="49">
        <f t="shared" si="50"/>
        <v>0</v>
      </c>
      <c r="W714" s="177">
        <f>SUMPRODUCT('Cost Escalators'!$B$18:$M$18,'Input Data'!$AA714:$AL714)</f>
        <v>1.0012034725762695</v>
      </c>
      <c r="X714" s="171">
        <f>SUMPRODUCT('Cost Escalators'!$B$19:$M$19,'Input Data'!$AA714:$AL714)</f>
        <v>1.0068481287278672</v>
      </c>
      <c r="Y714" s="171">
        <f>SUMPRODUCT('Cost Escalators'!$B$20:$M$20,'Input Data'!$AA714:$AL714)</f>
        <v>1.012532158475987</v>
      </c>
      <c r="Z714" s="171">
        <f>SUMPRODUCT('Cost Escalators'!$B$21:$M$21,'Input Data'!$AA714:$AL714)</f>
        <v>1.0199792808461374</v>
      </c>
      <c r="AA714" s="176">
        <f>SUMPRODUCT('Cost Escalators'!$B$22:$M$22,'Input Data'!$AA714:$AL714)</f>
        <v>1.0282255889860308</v>
      </c>
      <c r="AC714" s="255">
        <f>IF(OR($A714='Cost Escalators'!$A$68,$A714='Cost Escalators'!$A$69,$A714='Cost Escalators'!$A$70,$A714='Cost Escalators'!$A$71),SUM($H714:$L714),0)</f>
        <v>0</v>
      </c>
    </row>
    <row r="715" spans="1:29" x14ac:dyDescent="0.2">
      <c r="A715" s="33" t="str">
        <f>'Input Data'!A715</f>
        <v>6002J</v>
      </c>
      <c r="B715" s="33" t="str">
        <f>'Input Data'!B715</f>
        <v>Wallerawang to Orange Transmission Line Replacement</v>
      </c>
      <c r="C715" s="33" t="str">
        <f>'Input Data'!C715</f>
        <v>New 132kV Capacitor at Orange North</v>
      </c>
      <c r="D715" s="35" t="str">
        <f>'Input Data'!D715</f>
        <v>PS Replacement</v>
      </c>
      <c r="E715" s="63" t="str">
        <f>'Input Data'!E715</f>
        <v>Input_Proj_Future</v>
      </c>
      <c r="F715" s="69">
        <f>'Input Data'!F715</f>
        <v>2016</v>
      </c>
      <c r="G715" s="52">
        <f>'Input Data'!G715</f>
        <v>2013</v>
      </c>
      <c r="H715" s="97">
        <f>'Costs ($2014) Excl Real Esc'!H715</f>
        <v>0</v>
      </c>
      <c r="I715" s="70">
        <f>'Costs ($2014) Excl Real Esc'!I715</f>
        <v>0</v>
      </c>
      <c r="J715" s="70">
        <f>'Costs ($2014) Excl Real Esc'!J715</f>
        <v>0</v>
      </c>
      <c r="K715" s="70">
        <f>'Costs ($2014) Excl Real Esc'!K715</f>
        <v>0</v>
      </c>
      <c r="L715" s="71">
        <f>'Costs ($2014) Excl Real Esc'!L715*W715</f>
        <v>0</v>
      </c>
      <c r="M715" s="34">
        <f>'Costs ($2014) Excl Real Esc'!M715*X715</f>
        <v>92797.793590701622</v>
      </c>
      <c r="N715" s="34">
        <f>'Costs ($2014) Excl Real Esc'!N715*Y715</f>
        <v>1191325.0770546033</v>
      </c>
      <c r="O715" s="34">
        <f>'Costs ($2014) Excl Real Esc'!O715*Z715</f>
        <v>0</v>
      </c>
      <c r="P715" s="49">
        <f>'Costs ($2014) Excl Real Esc'!P715*AA715</f>
        <v>0</v>
      </c>
      <c r="R715" s="102">
        <f t="shared" si="47"/>
        <v>0</v>
      </c>
      <c r="S715" s="34">
        <f t="shared" si="48"/>
        <v>1284122.8706453049</v>
      </c>
      <c r="T715" s="34">
        <f t="shared" si="49"/>
        <v>0</v>
      </c>
      <c r="U715" s="49">
        <f t="shared" si="50"/>
        <v>0</v>
      </c>
      <c r="W715" s="177">
        <f>SUMPRODUCT('Cost Escalators'!$B$18:$M$18,'Input Data'!$AA715:$AL715)</f>
        <v>1.0013490789759296</v>
      </c>
      <c r="X715" s="171">
        <f>SUMPRODUCT('Cost Escalators'!$B$19:$M$19,'Input Data'!$AA715:$AL715)</f>
        <v>1.0066905787447409</v>
      </c>
      <c r="Y715" s="171">
        <f>SUMPRODUCT('Cost Escalators'!$B$20:$M$20,'Input Data'!$AA715:$AL715)</f>
        <v>1.0120940585717111</v>
      </c>
      <c r="Z715" s="171">
        <f>SUMPRODUCT('Cost Escalators'!$B$21:$M$21,'Input Data'!$AA715:$AL715)</f>
        <v>1.0190184464364953</v>
      </c>
      <c r="AA715" s="176">
        <f>SUMPRODUCT('Cost Escalators'!$B$22:$M$22,'Input Data'!$AA715:$AL715)</f>
        <v>1.026624713297928</v>
      </c>
      <c r="AC715" s="255">
        <f>IF(OR($A715='Cost Escalators'!$A$68,$A715='Cost Escalators'!$A$69,$A715='Cost Escalators'!$A$70,$A715='Cost Escalators'!$A$71),SUM($H715:$L715),0)</f>
        <v>0</v>
      </c>
    </row>
    <row r="716" spans="1:29" x14ac:dyDescent="0.2">
      <c r="A716" s="33" t="str">
        <f>'Input Data'!A716</f>
        <v>6002K</v>
      </c>
      <c r="B716" s="33" t="str">
        <f>'Input Data'!B716</f>
        <v>Wallerawang to Orange Transmission Line Replacement</v>
      </c>
      <c r="C716" s="33" t="str">
        <f>'Input Data'!C716</f>
        <v>New Series Reactor on Line 94X at Wallerawang</v>
      </c>
      <c r="D716" s="35" t="str">
        <f>'Input Data'!D716</f>
        <v>PS Replacement</v>
      </c>
      <c r="E716" s="63" t="str">
        <f>'Input Data'!E716</f>
        <v>Input_Proj_Future</v>
      </c>
      <c r="F716" s="69">
        <f>'Input Data'!F716</f>
        <v>2016</v>
      </c>
      <c r="G716" s="52">
        <f>'Input Data'!G716</f>
        <v>2013</v>
      </c>
      <c r="H716" s="97">
        <f>'Costs ($2014) Excl Real Esc'!H716</f>
        <v>0</v>
      </c>
      <c r="I716" s="70">
        <f>'Costs ($2014) Excl Real Esc'!I716</f>
        <v>0</v>
      </c>
      <c r="J716" s="70">
        <f>'Costs ($2014) Excl Real Esc'!J716</f>
        <v>0</v>
      </c>
      <c r="K716" s="70">
        <f>'Costs ($2014) Excl Real Esc'!K716</f>
        <v>0</v>
      </c>
      <c r="L716" s="71">
        <f>'Costs ($2014) Excl Real Esc'!L716*W716</f>
        <v>0</v>
      </c>
      <c r="M716" s="34">
        <f>'Costs ($2014) Excl Real Esc'!M716*X716</f>
        <v>123295.51563248345</v>
      </c>
      <c r="N716" s="34">
        <f>'Costs ($2014) Excl Real Esc'!N716*Y716</f>
        <v>1583628.9838669768</v>
      </c>
      <c r="O716" s="34">
        <f>'Costs ($2014) Excl Real Esc'!O716*Z716</f>
        <v>0</v>
      </c>
      <c r="P716" s="49">
        <f>'Costs ($2014) Excl Real Esc'!P716*AA716</f>
        <v>0</v>
      </c>
      <c r="R716" s="102">
        <f t="shared" si="47"/>
        <v>0</v>
      </c>
      <c r="S716" s="34">
        <f t="shared" si="48"/>
        <v>1706924.4994994602</v>
      </c>
      <c r="T716" s="34">
        <f t="shared" si="49"/>
        <v>0</v>
      </c>
      <c r="U716" s="49">
        <f t="shared" si="50"/>
        <v>0</v>
      </c>
      <c r="W716" s="177">
        <f>SUMPRODUCT('Cost Escalators'!$B$18:$M$18,'Input Data'!$AA716:$AL716)</f>
        <v>1.0081949118701257</v>
      </c>
      <c r="X716" s="171">
        <f>SUMPRODUCT('Cost Escalators'!$B$19:$M$19,'Input Data'!$AA716:$AL716)</f>
        <v>1.0140266386718391</v>
      </c>
      <c r="Y716" s="171">
        <f>SUMPRODUCT('Cost Escalators'!$B$20:$M$20,'Input Data'!$AA716:$AL716)</f>
        <v>1.0199733756238853</v>
      </c>
      <c r="Z716" s="171">
        <f>SUMPRODUCT('Cost Escalators'!$B$21:$M$21,'Input Data'!$AA716:$AL716)</f>
        <v>1.0272981479116612</v>
      </c>
      <c r="AA716" s="176">
        <f>SUMPRODUCT('Cost Escalators'!$B$22:$M$22,'Input Data'!$AA716:$AL716)</f>
        <v>1.0352249300500491</v>
      </c>
      <c r="AC716" s="255">
        <f>IF(OR($A716='Cost Escalators'!$A$68,$A716='Cost Escalators'!$A$69,$A716='Cost Escalators'!$A$70,$A716='Cost Escalators'!$A$71),SUM($H716:$L716),0)</f>
        <v>0</v>
      </c>
    </row>
    <row r="717" spans="1:29" x14ac:dyDescent="0.2">
      <c r="A717" s="33" t="str">
        <f>'Input Data'!A717</f>
        <v>6002L</v>
      </c>
      <c r="B717" s="33" t="str">
        <f>'Input Data'!B717</f>
        <v>Wallerawang to Orange Transmission Line Replacement</v>
      </c>
      <c r="C717" s="33" t="str">
        <f>'Input Data'!C717</f>
        <v xml:space="preserve">New Series Reactor on Line 949 at Mt Piper </v>
      </c>
      <c r="D717" s="35" t="str">
        <f>'Input Data'!D717</f>
        <v>PS Replacement</v>
      </c>
      <c r="E717" s="63" t="str">
        <f>'Input Data'!E717</f>
        <v>Input_Proj_Future</v>
      </c>
      <c r="F717" s="69">
        <f>'Input Data'!F717</f>
        <v>2019</v>
      </c>
      <c r="G717" s="52">
        <f>'Input Data'!G717</f>
        <v>2013</v>
      </c>
      <c r="H717" s="97">
        <f>'Costs ($2014) Excl Real Esc'!H717</f>
        <v>0</v>
      </c>
      <c r="I717" s="70">
        <f>'Costs ($2014) Excl Real Esc'!I717</f>
        <v>0</v>
      </c>
      <c r="J717" s="70">
        <f>'Costs ($2014) Excl Real Esc'!J717</f>
        <v>0</v>
      </c>
      <c r="K717" s="70">
        <f>'Costs ($2014) Excl Real Esc'!K717</f>
        <v>0</v>
      </c>
      <c r="L717" s="71">
        <f>'Costs ($2014) Excl Real Esc'!L717*W717</f>
        <v>0</v>
      </c>
      <c r="M717" s="34">
        <f>'Costs ($2014) Excl Real Esc'!M717*X717</f>
        <v>0</v>
      </c>
      <c r="N717" s="34">
        <f>'Costs ($2014) Excl Real Esc'!N717*Y717</f>
        <v>0</v>
      </c>
      <c r="O717" s="34">
        <f>'Costs ($2014) Excl Real Esc'!O717*Z717</f>
        <v>0</v>
      </c>
      <c r="P717" s="49">
        <f>'Costs ($2014) Excl Real Esc'!P717*AA717</f>
        <v>125873.01622894449</v>
      </c>
      <c r="R717" s="102">
        <f t="shared" si="47"/>
        <v>0</v>
      </c>
      <c r="S717" s="34">
        <f t="shared" si="48"/>
        <v>0</v>
      </c>
      <c r="T717" s="34">
        <f t="shared" si="49"/>
        <v>0</v>
      </c>
      <c r="U717" s="49">
        <f t="shared" si="50"/>
        <v>0</v>
      </c>
      <c r="W717" s="177">
        <f>SUMPRODUCT('Cost Escalators'!$B$18:$M$18,'Input Data'!$AA717:$AL717)</f>
        <v>1.0081949118701257</v>
      </c>
      <c r="X717" s="171">
        <f>SUMPRODUCT('Cost Escalators'!$B$19:$M$19,'Input Data'!$AA717:$AL717)</f>
        <v>1.0140266386718391</v>
      </c>
      <c r="Y717" s="171">
        <f>SUMPRODUCT('Cost Escalators'!$B$20:$M$20,'Input Data'!$AA717:$AL717)</f>
        <v>1.0199733756238853</v>
      </c>
      <c r="Z717" s="171">
        <f>SUMPRODUCT('Cost Escalators'!$B$21:$M$21,'Input Data'!$AA717:$AL717)</f>
        <v>1.0272981479116612</v>
      </c>
      <c r="AA717" s="176">
        <f>SUMPRODUCT('Cost Escalators'!$B$22:$M$22,'Input Data'!$AA717:$AL717)</f>
        <v>1.0352249300500491</v>
      </c>
      <c r="AC717" s="255">
        <f>IF(OR($A717='Cost Escalators'!$A$68,$A717='Cost Escalators'!$A$69,$A717='Cost Escalators'!$A$70,$A717='Cost Escalators'!$A$71),SUM($H717:$L717),0)</f>
        <v>0</v>
      </c>
    </row>
    <row r="718" spans="1:29" x14ac:dyDescent="0.2">
      <c r="A718" s="33">
        <f>'Input Data'!A718</f>
        <v>7839</v>
      </c>
      <c r="B718" s="33" t="str">
        <f>'Input Data'!B718</f>
        <v>Cable Remediation</v>
      </c>
      <c r="C718" s="33" t="str">
        <f>'Input Data'!C718</f>
        <v>Sydney South 330kV Series Reactor Reconfiguration</v>
      </c>
      <c r="D718" s="35" t="str">
        <f>'Input Data'!D718</f>
        <v>PS Security/Compliance</v>
      </c>
      <c r="E718" s="63" t="str">
        <f>'Input Data'!E718</f>
        <v>Input_Proj_Future</v>
      </c>
      <c r="F718" s="69">
        <f>'Input Data'!F718</f>
        <v>2018</v>
      </c>
      <c r="G718" s="52">
        <f>'Input Data'!G718</f>
        <v>2013</v>
      </c>
      <c r="H718" s="97">
        <f>'Costs ($2014) Excl Real Esc'!H718</f>
        <v>0</v>
      </c>
      <c r="I718" s="70">
        <f>'Costs ($2014) Excl Real Esc'!I718</f>
        <v>0</v>
      </c>
      <c r="J718" s="70">
        <f>'Costs ($2014) Excl Real Esc'!J718</f>
        <v>0</v>
      </c>
      <c r="K718" s="70">
        <f>'Costs ($2014) Excl Real Esc'!K718</f>
        <v>0</v>
      </c>
      <c r="L718" s="71">
        <f>'Costs ($2014) Excl Real Esc'!L718*W718</f>
        <v>0</v>
      </c>
      <c r="M718" s="34">
        <f>'Costs ($2014) Excl Real Esc'!M718*X718</f>
        <v>95030.591486714664</v>
      </c>
      <c r="N718" s="34">
        <f>'Costs ($2014) Excl Real Esc'!N718*Y718</f>
        <v>431928.64467898634</v>
      </c>
      <c r="O718" s="34">
        <f>'Costs ($2014) Excl Real Esc'!O718*Z718</f>
        <v>2531865.6644825023</v>
      </c>
      <c r="P718" s="49">
        <f>'Costs ($2014) Excl Real Esc'!P718*AA718</f>
        <v>3444573.6775340587</v>
      </c>
      <c r="R718" s="102">
        <f t="shared" si="47"/>
        <v>0</v>
      </c>
      <c r="S718" s="34">
        <f t="shared" si="48"/>
        <v>0</v>
      </c>
      <c r="T718" s="34">
        <f t="shared" si="49"/>
        <v>0</v>
      </c>
      <c r="U718" s="49">
        <f t="shared" si="50"/>
        <v>6503398.5781822614</v>
      </c>
      <c r="W718" s="177">
        <f>SUMPRODUCT('Cost Escalators'!$B$18:$M$18,'Input Data'!$AA718:$AL718)</f>
        <v>1.005940894241659</v>
      </c>
      <c r="X718" s="171">
        <f>SUMPRODUCT('Cost Escalators'!$B$19:$M$19,'Input Data'!$AA718:$AL718)</f>
        <v>1.0177548825008407</v>
      </c>
      <c r="Y718" s="171">
        <f>SUMPRODUCT('Cost Escalators'!$B$20:$M$20,'Input Data'!$AA718:$AL718)</f>
        <v>1.0299939115723791</v>
      </c>
      <c r="Z718" s="171">
        <f>SUMPRODUCT('Cost Escalators'!$B$21:$M$21,'Input Data'!$AA718:$AL718)</f>
        <v>1.0438787358245984</v>
      </c>
      <c r="AA718" s="176">
        <f>SUMPRODUCT('Cost Escalators'!$B$22:$M$22,'Input Data'!$AA718:$AL718)</f>
        <v>1.0584052411804248</v>
      </c>
      <c r="AC718" s="255">
        <f>IF(OR($A718='Cost Escalators'!$A$68,$A718='Cost Escalators'!$A$69,$A718='Cost Escalators'!$A$70,$A718='Cost Escalators'!$A$71),SUM($H718:$L718),0)</f>
        <v>0</v>
      </c>
    </row>
    <row r="719" spans="1:29" x14ac:dyDescent="0.2">
      <c r="A719" s="33">
        <f>'Input Data'!A719</f>
        <v>7646</v>
      </c>
      <c r="B719" s="33" t="str">
        <f>'Input Data'!B719</f>
        <v>Communications</v>
      </c>
      <c r="C719" s="33" t="str">
        <f>'Input Data'!C719</f>
        <v>Communications to Beryl and Ilford</v>
      </c>
      <c r="D719" s="35" t="str">
        <f>'Input Data'!D719</f>
        <v>PS Security/Compliance</v>
      </c>
      <c r="E719" s="63" t="str">
        <f>'Input Data'!E719</f>
        <v>Input_Proj_Future</v>
      </c>
      <c r="F719" s="69">
        <f>'Input Data'!F719</f>
        <v>2017</v>
      </c>
      <c r="G719" s="52">
        <f>'Input Data'!G719</f>
        <v>2013</v>
      </c>
      <c r="H719" s="97">
        <f>'Costs ($2014) Excl Real Esc'!H719</f>
        <v>0</v>
      </c>
      <c r="I719" s="70">
        <f>'Costs ($2014) Excl Real Esc'!I719</f>
        <v>0</v>
      </c>
      <c r="J719" s="70">
        <f>'Costs ($2014) Excl Real Esc'!J719</f>
        <v>0</v>
      </c>
      <c r="K719" s="70">
        <f>'Costs ($2014) Excl Real Esc'!K719</f>
        <v>0</v>
      </c>
      <c r="L719" s="71">
        <f>'Costs ($2014) Excl Real Esc'!L719*W719</f>
        <v>0</v>
      </c>
      <c r="M719" s="34">
        <f>'Costs ($2014) Excl Real Esc'!M719*X719</f>
        <v>69557.09592158212</v>
      </c>
      <c r="N719" s="34">
        <f>'Costs ($2014) Excl Real Esc'!N719*Y719</f>
        <v>661522.49913693604</v>
      </c>
      <c r="O719" s="34">
        <f>'Costs ($2014) Excl Real Esc'!O719*Z719</f>
        <v>567221.18116844946</v>
      </c>
      <c r="P719" s="49">
        <f>'Costs ($2014) Excl Real Esc'!P719*AA719</f>
        <v>0</v>
      </c>
      <c r="R719" s="102">
        <f t="shared" si="47"/>
        <v>0</v>
      </c>
      <c r="S719" s="34">
        <f t="shared" si="48"/>
        <v>0</v>
      </c>
      <c r="T719" s="34">
        <f t="shared" si="49"/>
        <v>1298300.7762269676</v>
      </c>
      <c r="U719" s="49">
        <f t="shared" si="50"/>
        <v>0</v>
      </c>
      <c r="W719" s="177">
        <f>SUMPRODUCT('Cost Escalators'!$B$18:$M$18,'Input Data'!$AA719:$AL719)</f>
        <v>1.0048699529923524</v>
      </c>
      <c r="X719" s="171">
        <f>SUMPRODUCT('Cost Escalators'!$B$19:$M$19,'Input Data'!$AA719:$AL719)</f>
        <v>1.0180752880472002</v>
      </c>
      <c r="Y719" s="171">
        <f>SUMPRODUCT('Cost Escalators'!$B$20:$M$20,'Input Data'!$AA719:$AL719)</f>
        <v>1.0317314535298223</v>
      </c>
      <c r="Z719" s="171">
        <f>SUMPRODUCT('Cost Escalators'!$B$21:$M$21,'Input Data'!$AA719:$AL719)</f>
        <v>1.047372032133659</v>
      </c>
      <c r="AA719" s="176">
        <f>SUMPRODUCT('Cost Escalators'!$B$22:$M$22,'Input Data'!$AA719:$AL719)</f>
        <v>1.0638028848500922</v>
      </c>
      <c r="AC719" s="255">
        <f>IF(OR($A719='Cost Escalators'!$A$68,$A719='Cost Escalators'!$A$69,$A719='Cost Escalators'!$A$70,$A719='Cost Escalators'!$A$71),SUM($H719:$L719),0)</f>
        <v>0</v>
      </c>
    </row>
    <row r="720" spans="1:29" x14ac:dyDescent="0.2">
      <c r="A720" s="33">
        <f>'Input Data'!A720</f>
        <v>7316</v>
      </c>
      <c r="B720" s="33" t="str">
        <f>'Input Data'!B720</f>
        <v>Control System</v>
      </c>
      <c r="C720" s="33" t="str">
        <f>'Input Data'!C720</f>
        <v>Multiple Contingency System Protection Scheme</v>
      </c>
      <c r="D720" s="35" t="str">
        <f>'Input Data'!D720</f>
        <v>PS Security/Compliance</v>
      </c>
      <c r="E720" s="63" t="str">
        <f>'Input Data'!E720</f>
        <v>Input_Proj_Future</v>
      </c>
      <c r="F720" s="69">
        <f>'Input Data'!F720</f>
        <v>2016</v>
      </c>
      <c r="G720" s="52">
        <f>'Input Data'!G720</f>
        <v>2013</v>
      </c>
      <c r="H720" s="97">
        <f>'Costs ($2014) Excl Real Esc'!H720</f>
        <v>0</v>
      </c>
      <c r="I720" s="70">
        <f>'Costs ($2014) Excl Real Esc'!I720</f>
        <v>0</v>
      </c>
      <c r="J720" s="70">
        <f>'Costs ($2014) Excl Real Esc'!J720</f>
        <v>0</v>
      </c>
      <c r="K720" s="70">
        <f>'Costs ($2014) Excl Real Esc'!K720</f>
        <v>0</v>
      </c>
      <c r="L720" s="71">
        <f>'Costs ($2014) Excl Real Esc'!L720*W720</f>
        <v>0</v>
      </c>
      <c r="M720" s="34">
        <f>'Costs ($2014) Excl Real Esc'!M720*X720</f>
        <v>633331.27391708689</v>
      </c>
      <c r="N720" s="34">
        <f>'Costs ($2014) Excl Real Esc'!N720*Y720</f>
        <v>4107225.2366065555</v>
      </c>
      <c r="O720" s="34">
        <f>'Costs ($2014) Excl Real Esc'!O720*Z720</f>
        <v>0</v>
      </c>
      <c r="P720" s="49">
        <f>'Costs ($2014) Excl Real Esc'!P720*AA720</f>
        <v>0</v>
      </c>
      <c r="R720" s="102">
        <f t="shared" si="47"/>
        <v>0</v>
      </c>
      <c r="S720" s="34">
        <f t="shared" si="48"/>
        <v>4740556.5105236424</v>
      </c>
      <c r="T720" s="34">
        <f t="shared" si="49"/>
        <v>0</v>
      </c>
      <c r="U720" s="49">
        <f t="shared" si="50"/>
        <v>0</v>
      </c>
      <c r="W720" s="177">
        <f>SUMPRODUCT('Cost Escalators'!$B$18:$M$18,'Input Data'!$AA720:$AL720)</f>
        <v>0.99871931743291031</v>
      </c>
      <c r="X720" s="171">
        <f>SUMPRODUCT('Cost Escalators'!$B$19:$M$19,'Input Data'!$AA720:$AL720)</f>
        <v>1.0041350969332128</v>
      </c>
      <c r="Y720" s="171">
        <f>SUMPRODUCT('Cost Escalators'!$B$20:$M$20,'Input Data'!$AA720:$AL720)</f>
        <v>1.009346502404143</v>
      </c>
      <c r="Z720" s="171">
        <f>SUMPRODUCT('Cost Escalators'!$B$21:$M$21,'Input Data'!$AA720:$AL720)</f>
        <v>1.0176942684085721</v>
      </c>
      <c r="AA720" s="176">
        <f>SUMPRODUCT('Cost Escalators'!$B$22:$M$22,'Input Data'!$AA720:$AL720)</f>
        <v>1.0275374411256553</v>
      </c>
      <c r="AC720" s="255">
        <f>IF(OR($A720='Cost Escalators'!$A$68,$A720='Cost Escalators'!$A$69,$A720='Cost Escalators'!$A$70,$A720='Cost Escalators'!$A$71),SUM($H720:$L720),0)</f>
        <v>0</v>
      </c>
    </row>
    <row r="721" spans="1:29" x14ac:dyDescent="0.2">
      <c r="A721" s="33" t="str">
        <f>'Input Data'!A721</f>
        <v>P0001885</v>
      </c>
      <c r="B721" s="33" t="str">
        <f>'Input Data'!B721</f>
        <v>Protection Change</v>
      </c>
      <c r="C721" s="33" t="str">
        <f>'Input Data'!C721</f>
        <v>Gadara Protection Change</v>
      </c>
      <c r="D721" s="35" t="str">
        <f>'Input Data'!D721</f>
        <v>PS Security/Compliance</v>
      </c>
      <c r="E721" s="63" t="str">
        <f>'Input Data'!E721</f>
        <v>Input_Proj_Future</v>
      </c>
      <c r="F721" s="69">
        <f>'Input Data'!F721</f>
        <v>2014</v>
      </c>
      <c r="G721" s="52">
        <f>'Input Data'!G721</f>
        <v>2013</v>
      </c>
      <c r="H721" s="97">
        <f>'Costs ($2014) Excl Real Esc'!H721</f>
        <v>0</v>
      </c>
      <c r="I721" s="70">
        <f>'Costs ($2014) Excl Real Esc'!I721</f>
        <v>0</v>
      </c>
      <c r="J721" s="70">
        <f>'Costs ($2014) Excl Real Esc'!J721</f>
        <v>0</v>
      </c>
      <c r="K721" s="70">
        <f>'Costs ($2014) Excl Real Esc'!K721</f>
        <v>344291.5703125</v>
      </c>
      <c r="L721" s="71">
        <f>'Costs ($2014) Excl Real Esc'!L721*W721</f>
        <v>70327.028385684986</v>
      </c>
      <c r="M721" s="34">
        <f>'Costs ($2014) Excl Real Esc'!M721*X721</f>
        <v>0</v>
      </c>
      <c r="N721" s="34">
        <f>'Costs ($2014) Excl Real Esc'!N721*Y721</f>
        <v>0</v>
      </c>
      <c r="O721" s="34">
        <f>'Costs ($2014) Excl Real Esc'!O721*Z721</f>
        <v>0</v>
      </c>
      <c r="P721" s="49">
        <f>'Costs ($2014) Excl Real Esc'!P721*AA721</f>
        <v>0</v>
      </c>
      <c r="R721" s="102">
        <f t="shared" si="47"/>
        <v>0</v>
      </c>
      <c r="S721" s="34">
        <f t="shared" si="48"/>
        <v>0</v>
      </c>
      <c r="T721" s="34">
        <f t="shared" si="49"/>
        <v>0</v>
      </c>
      <c r="U721" s="49">
        <f t="shared" si="50"/>
        <v>0</v>
      </c>
      <c r="W721" s="177">
        <f>SUMPRODUCT('Cost Escalators'!$B$18:$M$18,'Input Data'!$AA721:$AL721)</f>
        <v>0.99806173581160873</v>
      </c>
      <c r="X721" s="171">
        <f>SUMPRODUCT('Cost Escalators'!$B$19:$M$19,'Input Data'!$AA721:$AL721)</f>
        <v>1.0042525160918365</v>
      </c>
      <c r="Y721" s="171">
        <f>SUMPRODUCT('Cost Escalators'!$B$20:$M$20,'Input Data'!$AA721:$AL721)</f>
        <v>1.0101762699947874</v>
      </c>
      <c r="Z721" s="171">
        <f>SUMPRODUCT('Cost Escalators'!$B$21:$M$21,'Input Data'!$AA721:$AL721)</f>
        <v>1.0198845128078702</v>
      </c>
      <c r="AA721" s="176">
        <f>SUMPRODUCT('Cost Escalators'!$B$22:$M$22,'Input Data'!$AA721:$AL721)</f>
        <v>1.0314026744692022</v>
      </c>
      <c r="AC721" s="255">
        <f>IF(OR($A721='Cost Escalators'!$A$68,$A721='Cost Escalators'!$A$69,$A721='Cost Escalators'!$A$70,$A721='Cost Escalators'!$A$71),SUM($H721:$L721),0)</f>
        <v>0</v>
      </c>
    </row>
    <row r="722" spans="1:29" x14ac:dyDescent="0.2">
      <c r="A722" s="33">
        <f>'Input Data'!A722</f>
        <v>6832</v>
      </c>
      <c r="B722" s="33" t="str">
        <f>'Input Data'!B722</f>
        <v>Quality of Supply</v>
      </c>
      <c r="C722" s="33" t="str">
        <f>'Input Data'!C722</f>
        <v>Voltage Unbalance Limits</v>
      </c>
      <c r="D722" s="35" t="str">
        <f>'Input Data'!D722</f>
        <v>PS Security/Compliance</v>
      </c>
      <c r="E722" s="63" t="str">
        <f>'Input Data'!E722</f>
        <v>Input_Proj_Future</v>
      </c>
      <c r="F722" s="69">
        <f>'Input Data'!F722</f>
        <v>2015</v>
      </c>
      <c r="G722" s="52">
        <f>'Input Data'!G722</f>
        <v>2013</v>
      </c>
      <c r="H722" s="97">
        <f>'Costs ($2014) Excl Real Esc'!H722</f>
        <v>0</v>
      </c>
      <c r="I722" s="70">
        <f>'Costs ($2014) Excl Real Esc'!I722</f>
        <v>0</v>
      </c>
      <c r="J722" s="70">
        <f>'Costs ($2014) Excl Real Esc'!J722</f>
        <v>0</v>
      </c>
      <c r="K722" s="70">
        <f>'Costs ($2014) Excl Real Esc'!K722</f>
        <v>0</v>
      </c>
      <c r="L722" s="71">
        <f>'Costs ($2014) Excl Real Esc'!L722*W722</f>
        <v>132215.56556794173</v>
      </c>
      <c r="M722" s="34">
        <f>'Costs ($2014) Excl Real Esc'!M722*X722</f>
        <v>692945.97761808685</v>
      </c>
      <c r="N722" s="34">
        <f>'Costs ($2014) Excl Real Esc'!N722*Y722</f>
        <v>0</v>
      </c>
      <c r="O722" s="34">
        <f>'Costs ($2014) Excl Real Esc'!O722*Z722</f>
        <v>0</v>
      </c>
      <c r="P722" s="49">
        <f>'Costs ($2014) Excl Real Esc'!P722*AA722</f>
        <v>0</v>
      </c>
      <c r="R722" s="102">
        <f t="shared" si="47"/>
        <v>825161.5431860286</v>
      </c>
      <c r="S722" s="34">
        <f t="shared" si="48"/>
        <v>0</v>
      </c>
      <c r="T722" s="34">
        <f t="shared" si="49"/>
        <v>0</v>
      </c>
      <c r="U722" s="49">
        <f t="shared" si="50"/>
        <v>0</v>
      </c>
      <c r="W722" s="177">
        <f>SUMPRODUCT('Cost Escalators'!$B$18:$M$18,'Input Data'!$AA722:$AL722)</f>
        <v>1.0003684761190361</v>
      </c>
      <c r="X722" s="171">
        <f>SUMPRODUCT('Cost Escalators'!$B$19:$M$19,'Input Data'!$AA722:$AL722)</f>
        <v>1.0084933457289023</v>
      </c>
      <c r="Y722" s="171">
        <f>SUMPRODUCT('Cost Escalators'!$B$20:$M$20,'Input Data'!$AA722:$AL722)</f>
        <v>1.0165929369343125</v>
      </c>
      <c r="Z722" s="171">
        <f>SUMPRODUCT('Cost Escalators'!$B$21:$M$21,'Input Data'!$AA722:$AL722)</f>
        <v>1.0277192648562861</v>
      </c>
      <c r="AA722" s="176">
        <f>SUMPRODUCT('Cost Escalators'!$B$22:$M$22,'Input Data'!$AA722:$AL722)</f>
        <v>1.0402425264443516</v>
      </c>
      <c r="AC722" s="255">
        <f>IF(OR($A722='Cost Escalators'!$A$68,$A722='Cost Escalators'!$A$69,$A722='Cost Escalators'!$A$70,$A722='Cost Escalators'!$A$71),SUM($H722:$L722),0)</f>
        <v>0</v>
      </c>
    </row>
    <row r="723" spans="1:29" x14ac:dyDescent="0.2">
      <c r="A723" s="33">
        <f>'Input Data'!A723</f>
        <v>7397</v>
      </c>
      <c r="B723" s="33" t="str">
        <f>'Input Data'!B723</f>
        <v>Quality of Supply</v>
      </c>
      <c r="C723" s="33" t="str">
        <f>'Input Data'!C723</f>
        <v>Assessment of NER Quality of Supply Compliance</v>
      </c>
      <c r="D723" s="35" t="str">
        <f>'Input Data'!D723</f>
        <v>PS Security/Compliance</v>
      </c>
      <c r="E723" s="63" t="str">
        <f>'Input Data'!E723</f>
        <v>Input_Proj_Future</v>
      </c>
      <c r="F723" s="69">
        <f>'Input Data'!F723</f>
        <v>2019</v>
      </c>
      <c r="G723" s="52">
        <f>'Input Data'!G723</f>
        <v>2013</v>
      </c>
      <c r="H723" s="97">
        <f>'Costs ($2014) Excl Real Esc'!H723</f>
        <v>0</v>
      </c>
      <c r="I723" s="70">
        <f>'Costs ($2014) Excl Real Esc'!I723</f>
        <v>0</v>
      </c>
      <c r="J723" s="70">
        <f>'Costs ($2014) Excl Real Esc'!J723</f>
        <v>0</v>
      </c>
      <c r="K723" s="70">
        <f>'Costs ($2014) Excl Real Esc'!K723</f>
        <v>0</v>
      </c>
      <c r="L723" s="71">
        <f>'Costs ($2014) Excl Real Esc'!L723*W723</f>
        <v>0</v>
      </c>
      <c r="M723" s="34">
        <f>'Costs ($2014) Excl Real Esc'!M723*X723</f>
        <v>0</v>
      </c>
      <c r="N723" s="34">
        <f>'Costs ($2014) Excl Real Esc'!N723*Y723</f>
        <v>369166.47660693596</v>
      </c>
      <c r="O723" s="34">
        <f>'Costs ($2014) Excl Real Esc'!O723*Z723</f>
        <v>901092.14297808101</v>
      </c>
      <c r="P723" s="49">
        <f>'Costs ($2014) Excl Real Esc'!P723*AA723</f>
        <v>910668.15134716872</v>
      </c>
      <c r="R723" s="102">
        <f t="shared" si="47"/>
        <v>0</v>
      </c>
      <c r="S723" s="34">
        <f t="shared" si="48"/>
        <v>0</v>
      </c>
      <c r="T723" s="34">
        <f t="shared" si="49"/>
        <v>0</v>
      </c>
      <c r="U723" s="49">
        <f t="shared" si="50"/>
        <v>0</v>
      </c>
      <c r="W723" s="177">
        <f>SUMPRODUCT('Cost Escalators'!$B$18:$M$18,'Input Data'!$AA723:$AL723)</f>
        <v>1.0021967020436608</v>
      </c>
      <c r="X723" s="171">
        <f>SUMPRODUCT('Cost Escalators'!$B$19:$M$19,'Input Data'!$AA723:$AL723)</f>
        <v>1.0099205620190264</v>
      </c>
      <c r="Y723" s="171">
        <f>SUMPRODUCT('Cost Escalators'!$B$20:$M$20,'Input Data'!$AA723:$AL723)</f>
        <v>1.0177437207600055</v>
      </c>
      <c r="Z723" s="171">
        <f>SUMPRODUCT('Cost Escalators'!$B$21:$M$21,'Input Data'!$AA723:$AL723)</f>
        <v>1.0277084027191314</v>
      </c>
      <c r="AA723" s="176">
        <f>SUMPRODUCT('Cost Escalators'!$B$22:$M$22,'Input Data'!$AA723:$AL723)</f>
        <v>1.0386299764362152</v>
      </c>
      <c r="AC723" s="255">
        <f>IF(OR($A723='Cost Escalators'!$A$68,$A723='Cost Escalators'!$A$69,$A723='Cost Escalators'!$A$70,$A723='Cost Escalators'!$A$71),SUM($H723:$L723),0)</f>
        <v>0</v>
      </c>
    </row>
    <row r="724" spans="1:29" x14ac:dyDescent="0.2">
      <c r="A724" s="33" t="str">
        <f>'Input Data'!A724</f>
        <v>P0002366</v>
      </c>
      <c r="B724" s="33" t="str">
        <f>'Input Data'!B724</f>
        <v>SCADA</v>
      </c>
      <c r="C724" s="33" t="str">
        <f>'Input Data'!C724</f>
        <v>SCADA to Tenterfield</v>
      </c>
      <c r="D724" s="35" t="str">
        <f>'Input Data'!D724</f>
        <v>PS Security/Compliance</v>
      </c>
      <c r="E724" s="63" t="str">
        <f>'Input Data'!E724</f>
        <v>Input_Proj_Future</v>
      </c>
      <c r="F724" s="69">
        <f>'Input Data'!F724</f>
        <v>2014</v>
      </c>
      <c r="G724" s="52">
        <f>'Input Data'!G724</f>
        <v>2013</v>
      </c>
      <c r="H724" s="97">
        <f>'Costs ($2014) Excl Real Esc'!H724</f>
        <v>0</v>
      </c>
      <c r="I724" s="70">
        <f>'Costs ($2014) Excl Real Esc'!I724</f>
        <v>0</v>
      </c>
      <c r="J724" s="70">
        <f>'Costs ($2014) Excl Real Esc'!J724</f>
        <v>0</v>
      </c>
      <c r="K724" s="70">
        <f>'Costs ($2014) Excl Real Esc'!K724</f>
        <v>124922.673828125</v>
      </c>
      <c r="L724" s="71">
        <f>'Costs ($2014) Excl Real Esc'!L724*W724</f>
        <v>533191.43741285917</v>
      </c>
      <c r="M724" s="34">
        <f>'Costs ($2014) Excl Real Esc'!M724*X724</f>
        <v>0</v>
      </c>
      <c r="N724" s="34">
        <f>'Costs ($2014) Excl Real Esc'!N724*Y724</f>
        <v>0</v>
      </c>
      <c r="O724" s="34">
        <f>'Costs ($2014) Excl Real Esc'!O724*Z724</f>
        <v>0</v>
      </c>
      <c r="P724" s="49">
        <f>'Costs ($2014) Excl Real Esc'!P724*AA724</f>
        <v>0</v>
      </c>
      <c r="R724" s="102">
        <f t="shared" si="47"/>
        <v>0</v>
      </c>
      <c r="S724" s="34">
        <f t="shared" si="48"/>
        <v>0</v>
      </c>
      <c r="T724" s="34">
        <f t="shared" si="49"/>
        <v>0</v>
      </c>
      <c r="U724" s="49">
        <f t="shared" si="50"/>
        <v>0</v>
      </c>
      <c r="W724" s="177">
        <f>SUMPRODUCT('Cost Escalators'!$B$18:$M$18,'Input Data'!$AA724:$AL724)</f>
        <v>1.0011309946109144</v>
      </c>
      <c r="X724" s="171">
        <f>SUMPRODUCT('Cost Escalators'!$B$19:$M$19,'Input Data'!$AA724:$AL724)</f>
        <v>1.007274006510738</v>
      </c>
      <c r="Y724" s="171">
        <f>SUMPRODUCT('Cost Escalators'!$B$20:$M$20,'Input Data'!$AA724:$AL724)</f>
        <v>1.0134900758581851</v>
      </c>
      <c r="Z724" s="171">
        <f>SUMPRODUCT('Cost Escalators'!$B$21:$M$21,'Input Data'!$AA724:$AL724)</f>
        <v>1.0214446687318182</v>
      </c>
      <c r="AA724" s="176">
        <f>SUMPRODUCT('Cost Escalators'!$B$22:$M$22,'Input Data'!$AA724:$AL724)</f>
        <v>1.030178112020987</v>
      </c>
      <c r="AC724" s="255">
        <f>IF(OR($A724='Cost Escalators'!$A$68,$A724='Cost Escalators'!$A$69,$A724='Cost Escalators'!$A$70,$A724='Cost Escalators'!$A$71),SUM($H724:$L724),0)</f>
        <v>0</v>
      </c>
    </row>
    <row r="725" spans="1:29" x14ac:dyDescent="0.2">
      <c r="A725" s="33" t="str">
        <f>'Input Data'!A725</f>
        <v>P0002155</v>
      </c>
      <c r="B725" s="33" t="str">
        <f>'Input Data'!B725</f>
        <v>Supply to ACT</v>
      </c>
      <c r="C725" s="33" t="str">
        <f>'Input Data'!C725</f>
        <v>Canberra Substation 330kV Bypass</v>
      </c>
      <c r="D725" s="35" t="str">
        <f>'Input Data'!D725</f>
        <v>PS Security/Compliance</v>
      </c>
      <c r="E725" s="63" t="str">
        <f>'Input Data'!E725</f>
        <v>Input_Proj_Future</v>
      </c>
      <c r="F725" s="69">
        <f>'Input Data'!F725</f>
        <v>2015</v>
      </c>
      <c r="G725" s="52">
        <f>'Input Data'!G725</f>
        <v>2013</v>
      </c>
      <c r="H725" s="97">
        <f>'Costs ($2014) Excl Real Esc'!H725</f>
        <v>0</v>
      </c>
      <c r="I725" s="70">
        <f>'Costs ($2014) Excl Real Esc'!I725</f>
        <v>0</v>
      </c>
      <c r="J725" s="70">
        <f>'Costs ($2014) Excl Real Esc'!J725</f>
        <v>0</v>
      </c>
      <c r="K725" s="70">
        <f>'Costs ($2014) Excl Real Esc'!K725</f>
        <v>0</v>
      </c>
      <c r="L725" s="71">
        <f>'Costs ($2014) Excl Real Esc'!L725*W725</f>
        <v>101373.89964852242</v>
      </c>
      <c r="M725" s="34">
        <f>'Costs ($2014) Excl Real Esc'!M725*X725</f>
        <v>417658.15140152187</v>
      </c>
      <c r="N725" s="34">
        <f>'Costs ($2014) Excl Real Esc'!N725*Y725</f>
        <v>0</v>
      </c>
      <c r="O725" s="34">
        <f>'Costs ($2014) Excl Real Esc'!O725*Z725</f>
        <v>0</v>
      </c>
      <c r="P725" s="49">
        <f>'Costs ($2014) Excl Real Esc'!P725*AA725</f>
        <v>0</v>
      </c>
      <c r="R725" s="102">
        <f t="shared" si="47"/>
        <v>519032.05105004431</v>
      </c>
      <c r="S725" s="34">
        <f t="shared" si="48"/>
        <v>0</v>
      </c>
      <c r="T725" s="34">
        <f t="shared" si="49"/>
        <v>0</v>
      </c>
      <c r="U725" s="49">
        <f t="shared" si="50"/>
        <v>0</v>
      </c>
      <c r="W725" s="177">
        <f>SUMPRODUCT('Cost Escalators'!$B$18:$M$18,'Input Data'!$AA725:$AL725)</f>
        <v>1.0030808316377779</v>
      </c>
      <c r="X725" s="171">
        <f>SUMPRODUCT('Cost Escalators'!$B$19:$M$19,'Input Data'!$AA725:$AL725)</f>
        <v>1.012140204958903</v>
      </c>
      <c r="Y725" s="171">
        <f>SUMPRODUCT('Cost Escalators'!$B$20:$M$20,'Input Data'!$AA725:$AL725)</f>
        <v>1.0214655508219395</v>
      </c>
      <c r="Z725" s="171">
        <f>SUMPRODUCT('Cost Escalators'!$B$21:$M$21,'Input Data'!$AA725:$AL725)</f>
        <v>1.0324107114154526</v>
      </c>
      <c r="AA725" s="176">
        <f>SUMPRODUCT('Cost Escalators'!$B$22:$M$22,'Input Data'!$AA725:$AL725)</f>
        <v>1.0440283633767182</v>
      </c>
      <c r="AC725" s="255">
        <f>IF(OR($A725='Cost Escalators'!$A$68,$A725='Cost Escalators'!$A$69,$A725='Cost Escalators'!$A$70,$A725='Cost Escalators'!$A$71),SUM($H725:$L725),0)</f>
        <v>0</v>
      </c>
    </row>
    <row r="726" spans="1:29" x14ac:dyDescent="0.2">
      <c r="A726" s="33">
        <f>'Input Data'!A726</f>
        <v>6913</v>
      </c>
      <c r="B726" s="33" t="str">
        <f>'Input Data'!B726</f>
        <v>Transmission Line Low Spans</v>
      </c>
      <c r="C726" s="33" t="str">
        <f>'Input Data'!C726</f>
        <v>Line 97K Cooma to Munyang Low Span Remediation</v>
      </c>
      <c r="D726" s="35" t="str">
        <f>'Input Data'!D726</f>
        <v>PS Security/Compliance</v>
      </c>
      <c r="E726" s="63" t="str">
        <f>'Input Data'!E726</f>
        <v>Input_Proj_Future</v>
      </c>
      <c r="F726" s="69">
        <f>'Input Data'!F726</f>
        <v>2018</v>
      </c>
      <c r="G726" s="52">
        <f>'Input Data'!G726</f>
        <v>2013</v>
      </c>
      <c r="H726" s="97">
        <f>'Costs ($2014) Excl Real Esc'!H726</f>
        <v>0</v>
      </c>
      <c r="I726" s="70">
        <f>'Costs ($2014) Excl Real Esc'!I726</f>
        <v>0</v>
      </c>
      <c r="J726" s="70">
        <f>'Costs ($2014) Excl Real Esc'!J726</f>
        <v>0</v>
      </c>
      <c r="K726" s="70">
        <f>'Costs ($2014) Excl Real Esc'!K726</f>
        <v>0</v>
      </c>
      <c r="L726" s="71">
        <f>'Costs ($2014) Excl Real Esc'!L726*W726</f>
        <v>0</v>
      </c>
      <c r="M726" s="34">
        <f>'Costs ($2014) Excl Real Esc'!M726*X726</f>
        <v>69853.193686735845</v>
      </c>
      <c r="N726" s="34">
        <f>'Costs ($2014) Excl Real Esc'!N726*Y726</f>
        <v>77711.836276688162</v>
      </c>
      <c r="O726" s="34">
        <f>'Costs ($2014) Excl Real Esc'!O726*Z726</f>
        <v>232248.30356951279</v>
      </c>
      <c r="P726" s="49">
        <f>'Costs ($2014) Excl Real Esc'!P726*AA726</f>
        <v>2252489.3678225125</v>
      </c>
      <c r="R726" s="102">
        <f t="shared" si="47"/>
        <v>0</v>
      </c>
      <c r="S726" s="34">
        <f t="shared" si="48"/>
        <v>0</v>
      </c>
      <c r="T726" s="34">
        <f t="shared" si="49"/>
        <v>0</v>
      </c>
      <c r="U726" s="49">
        <f t="shared" si="50"/>
        <v>2632302.7013554494</v>
      </c>
      <c r="W726" s="177">
        <f>SUMPRODUCT('Cost Escalators'!$B$18:$M$18,'Input Data'!$AA726:$AL726)</f>
        <v>1.007342572056688</v>
      </c>
      <c r="X726" s="171">
        <f>SUMPRODUCT('Cost Escalators'!$B$19:$M$19,'Input Data'!$AA726:$AL726)</f>
        <v>1.0221958488173388</v>
      </c>
      <c r="Y726" s="171">
        <f>SUMPRODUCT('Cost Escalators'!$B$20:$M$20,'Input Data'!$AA726:$AL726)</f>
        <v>1.0377675525939825</v>
      </c>
      <c r="Z726" s="171">
        <f>SUMPRODUCT('Cost Escalators'!$B$21:$M$21,'Input Data'!$AA726:$AL726)</f>
        <v>1.0543104094099776</v>
      </c>
      <c r="AA726" s="176">
        <f>SUMPRODUCT('Cost Escalators'!$B$22:$M$22,'Input Data'!$AA726:$AL726)</f>
        <v>1.0711062579721289</v>
      </c>
      <c r="AC726" s="255">
        <f>IF(OR($A726='Cost Escalators'!$A$68,$A726='Cost Escalators'!$A$69,$A726='Cost Escalators'!$A$70,$A726='Cost Escalators'!$A$71),SUM($H726:$L726),0)</f>
        <v>0</v>
      </c>
    </row>
    <row r="727" spans="1:29" x14ac:dyDescent="0.2">
      <c r="A727" s="33">
        <f>'Input Data'!A727</f>
        <v>8089</v>
      </c>
      <c r="B727" s="33" t="str">
        <f>'Input Data'!B727</f>
        <v>Transmission Line Low Spans</v>
      </c>
      <c r="C727" s="33" t="str">
        <f>'Input Data'!C727</f>
        <v>Lines 4 &amp; 5 Yass to Marulan Low Span Remediation</v>
      </c>
      <c r="D727" s="35" t="str">
        <f>'Input Data'!D727</f>
        <v>PS Security/Compliance</v>
      </c>
      <c r="E727" s="63" t="str">
        <f>'Input Data'!E727</f>
        <v>Input_Proj_Future</v>
      </c>
      <c r="F727" s="69">
        <f>'Input Data'!F727</f>
        <v>2018</v>
      </c>
      <c r="G727" s="52">
        <f>'Input Data'!G727</f>
        <v>2013</v>
      </c>
      <c r="H727" s="97">
        <f>'Costs ($2014) Excl Real Esc'!H727</f>
        <v>0</v>
      </c>
      <c r="I727" s="70">
        <f>'Costs ($2014) Excl Real Esc'!I727</f>
        <v>0</v>
      </c>
      <c r="J727" s="70">
        <f>'Costs ($2014) Excl Real Esc'!J727</f>
        <v>0</v>
      </c>
      <c r="K727" s="70">
        <f>'Costs ($2014) Excl Real Esc'!K727</f>
        <v>0</v>
      </c>
      <c r="L727" s="71">
        <f>'Costs ($2014) Excl Real Esc'!L727*W727</f>
        <v>0</v>
      </c>
      <c r="M727" s="34">
        <f>'Costs ($2014) Excl Real Esc'!M727*X727</f>
        <v>7034.2691502950702</v>
      </c>
      <c r="N727" s="34">
        <f>'Costs ($2014) Excl Real Esc'!N727*Y727</f>
        <v>14487.18295917204</v>
      </c>
      <c r="O727" s="34">
        <f>'Costs ($2014) Excl Real Esc'!O727*Z727</f>
        <v>41367.937705949182</v>
      </c>
      <c r="P727" s="49">
        <f>'Costs ($2014) Excl Real Esc'!P727*AA727</f>
        <v>428125.70788468124</v>
      </c>
      <c r="R727" s="102">
        <f t="shared" si="47"/>
        <v>0</v>
      </c>
      <c r="S727" s="34">
        <f t="shared" si="48"/>
        <v>0</v>
      </c>
      <c r="T727" s="34">
        <f t="shared" si="49"/>
        <v>0</v>
      </c>
      <c r="U727" s="49">
        <f t="shared" si="50"/>
        <v>491015.09770009754</v>
      </c>
      <c r="W727" s="177">
        <f>SUMPRODUCT('Cost Escalators'!$B$18:$M$18,'Input Data'!$AA727:$AL727)</f>
        <v>1.0069865469495198</v>
      </c>
      <c r="X727" s="171">
        <f>SUMPRODUCT('Cost Escalators'!$B$19:$M$19,'Input Data'!$AA727:$AL727)</f>
        <v>1.0223118911005371</v>
      </c>
      <c r="Y727" s="171">
        <f>SUMPRODUCT('Cost Escalators'!$B$20:$M$20,'Input Data'!$AA727:$AL727)</f>
        <v>1.0383117035959599</v>
      </c>
      <c r="Z727" s="171">
        <f>SUMPRODUCT('Cost Escalators'!$B$21:$M$21,'Input Data'!$AA727:$AL727)</f>
        <v>1.0557120368778139</v>
      </c>
      <c r="AA727" s="176">
        <f>SUMPRODUCT('Cost Escalators'!$B$22:$M$22,'Input Data'!$AA727:$AL727)</f>
        <v>1.073574376981572</v>
      </c>
      <c r="AC727" s="255">
        <f>IF(OR($A727='Cost Escalators'!$A$68,$A727='Cost Escalators'!$A$69,$A727='Cost Escalators'!$A$70,$A727='Cost Escalators'!$A$71),SUM($H727:$L727),0)</f>
        <v>0</v>
      </c>
    </row>
    <row r="728" spans="1:29" x14ac:dyDescent="0.2">
      <c r="A728" s="33">
        <f>'Input Data'!A728</f>
        <v>8090</v>
      </c>
      <c r="B728" s="33" t="str">
        <f>'Input Data'!B728</f>
        <v>Transmission Line Low Spans</v>
      </c>
      <c r="C728" s="33" t="str">
        <f>'Input Data'!C728</f>
        <v>Snowy to Yass/Canberra Low Span Remediation</v>
      </c>
      <c r="D728" s="35" t="str">
        <f>'Input Data'!D728</f>
        <v>PS Security/Compliance</v>
      </c>
      <c r="E728" s="63" t="str">
        <f>'Input Data'!E728</f>
        <v>Input_Proj_Future</v>
      </c>
      <c r="F728" s="69">
        <f>'Input Data'!F728</f>
        <v>2019</v>
      </c>
      <c r="G728" s="52">
        <f>'Input Data'!G728</f>
        <v>2013</v>
      </c>
      <c r="H728" s="97">
        <f>'Costs ($2014) Excl Real Esc'!H728</f>
        <v>0</v>
      </c>
      <c r="I728" s="70">
        <f>'Costs ($2014) Excl Real Esc'!I728</f>
        <v>0</v>
      </c>
      <c r="J728" s="70">
        <f>'Costs ($2014) Excl Real Esc'!J728</f>
        <v>0</v>
      </c>
      <c r="K728" s="70">
        <f>'Costs ($2014) Excl Real Esc'!K728</f>
        <v>0</v>
      </c>
      <c r="L728" s="71">
        <f>'Costs ($2014) Excl Real Esc'!L728*W728</f>
        <v>377633.02295401733</v>
      </c>
      <c r="M728" s="34">
        <f>'Costs ($2014) Excl Real Esc'!M728*X728</f>
        <v>77556.780867239067</v>
      </c>
      <c r="N728" s="34">
        <f>'Costs ($2014) Excl Real Esc'!N728*Y728</f>
        <v>402335.35332257819</v>
      </c>
      <c r="O728" s="34">
        <f>'Costs ($2014) Excl Real Esc'!O728*Z728</f>
        <v>1753377.7453786018</v>
      </c>
      <c r="P728" s="49">
        <f>'Costs ($2014) Excl Real Esc'!P728*AA728</f>
        <v>1784250.5412594338</v>
      </c>
      <c r="R728" s="102">
        <f t="shared" si="47"/>
        <v>0</v>
      </c>
      <c r="S728" s="34">
        <f t="shared" si="48"/>
        <v>0</v>
      </c>
      <c r="T728" s="34">
        <f t="shared" si="49"/>
        <v>0</v>
      </c>
      <c r="U728" s="49">
        <f t="shared" si="50"/>
        <v>0</v>
      </c>
      <c r="W728" s="177">
        <f>SUMPRODUCT('Cost Escalators'!$B$18:$M$18,'Input Data'!$AA728:$AL728)</f>
        <v>1.0089970791425178</v>
      </c>
      <c r="X728" s="171">
        <f>SUMPRODUCT('Cost Escalators'!$B$19:$M$19,'Input Data'!$AA728:$AL728)</f>
        <v>1.0257108388186773</v>
      </c>
      <c r="Y728" s="171">
        <f>SUMPRODUCT('Cost Escalators'!$B$20:$M$20,'Input Data'!$AA728:$AL728)</f>
        <v>1.0432586979203675</v>
      </c>
      <c r="Z728" s="171">
        <f>SUMPRODUCT('Cost Escalators'!$B$21:$M$21,'Input Data'!$AA728:$AL728)</f>
        <v>1.0617461139666233</v>
      </c>
      <c r="AA728" s="176">
        <f>SUMPRODUCT('Cost Escalators'!$B$22:$M$22,'Input Data'!$AA728:$AL728)</f>
        <v>1.0804409280990339</v>
      </c>
      <c r="AC728" s="255">
        <f>IF(OR($A728='Cost Escalators'!$A$68,$A728='Cost Escalators'!$A$69,$A728='Cost Escalators'!$A$70,$A728='Cost Escalators'!$A$71),SUM($H728:$L728),0)</f>
        <v>0</v>
      </c>
    </row>
    <row r="729" spans="1:29" x14ac:dyDescent="0.2">
      <c r="A729" s="44">
        <f>'Input Data'!A729</f>
        <v>8086</v>
      </c>
      <c r="B729" s="44" t="str">
        <f>'Input Data'!B729</f>
        <v>Transmission Line Low Spans</v>
      </c>
      <c r="C729" s="44" t="str">
        <f>'Input Data'!C729</f>
        <v>Line 96H Clarence River Crossing Conductor Height</v>
      </c>
      <c r="D729" s="45" t="str">
        <f>'Input Data'!D729</f>
        <v>PS Security/Compliance</v>
      </c>
      <c r="E729" s="64" t="str">
        <f>'Input Data'!E729</f>
        <v>Input_Proj_Future</v>
      </c>
      <c r="F729" s="72">
        <f>'Input Data'!F729</f>
        <v>2023</v>
      </c>
      <c r="G729" s="53">
        <f>'Input Data'!G729</f>
        <v>2013</v>
      </c>
      <c r="H729" s="99">
        <f>'Costs ($2014) Excl Real Esc'!H729</f>
        <v>0</v>
      </c>
      <c r="I729" s="73">
        <f>'Costs ($2014) Excl Real Esc'!I729</f>
        <v>0</v>
      </c>
      <c r="J729" s="73">
        <f>'Costs ($2014) Excl Real Esc'!J729</f>
        <v>0</v>
      </c>
      <c r="K729" s="73">
        <f>'Costs ($2014) Excl Real Esc'!K729</f>
        <v>0</v>
      </c>
      <c r="L729" s="74">
        <f>'Costs ($2014) Excl Real Esc'!L729*W729</f>
        <v>0</v>
      </c>
      <c r="M729" s="46">
        <f>'Costs ($2014) Excl Real Esc'!M729*X729</f>
        <v>0</v>
      </c>
      <c r="N729" s="46">
        <f>'Costs ($2014) Excl Real Esc'!N729*Y729</f>
        <v>0</v>
      </c>
      <c r="O729" s="46">
        <f>'Costs ($2014) Excl Real Esc'!O729*Z729</f>
        <v>0</v>
      </c>
      <c r="P729" s="50">
        <f>'Costs ($2014) Excl Real Esc'!P729*AA729</f>
        <v>0</v>
      </c>
      <c r="R729" s="103">
        <f t="shared" si="47"/>
        <v>0</v>
      </c>
      <c r="S729" s="46">
        <f t="shared" si="48"/>
        <v>0</v>
      </c>
      <c r="T729" s="46">
        <f t="shared" si="49"/>
        <v>0</v>
      </c>
      <c r="U729" s="50">
        <f t="shared" si="50"/>
        <v>0</v>
      </c>
      <c r="W729" s="178">
        <f>SUMPRODUCT('Cost Escalators'!$B$18:$M$18,'Input Data'!$AA729:$AL729)</f>
        <v>1.0104529709628109</v>
      </c>
      <c r="X729" s="179">
        <f>SUMPRODUCT('Cost Escalators'!$B$19:$M$19,'Input Data'!$AA729:$AL729)</f>
        <v>1.0238917414192477</v>
      </c>
      <c r="Y729" s="179">
        <f>SUMPRODUCT('Cost Escalators'!$B$20:$M$20,'Input Data'!$AA729:$AL729)</f>
        <v>1.0383436495906255</v>
      </c>
      <c r="Z729" s="179">
        <f>SUMPRODUCT('Cost Escalators'!$B$21:$M$21,'Input Data'!$AA729:$AL729)</f>
        <v>1.0535415828992551</v>
      </c>
      <c r="AA729" s="180">
        <f>SUMPRODUCT('Cost Escalators'!$B$22:$M$22,'Input Data'!$AA729:$AL729)</f>
        <v>1.0698914229857699</v>
      </c>
      <c r="AC729" s="256">
        <f>IF(OR($A729='Cost Escalators'!$A$68,$A729='Cost Escalators'!$A$69,$A729='Cost Escalators'!$A$70,$A729='Cost Escalators'!$A$71),SUM($H729:$L729),0)</f>
        <v>0</v>
      </c>
    </row>
    <row r="730" spans="1:29" x14ac:dyDescent="0.2">
      <c r="R730" s="34"/>
      <c r="S730" s="34"/>
      <c r="T730" s="34"/>
      <c r="U730" s="34"/>
    </row>
    <row r="731" spans="1:29" x14ac:dyDescent="0.2">
      <c r="M731" s="43"/>
      <c r="N731" s="43"/>
      <c r="O731" s="43"/>
      <c r="P731" s="43"/>
      <c r="R731" s="43"/>
      <c r="S731" s="43"/>
      <c r="T731" s="43"/>
      <c r="U731" s="43"/>
    </row>
    <row r="734" spans="1:29" x14ac:dyDescent="0.2">
      <c r="A734" s="95" t="s">
        <v>107</v>
      </c>
      <c r="B734" s="95"/>
      <c r="H734" s="36">
        <f t="shared" ref="H734:P734" si="51">H4</f>
        <v>2010</v>
      </c>
      <c r="I734" s="36">
        <f t="shared" si="51"/>
        <v>2011</v>
      </c>
      <c r="J734" s="36">
        <f t="shared" si="51"/>
        <v>2012</v>
      </c>
      <c r="K734" s="36">
        <f t="shared" si="51"/>
        <v>2013</v>
      </c>
      <c r="L734" s="39">
        <f t="shared" si="51"/>
        <v>2014</v>
      </c>
      <c r="M734" s="36">
        <f t="shared" si="51"/>
        <v>2015</v>
      </c>
      <c r="N734" s="36">
        <f t="shared" si="51"/>
        <v>2016</v>
      </c>
      <c r="O734" s="36">
        <f t="shared" si="51"/>
        <v>2017</v>
      </c>
      <c r="P734" s="36">
        <f t="shared" si="51"/>
        <v>2018</v>
      </c>
      <c r="R734" s="36">
        <f t="shared" ref="R734:U734" si="52">R4</f>
        <v>2015</v>
      </c>
      <c r="S734" s="36">
        <f t="shared" si="52"/>
        <v>2016</v>
      </c>
      <c r="T734" s="36">
        <f t="shared" si="52"/>
        <v>2017</v>
      </c>
      <c r="U734" s="36">
        <f t="shared" si="52"/>
        <v>2018</v>
      </c>
      <c r="AC734" s="257">
        <f>R734</f>
        <v>2015</v>
      </c>
    </row>
    <row r="735" spans="1:29" x14ac:dyDescent="0.2">
      <c r="A735" t="s">
        <v>104</v>
      </c>
      <c r="H735" s="43">
        <f t="shared" ref="H735:P735" si="53">SUM(H5:H139)</f>
        <v>84689372.73486945</v>
      </c>
      <c r="I735" s="43">
        <f t="shared" si="53"/>
        <v>68939226.095024243</v>
      </c>
      <c r="J735" s="43">
        <f t="shared" si="53"/>
        <v>88714172.069589898</v>
      </c>
      <c r="K735" s="43">
        <f t="shared" si="53"/>
        <v>107437303.21067679</v>
      </c>
      <c r="L735" s="91">
        <f t="shared" si="53"/>
        <v>115996180.05923693</v>
      </c>
      <c r="M735" s="43">
        <f t="shared" si="53"/>
        <v>40770453.949858047</v>
      </c>
      <c r="N735" s="43">
        <f t="shared" si="53"/>
        <v>37600160.656937227</v>
      </c>
      <c r="O735" s="43">
        <f t="shared" si="53"/>
        <v>29785728.576532152</v>
      </c>
      <c r="P735" s="43">
        <f t="shared" si="53"/>
        <v>25910039.253463063</v>
      </c>
      <c r="R735" s="43">
        <f t="shared" ref="R735:U735" si="54">SUM(R5:R139)</f>
        <v>40770453.949858047</v>
      </c>
      <c r="S735" s="43">
        <f t="shared" si="54"/>
        <v>37600160.656937227</v>
      </c>
      <c r="T735" s="43">
        <f t="shared" si="54"/>
        <v>29785728.576532152</v>
      </c>
      <c r="U735" s="43">
        <f t="shared" si="54"/>
        <v>25910039.253463063</v>
      </c>
      <c r="AC735" s="43">
        <f t="shared" ref="AC735" si="55">SUM(AC5:AC139)</f>
        <v>0</v>
      </c>
    </row>
    <row r="736" spans="1:29" x14ac:dyDescent="0.2">
      <c r="A736" t="s">
        <v>105</v>
      </c>
      <c r="H736" s="43">
        <f t="shared" ref="H736:P736" si="56">SUM(H174:H637)</f>
        <v>359108679.08733475</v>
      </c>
      <c r="I736" s="43">
        <f t="shared" si="56"/>
        <v>319745587.72530758</v>
      </c>
      <c r="J736" s="43">
        <f t="shared" si="56"/>
        <v>283979337.41655612</v>
      </c>
      <c r="K736" s="43">
        <f t="shared" si="56"/>
        <v>387203422.30294347</v>
      </c>
      <c r="L736" s="91">
        <f t="shared" si="56"/>
        <v>416942130.57260829</v>
      </c>
      <c r="M736" s="43">
        <f t="shared" si="56"/>
        <v>126863227.39717871</v>
      </c>
      <c r="N736" s="43">
        <f t="shared" si="56"/>
        <v>54263272.546525396</v>
      </c>
      <c r="O736" s="43">
        <f t="shared" si="56"/>
        <v>8738322.0952148438</v>
      </c>
      <c r="P736" s="43">
        <f t="shared" si="56"/>
        <v>11410862.147656249</v>
      </c>
      <c r="R736" s="43">
        <f t="shared" ref="R736:U736" si="57">SUM(R174:R637)</f>
        <v>487462486.18917984</v>
      </c>
      <c r="S736" s="43">
        <f t="shared" si="57"/>
        <v>113415319.49353997</v>
      </c>
      <c r="T736" s="43">
        <f t="shared" si="57"/>
        <v>91697101.154165551</v>
      </c>
      <c r="U736" s="43">
        <f t="shared" si="57"/>
        <v>5908975.0207063379</v>
      </c>
      <c r="AC736" s="43">
        <f t="shared" ref="AC736" si="58">SUM(AC174:AC637)</f>
        <v>290757882.40843421</v>
      </c>
    </row>
    <row r="737" spans="1:29" x14ac:dyDescent="0.2">
      <c r="H737" s="88">
        <f t="shared" ref="H737:P737" si="59">SUM(H735:H736)</f>
        <v>443798051.82220423</v>
      </c>
      <c r="I737" s="88">
        <f t="shared" si="59"/>
        <v>388684813.82033181</v>
      </c>
      <c r="J737" s="88">
        <f t="shared" si="59"/>
        <v>372693509.48614603</v>
      </c>
      <c r="K737" s="88">
        <f t="shared" si="59"/>
        <v>494640725.51362026</v>
      </c>
      <c r="L737" s="92">
        <f t="shared" si="59"/>
        <v>532938310.63184524</v>
      </c>
      <c r="M737" s="88">
        <f t="shared" si="59"/>
        <v>167633681.34703675</v>
      </c>
      <c r="N737" s="88">
        <f t="shared" si="59"/>
        <v>91863433.203462631</v>
      </c>
      <c r="O737" s="88">
        <f t="shared" si="59"/>
        <v>38524050.671746999</v>
      </c>
      <c r="P737" s="88">
        <f t="shared" si="59"/>
        <v>37320901.401119314</v>
      </c>
      <c r="R737" s="88">
        <f t="shared" ref="R737:U737" si="60">SUM(R735:R736)</f>
        <v>528232940.13903791</v>
      </c>
      <c r="S737" s="88">
        <f t="shared" si="60"/>
        <v>151015480.1504772</v>
      </c>
      <c r="T737" s="88">
        <f t="shared" si="60"/>
        <v>121482829.73069771</v>
      </c>
      <c r="U737" s="88">
        <f t="shared" si="60"/>
        <v>31819014.2741694</v>
      </c>
      <c r="AC737" s="88">
        <f t="shared" ref="AC737" si="61">SUM(AC735:AC736)</f>
        <v>290757882.40843421</v>
      </c>
    </row>
    <row r="738" spans="1:29" x14ac:dyDescent="0.2">
      <c r="H738" s="89"/>
      <c r="I738" s="89"/>
      <c r="J738" s="89"/>
      <c r="K738" s="89"/>
      <c r="L738" s="91"/>
      <c r="M738" s="89"/>
      <c r="N738" s="89"/>
      <c r="O738" s="89"/>
      <c r="P738" s="89"/>
      <c r="R738" s="89"/>
      <c r="S738" s="89"/>
      <c r="T738" s="89"/>
      <c r="U738" s="89"/>
      <c r="AC738" s="89"/>
    </row>
    <row r="739" spans="1:29" x14ac:dyDescent="0.2">
      <c r="A739" t="s">
        <v>106</v>
      </c>
      <c r="H739" s="43">
        <f t="shared" ref="H739:P739" si="62">SUM(H140:H173)</f>
        <v>0</v>
      </c>
      <c r="I739" s="43">
        <f t="shared" si="62"/>
        <v>0</v>
      </c>
      <c r="J739" s="43">
        <f t="shared" si="62"/>
        <v>0</v>
      </c>
      <c r="K739" s="43">
        <f t="shared" si="62"/>
        <v>0</v>
      </c>
      <c r="L739" s="91">
        <f t="shared" si="62"/>
        <v>0</v>
      </c>
      <c r="M739" s="43">
        <f t="shared" si="62"/>
        <v>22950904.582235835</v>
      </c>
      <c r="N739" s="43">
        <f t="shared" si="62"/>
        <v>25212351.208486531</v>
      </c>
      <c r="O739" s="43">
        <f t="shared" si="62"/>
        <v>26464862.435959633</v>
      </c>
      <c r="P739" s="43">
        <f t="shared" si="62"/>
        <v>27361701.646941382</v>
      </c>
      <c r="R739" s="43">
        <f t="shared" ref="R739:U739" si="63">SUM(R140:R173)</f>
        <v>22950904.582235835</v>
      </c>
      <c r="S739" s="43">
        <f t="shared" si="63"/>
        <v>25212351.208486531</v>
      </c>
      <c r="T739" s="43">
        <f t="shared" si="63"/>
        <v>26464862.435959633</v>
      </c>
      <c r="U739" s="43">
        <f t="shared" si="63"/>
        <v>27361701.646941382</v>
      </c>
      <c r="AC739" s="43">
        <f t="shared" ref="AC739" si="64">SUM(AC140:AC173)</f>
        <v>0</v>
      </c>
    </row>
    <row r="740" spans="1:29" x14ac:dyDescent="0.2">
      <c r="A740" t="s">
        <v>109</v>
      </c>
      <c r="H740" s="43">
        <f t="shared" ref="H740:P740" si="65">SUM(H638:H729)</f>
        <v>0</v>
      </c>
      <c r="I740" s="43">
        <f t="shared" si="65"/>
        <v>0</v>
      </c>
      <c r="J740" s="43">
        <f t="shared" si="65"/>
        <v>0</v>
      </c>
      <c r="K740" s="43">
        <f t="shared" si="65"/>
        <v>1235592.671875</v>
      </c>
      <c r="L740" s="91">
        <f t="shared" si="65"/>
        <v>17036134.310490996</v>
      </c>
      <c r="M740" s="43">
        <f t="shared" si="65"/>
        <v>50257019.450248145</v>
      </c>
      <c r="N740" s="43">
        <f t="shared" si="65"/>
        <v>122329179.66811974</v>
      </c>
      <c r="O740" s="43">
        <f t="shared" si="65"/>
        <v>158000670.88629508</v>
      </c>
      <c r="P740" s="43">
        <f t="shared" si="65"/>
        <v>154418133.68811119</v>
      </c>
      <c r="R740" s="43">
        <f t="shared" ref="R740:U740" si="66">SUM(R638:R729)</f>
        <v>13902787.056644773</v>
      </c>
      <c r="S740" s="43">
        <f t="shared" si="66"/>
        <v>79576845.225499481</v>
      </c>
      <c r="T740" s="43">
        <f t="shared" si="66"/>
        <v>72581745.604877576</v>
      </c>
      <c r="U740" s="43">
        <f t="shared" si="66"/>
        <v>234022096.4425579</v>
      </c>
      <c r="AC740" s="43">
        <f t="shared" ref="AC740" si="67">SUM(AC638:AC729)</f>
        <v>0</v>
      </c>
    </row>
    <row r="741" spans="1:29" x14ac:dyDescent="0.2">
      <c r="H741" s="88">
        <f t="shared" ref="H741:P741" si="68">SUM(H739:H740)</f>
        <v>0</v>
      </c>
      <c r="I741" s="88">
        <f t="shared" si="68"/>
        <v>0</v>
      </c>
      <c r="J741" s="88">
        <f t="shared" si="68"/>
        <v>0</v>
      </c>
      <c r="K741" s="88">
        <f t="shared" si="68"/>
        <v>1235592.671875</v>
      </c>
      <c r="L741" s="92">
        <f t="shared" si="68"/>
        <v>17036134.310490996</v>
      </c>
      <c r="M741" s="88">
        <f t="shared" si="68"/>
        <v>73207924.03248398</v>
      </c>
      <c r="N741" s="88">
        <f t="shared" si="68"/>
        <v>147541530.87660629</v>
      </c>
      <c r="O741" s="88">
        <f t="shared" si="68"/>
        <v>184465533.32225472</v>
      </c>
      <c r="P741" s="88">
        <f t="shared" si="68"/>
        <v>181779835.33505258</v>
      </c>
      <c r="R741" s="88">
        <f t="shared" ref="R741:U741" si="69">SUM(R739:R740)</f>
        <v>36853691.63888061</v>
      </c>
      <c r="S741" s="88">
        <f t="shared" si="69"/>
        <v>104789196.43398601</v>
      </c>
      <c r="T741" s="88">
        <f t="shared" si="69"/>
        <v>99046608.040837213</v>
      </c>
      <c r="U741" s="88">
        <f t="shared" si="69"/>
        <v>261383798.08949929</v>
      </c>
      <c r="AC741" s="88">
        <f t="shared" ref="AC741" si="70">SUM(AC739:AC740)</f>
        <v>0</v>
      </c>
    </row>
    <row r="742" spans="1:29" x14ac:dyDescent="0.2">
      <c r="L742" s="93"/>
    </row>
    <row r="743" spans="1:29" ht="13.5" thickBot="1" x14ac:dyDescent="0.25">
      <c r="A743" s="32" t="s">
        <v>108</v>
      </c>
      <c r="B743" s="32"/>
      <c r="H743" s="90">
        <f t="shared" ref="H743:P743" si="71">SUM(H737,H741)</f>
        <v>443798051.82220423</v>
      </c>
      <c r="I743" s="90">
        <f t="shared" si="71"/>
        <v>388684813.82033181</v>
      </c>
      <c r="J743" s="90">
        <f t="shared" si="71"/>
        <v>372693509.48614603</v>
      </c>
      <c r="K743" s="90">
        <f t="shared" si="71"/>
        <v>495876318.18549526</v>
      </c>
      <c r="L743" s="94">
        <f t="shared" si="71"/>
        <v>549974444.9423362</v>
      </c>
      <c r="M743" s="90">
        <f t="shared" si="71"/>
        <v>240841605.37952071</v>
      </c>
      <c r="N743" s="90">
        <f t="shared" si="71"/>
        <v>239404964.08006892</v>
      </c>
      <c r="O743" s="90">
        <f t="shared" si="71"/>
        <v>222989583.99400172</v>
      </c>
      <c r="P743" s="90">
        <f t="shared" si="71"/>
        <v>219100736.7361719</v>
      </c>
      <c r="R743" s="90">
        <f t="shared" ref="R743:U743" si="72">SUM(R737,R741)</f>
        <v>565086631.77791858</v>
      </c>
      <c r="S743" s="90">
        <f t="shared" si="72"/>
        <v>255804676.58446321</v>
      </c>
      <c r="T743" s="90">
        <f t="shared" si="72"/>
        <v>220529437.77153492</v>
      </c>
      <c r="U743" s="90">
        <f t="shared" si="72"/>
        <v>293202812.36366868</v>
      </c>
      <c r="AC743" s="90">
        <f t="shared" ref="AC743" si="73">SUM(AC737,AC741)</f>
        <v>290757882.40843421</v>
      </c>
    </row>
    <row r="744" spans="1:29" ht="13.5" thickTop="1" x14ac:dyDescent="0.2">
      <c r="A744" s="41" t="s">
        <v>15</v>
      </c>
      <c r="B744" s="96">
        <f>SUM(H744:P744,R744:U744)</f>
        <v>1.1324882507324219E-6</v>
      </c>
      <c r="E744" s="54"/>
      <c r="H744" s="54">
        <f>ABS(H743-H2)</f>
        <v>2.384185791015625E-7</v>
      </c>
      <c r="I744" s="54">
        <f t="shared" ref="I744:P744" si="74">ABS(I743-I2)</f>
        <v>2.384185791015625E-7</v>
      </c>
      <c r="J744" s="54">
        <f t="shared" si="74"/>
        <v>0</v>
      </c>
      <c r="K744" s="54">
        <f t="shared" si="74"/>
        <v>0</v>
      </c>
      <c r="L744" s="54">
        <f t="shared" si="74"/>
        <v>2.384185791015625E-7</v>
      </c>
      <c r="M744" s="54">
        <f t="shared" si="74"/>
        <v>8.9406967163085938E-8</v>
      </c>
      <c r="N744" s="54">
        <f t="shared" si="74"/>
        <v>1.1920928955078125E-7</v>
      </c>
      <c r="O744" s="54">
        <f t="shared" si="74"/>
        <v>5.9604644775390625E-8</v>
      </c>
      <c r="P744" s="54">
        <f t="shared" si="74"/>
        <v>5.9604644775390625E-8</v>
      </c>
      <c r="R744" s="54">
        <f t="shared" ref="R744:U744" si="75">ABS(R743-R2)</f>
        <v>0</v>
      </c>
      <c r="S744" s="54">
        <f t="shared" si="75"/>
        <v>0</v>
      </c>
      <c r="T744" s="54">
        <f t="shared" si="75"/>
        <v>2.9802322387695313E-8</v>
      </c>
      <c r="U744" s="54">
        <f t="shared" si="75"/>
        <v>5.9604644775390625E-8</v>
      </c>
    </row>
  </sheetData>
  <autoFilter ref="A4:AC729"/>
  <mergeCells count="3">
    <mergeCell ref="H3:P3"/>
    <mergeCell ref="R3:U3"/>
    <mergeCell ref="W3:AA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3:C17"/>
  <sheetViews>
    <sheetView zoomScaleNormal="100" workbookViewId="0">
      <selection activeCell="C3" sqref="C3"/>
    </sheetView>
  </sheetViews>
  <sheetFormatPr defaultRowHeight="12.75" x14ac:dyDescent="0.2"/>
  <cols>
    <col min="1" max="1" width="30" customWidth="1"/>
    <col min="2" max="2" width="10" customWidth="1"/>
    <col min="3" max="3" width="12.85546875" customWidth="1"/>
  </cols>
  <sheetData>
    <row r="3" spans="1:3" ht="15" x14ac:dyDescent="0.25">
      <c r="A3" s="333" t="s">
        <v>101</v>
      </c>
      <c r="B3" s="332" t="str">
        <f>IF(SUM(C7:C17)&gt;0.001,"Error","Ok")</f>
        <v>Ok</v>
      </c>
    </row>
    <row r="6" spans="1:3" x14ac:dyDescent="0.2">
      <c r="A6" s="84" t="s">
        <v>102</v>
      </c>
    </row>
    <row r="7" spans="1:3" x14ac:dyDescent="0.2">
      <c r="A7" s="85" t="s">
        <v>103</v>
      </c>
      <c r="B7" s="86" t="str">
        <f>IF(C7&gt;0.001,"Error","Ok")</f>
        <v>Ok</v>
      </c>
      <c r="C7" s="87">
        <f>SUM('Input Data'!Z3,'Input Data'!AM3,'Input Data'!B744)</f>
        <v>1.162290589218351E-6</v>
      </c>
    </row>
    <row r="8" spans="1:3" x14ac:dyDescent="0.2">
      <c r="B8" s="35"/>
      <c r="C8" s="87"/>
    </row>
    <row r="9" spans="1:3" x14ac:dyDescent="0.2">
      <c r="A9" s="85" t="s">
        <v>115</v>
      </c>
      <c r="B9" s="86" t="str">
        <f>IF(C9&gt;0.001,"Error","Ok")</f>
        <v>Ok</v>
      </c>
      <c r="C9" s="87">
        <f>'Costs ($2014) Excl Real Esc'!B744</f>
        <v>1.0728836059570313E-6</v>
      </c>
    </row>
    <row r="10" spans="1:3" x14ac:dyDescent="0.2">
      <c r="B10" s="35"/>
      <c r="C10" s="87"/>
    </row>
    <row r="11" spans="1:3" x14ac:dyDescent="0.2">
      <c r="A11" s="85" t="s">
        <v>116</v>
      </c>
      <c r="B11" s="86" t="str">
        <f>IF(C11&gt;0.001,"Error","Ok")</f>
        <v>Ok</v>
      </c>
      <c r="C11" s="87">
        <f>'Costs ($2014) Incl Real Esc'!B744</f>
        <v>1.1324882507324219E-6</v>
      </c>
    </row>
    <row r="12" spans="1:3" x14ac:dyDescent="0.2">
      <c r="A12" s="222"/>
      <c r="B12" s="35"/>
      <c r="C12" s="87"/>
    </row>
    <row r="13" spans="1:3" x14ac:dyDescent="0.2">
      <c r="A13" s="223" t="s">
        <v>125</v>
      </c>
      <c r="B13" s="86" t="str">
        <f>IF(C13&gt;0.001,"Error","Ok")</f>
        <v>Ok</v>
      </c>
      <c r="C13" s="87">
        <f>SUM('Capex Incurred Summary'!B16,'Capex Incurred Summary'!B37,'Capex Incurred Summary'!B55)</f>
        <v>2.1600499167107046E-12</v>
      </c>
    </row>
    <row r="14" spans="1:3" x14ac:dyDescent="0.2">
      <c r="A14" s="222"/>
      <c r="B14" s="35"/>
      <c r="C14" s="87"/>
    </row>
    <row r="15" spans="1:3" x14ac:dyDescent="0.2">
      <c r="A15" s="223" t="s">
        <v>126</v>
      </c>
      <c r="B15" s="86" t="str">
        <f>IF(C15&gt;0.001,"Error","Ok")</f>
        <v>Ok</v>
      </c>
      <c r="C15" s="87">
        <f>SUM('Capex Commissioned Summary'!B17,'Capex Commissioned Summary'!B39,'Capex Commissioned Summary'!B58)</f>
        <v>7.3896444519050419E-13</v>
      </c>
    </row>
    <row r="16" spans="1:3" x14ac:dyDescent="0.2">
      <c r="A16" s="222"/>
      <c r="B16" s="35"/>
      <c r="C16" s="87"/>
    </row>
    <row r="17" spans="1:3" x14ac:dyDescent="0.2">
      <c r="A17" s="223" t="s">
        <v>127</v>
      </c>
      <c r="B17" s="86" t="str">
        <f>IF(C17&gt;0.001,"Error","Ok")</f>
        <v>Ok</v>
      </c>
      <c r="C17" s="87">
        <f>SUM('PTRM Inputs'!B16:F16,'PTRM Inputs'!I16:M16)</f>
        <v>5.6843418860808015E-14</v>
      </c>
    </row>
  </sheetData>
  <conditionalFormatting sqref="C7:C17">
    <cfRule type="cellIs" dxfId="7" priority="15" operator="greaterThan">
      <formula>0.1</formula>
    </cfRule>
  </conditionalFormatting>
  <conditionalFormatting sqref="B7">
    <cfRule type="containsText" dxfId="6" priority="14" operator="containsText" text="Error">
      <formula>NOT(ISERROR(SEARCH("Error",B7)))</formula>
    </cfRule>
  </conditionalFormatting>
  <conditionalFormatting sqref="B9">
    <cfRule type="containsText" dxfId="5" priority="13" operator="containsText" text="Error">
      <formula>NOT(ISERROR(SEARCH("Error",B9)))</formula>
    </cfRule>
  </conditionalFormatting>
  <conditionalFormatting sqref="B11">
    <cfRule type="containsText" dxfId="4" priority="12" operator="containsText" text="Error">
      <formula>NOT(ISERROR(SEARCH("Error",B11)))</formula>
    </cfRule>
  </conditionalFormatting>
  <conditionalFormatting sqref="B13">
    <cfRule type="containsText" dxfId="3" priority="9" operator="containsText" text="Error">
      <formula>NOT(ISERROR(SEARCH("Error",B13)))</formula>
    </cfRule>
  </conditionalFormatting>
  <conditionalFormatting sqref="B15">
    <cfRule type="containsText" dxfId="2" priority="8" operator="containsText" text="Error">
      <formula>NOT(ISERROR(SEARCH("Error",B15)))</formula>
    </cfRule>
  </conditionalFormatting>
  <conditionalFormatting sqref="B17">
    <cfRule type="containsText" dxfId="1" priority="7" operator="containsText" text="Error">
      <formula>NOT(ISERROR(SEARCH("Error",B17)))</formula>
    </cfRule>
  </conditionalFormatting>
  <conditionalFormatting sqref="B3">
    <cfRule type="containsText" dxfId="0" priority="1" operator="containsText" text="Error">
      <formula>NOT(ISERROR(SEARCH("Error",B3)))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PTRM Inputs</vt:lpstr>
      <vt:lpstr>Capex Incurred Summary</vt:lpstr>
      <vt:lpstr>Capex Commissioned Summary</vt:lpstr>
      <vt:lpstr>Cost Escalators</vt:lpstr>
      <vt:lpstr>Input Data</vt:lpstr>
      <vt:lpstr>Costs ($2014) Excl Real Esc</vt:lpstr>
      <vt:lpstr>Costs ($2014) Incl Real Esc</vt:lpstr>
      <vt:lpstr>Error Checks</vt:lpstr>
      <vt:lpstr>'Capex Commissioned Summary'!Print_Area</vt:lpstr>
      <vt:lpstr>'Capex Incurred Summary'!Print_Area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Hynes, Anthony</cp:lastModifiedBy>
  <cp:lastPrinted>2014-11-01T04:26:47Z</cp:lastPrinted>
  <dcterms:created xsi:type="dcterms:W3CDTF">2014-10-28T09:12:17Z</dcterms:created>
  <dcterms:modified xsi:type="dcterms:W3CDTF">2014-11-23T23:41:03Z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us">
    <vt:lpwstr>Ready</vt:lpwstr>
  </property>
  <property fmtid="{D5CDD505-2E9C-101B-9397-08002B2CF9AE}" pid="3" name="URI">
    <vt:lpwstr>8310242</vt:lpwstr>
  </property>
  <property fmtid="{D5CDD505-2E9C-101B-9397-08002B2CF9AE}" pid="4" name="DatabaseID">
    <vt:lpwstr>AC</vt:lpwstr>
  </property>
  <property fmtid="{D5CDD505-2E9C-101B-9397-08002B2CF9AE}" pid="5" name="OnClose">
    <vt:lpwstr/>
  </property>
  <property fmtid="{D5CDD505-2E9C-101B-9397-08002B2CF9AE}" pid="6" name="currfile">
    <vt:lpwstr>H:\TRIMDATA\TRIM\TEMP\HPTRIM.5204\AER14 8443  TransGrid 2015-18 -  Draft Decision - Consolidated Capex Forecast.XLSM</vt:lpwstr>
  </property>
  <property fmtid="{D5CDD505-2E9C-101B-9397-08002B2CF9AE}" pid="7" name="cf">
    <vt:lpwstr>H:\TRIMDATA\TRIM\TEMP\HPTRIM.5204\AER14 8443  TransGrid 2015-18 -  Draft Decision - Consolidated Capex Forecast.XLSM</vt:lpwstr>
  </property>
</Properties>
</file>