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600" windowWidth="27555" windowHeight="1155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15" i="1" l="1"/>
  <c r="G21" i="1"/>
  <c r="E23" i="1" l="1"/>
  <c r="C23" i="1"/>
  <c r="F22" i="1"/>
  <c r="E22" i="1"/>
  <c r="D22" i="1"/>
  <c r="C22" i="1"/>
  <c r="B22" i="1"/>
  <c r="F23" i="1"/>
  <c r="F11" i="1"/>
  <c r="F15" i="1" s="1"/>
  <c r="D11" i="1"/>
  <c r="D15" i="1" s="1"/>
  <c r="B11" i="1"/>
  <c r="B15" i="1" s="1"/>
  <c r="F10" i="1"/>
  <c r="E10" i="1"/>
  <c r="E11" i="1" s="1"/>
  <c r="E15" i="1" s="1"/>
  <c r="D10" i="1"/>
  <c r="C10" i="1"/>
  <c r="C11" i="1" s="1"/>
  <c r="C15" i="1" s="1"/>
  <c r="B10" i="1"/>
  <c r="F24" i="1" l="1"/>
  <c r="F26" i="1" s="1"/>
  <c r="C24" i="1"/>
  <c r="C26" i="1" s="1"/>
  <c r="E24" i="1"/>
  <c r="E26" i="1" s="1"/>
  <c r="B23" i="1"/>
  <c r="D23" i="1"/>
  <c r="D24" i="1" s="1"/>
  <c r="D26" i="1" s="1"/>
  <c r="B24" i="1" l="1"/>
  <c r="G24" i="1" s="1"/>
  <c r="G23" i="1"/>
  <c r="B26" i="1"/>
  <c r="G26" i="1" s="1"/>
</calcChain>
</file>

<file path=xl/sharedStrings.xml><?xml version="1.0" encoding="utf-8"?>
<sst xmlns="http://schemas.openxmlformats.org/spreadsheetml/2006/main" count="24" uniqueCount="22">
  <si>
    <t>Real labour cost escalation</t>
  </si>
  <si>
    <t>Impact of real labour cost escalators on revised proposed capex ($2013-14)</t>
  </si>
  <si>
    <t>2014-15</t>
  </si>
  <si>
    <t>2015-16</t>
  </si>
  <si>
    <t>2016-17</t>
  </si>
  <si>
    <t>2017-18</t>
  </si>
  <si>
    <t>2018-19</t>
  </si>
  <si>
    <t>Ausgrid real labour escalators (accepted AER's decision)</t>
  </si>
  <si>
    <t>AER revised updated real labour escalators</t>
  </si>
  <si>
    <t>Impact of AER updated real labour cost escalators on revised proposed capex ($2013-14)</t>
  </si>
  <si>
    <t>AER FD capex ($2013-14)</t>
  </si>
  <si>
    <t>Ausgrid revised proposal capex ($2013-14)</t>
  </si>
  <si>
    <t>Real materials cost escalation</t>
  </si>
  <si>
    <t>Pro-rata AER FD capex compared to Ausgrid proposed revised capex</t>
  </si>
  <si>
    <t>Ratio</t>
  </si>
  <si>
    <t>Calculate each year's Ausgrid revised proposed capex weighting</t>
  </si>
  <si>
    <t>Pro-rata  AER updated real labour cost escalation capex impact for AER FD compared to Ausgrid proposed capex ($2013-14)</t>
  </si>
  <si>
    <r>
      <t xml:space="preserve">Pro-rated  AER updated real labour cost escalation capex impact for AER FD compared to Ausgrid proposed ($2013-14 million) </t>
    </r>
    <r>
      <rPr>
        <b/>
        <sz val="11"/>
        <color theme="1"/>
        <rFont val="Calibri"/>
        <family val="2"/>
        <scheme val="minor"/>
      </rPr>
      <t>(ADD to AER FD Capex)</t>
    </r>
  </si>
  <si>
    <r>
      <t xml:space="preserve">Pro-rata AER FD and Ausgrid revised proposed capex ratio and each year's capex weighting with respect to Ausgrid's total materials escalation of $4.28 million ($2013-14 million) </t>
    </r>
    <r>
      <rPr>
        <b/>
        <sz val="11"/>
        <color theme="1"/>
        <rFont val="Calibri"/>
        <family val="2"/>
        <scheme val="minor"/>
      </rPr>
      <t>(DEDUCT from AER FD Capex)</t>
    </r>
  </si>
  <si>
    <t>Real labour and materials cost escalation AER PD capex adjustment ($2013-14 million)</t>
  </si>
  <si>
    <t>Net impact of AER real labour cost escalators ($2013-14)</t>
  </si>
  <si>
    <t>Ausgrid AER Final Decision capex adjusted for AER real labour and materials cost escalation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</si>
</sst>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1" fillId="0" borderId="0" xfId="0" applyFont="1"/>
    <xf numFmtId="10" fontId="0" fillId="0" borderId="0" xfId="0" applyNumberFormat="1"/>
    <xf numFmtId="0" fontId="0" fillId="0" borderId="0" xfId="0" applyAlignment="1">
      <alignment horizontal="center"/>
    </xf>
    <xf numFmtId="10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2" fontId="1" fillId="2" borderId="0" xfId="0" applyNumberFormat="1" applyFont="1" applyFill="1" applyAlignment="1">
      <alignment horizontal="center"/>
    </xf>
    <xf numFmtId="0" fontId="1" fillId="3" borderId="0" xfId="0" applyFont="1" applyFill="1" applyAlignment="1">
      <alignment wrapText="1"/>
    </xf>
    <xf numFmtId="2" fontId="1" fillId="3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abSelected="1" workbookViewId="0">
      <selection activeCell="K8" sqref="K8"/>
    </sheetView>
  </sheetViews>
  <sheetFormatPr defaultRowHeight="15" x14ac:dyDescent="0.25"/>
  <cols>
    <col min="1" max="1" width="66.5703125" customWidth="1"/>
    <col min="2" max="7" width="9.140625" style="4"/>
  </cols>
  <sheetData>
    <row r="1" spans="1:7" ht="18.75" x14ac:dyDescent="0.3">
      <c r="A1" s="1" t="s">
        <v>21</v>
      </c>
    </row>
    <row r="3" spans="1:7" x14ac:dyDescent="0.25">
      <c r="A3" s="2" t="s">
        <v>0</v>
      </c>
    </row>
    <row r="5" spans="1:7" x14ac:dyDescent="0.25"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</row>
    <row r="7" spans="1:7" x14ac:dyDescent="0.25">
      <c r="A7" s="3" t="s">
        <v>7</v>
      </c>
      <c r="B7" s="5">
        <v>8.8999999999999999E-3</v>
      </c>
      <c r="C7" s="5">
        <v>8.6999999999999994E-3</v>
      </c>
      <c r="D7" s="5">
        <v>1.4E-2</v>
      </c>
      <c r="E7" s="5">
        <v>1.6199999999999999E-2</v>
      </c>
      <c r="F7" s="5">
        <v>1.44E-2</v>
      </c>
    </row>
    <row r="8" spans="1:7" x14ac:dyDescent="0.25">
      <c r="A8" t="s">
        <v>1</v>
      </c>
      <c r="B8" s="4">
        <v>0.9</v>
      </c>
      <c r="C8" s="4">
        <v>3.1</v>
      </c>
      <c r="D8" s="4">
        <v>5.9</v>
      </c>
      <c r="E8" s="4">
        <v>9.6</v>
      </c>
      <c r="F8" s="4">
        <v>12.6</v>
      </c>
    </row>
    <row r="9" spans="1:7" x14ac:dyDescent="0.25">
      <c r="A9" s="3" t="s">
        <v>8</v>
      </c>
      <c r="B9" s="5">
        <v>1.34E-2</v>
      </c>
      <c r="C9" s="5">
        <v>1.0200000000000001E-2</v>
      </c>
      <c r="D9" s="5">
        <v>1.0699999999999999E-2</v>
      </c>
      <c r="E9" s="5">
        <v>1.11E-2</v>
      </c>
      <c r="F9" s="5">
        <v>1.0999999999999999E-2</v>
      </c>
    </row>
    <row r="10" spans="1:7" ht="30" x14ac:dyDescent="0.25">
      <c r="A10" s="7" t="s">
        <v>9</v>
      </c>
      <c r="B10" s="6">
        <f>(B9/B7)*B8</f>
        <v>1.3550561797752811</v>
      </c>
      <c r="C10" s="6">
        <f>(C9/C7)*C8</f>
        <v>3.63448275862069</v>
      </c>
      <c r="D10" s="6">
        <f>(D9/D7)*D8</f>
        <v>4.5092857142857143</v>
      </c>
      <c r="E10" s="6">
        <f>(E9/E7)*E8</f>
        <v>6.5777777777777784</v>
      </c>
      <c r="F10" s="6">
        <f>(F9/F7)*F8</f>
        <v>9.6249999999999982</v>
      </c>
    </row>
    <row r="11" spans="1:7" x14ac:dyDescent="0.25">
      <c r="A11" s="7" t="s">
        <v>20</v>
      </c>
      <c r="B11" s="6">
        <f>B10-B8</f>
        <v>0.45505617977528112</v>
      </c>
      <c r="C11" s="6">
        <f t="shared" ref="C11:F11" si="0">C10-C8</f>
        <v>0.53448275862068995</v>
      </c>
      <c r="D11" s="6">
        <f t="shared" si="0"/>
        <v>-1.390714285714286</v>
      </c>
      <c r="E11" s="6">
        <f t="shared" si="0"/>
        <v>-3.0222222222222213</v>
      </c>
      <c r="F11" s="6">
        <f t="shared" si="0"/>
        <v>-2.9750000000000014</v>
      </c>
    </row>
    <row r="12" spans="1:7" ht="30" x14ac:dyDescent="0.25">
      <c r="A12" s="7" t="s">
        <v>16</v>
      </c>
    </row>
    <row r="13" spans="1:7" x14ac:dyDescent="0.25">
      <c r="A13" t="s">
        <v>10</v>
      </c>
      <c r="B13" s="4">
        <v>664.4</v>
      </c>
      <c r="C13" s="4">
        <v>709.4</v>
      </c>
      <c r="D13" s="4">
        <v>684.2</v>
      </c>
      <c r="E13" s="4">
        <v>605.1</v>
      </c>
      <c r="F13" s="4">
        <v>547.29999999999995</v>
      </c>
    </row>
    <row r="14" spans="1:7" x14ac:dyDescent="0.25">
      <c r="A14" t="s">
        <v>11</v>
      </c>
      <c r="B14" s="4">
        <v>766.2</v>
      </c>
      <c r="C14" s="4">
        <v>864.3</v>
      </c>
      <c r="D14" s="4">
        <v>819</v>
      </c>
      <c r="E14" s="4">
        <v>699.9</v>
      </c>
      <c r="F14" s="4">
        <v>606.1</v>
      </c>
    </row>
    <row r="15" spans="1:7" ht="45" x14ac:dyDescent="0.25">
      <c r="A15" s="8" t="s">
        <v>17</v>
      </c>
      <c r="B15" s="9">
        <f>(B13/B14)*B11</f>
        <v>0.39459583117031682</v>
      </c>
      <c r="C15" s="9">
        <f t="shared" ref="C15:F15" si="1">(C13/C14)*C11</f>
        <v>0.43869266338715429</v>
      </c>
      <c r="D15" s="9">
        <f t="shared" si="1"/>
        <v>-1.1618152799581374</v>
      </c>
      <c r="E15" s="9">
        <f t="shared" si="1"/>
        <v>-2.6128685050245264</v>
      </c>
      <c r="F15" s="9">
        <f t="shared" si="1"/>
        <v>-2.6863842600230994</v>
      </c>
      <c r="G15" s="6">
        <f>SUM(B15:F15)</f>
        <v>-5.6277795504482917</v>
      </c>
    </row>
    <row r="16" spans="1:7" x14ac:dyDescent="0.25">
      <c r="B16" s="6"/>
      <c r="C16" s="6"/>
      <c r="D16" s="6"/>
      <c r="E16" s="6"/>
      <c r="F16" s="6"/>
    </row>
    <row r="17" spans="1:7" x14ac:dyDescent="0.25">
      <c r="A17" s="2" t="s">
        <v>12</v>
      </c>
    </row>
    <row r="19" spans="1:7" x14ac:dyDescent="0.25">
      <c r="A19" t="s">
        <v>13</v>
      </c>
    </row>
    <row r="20" spans="1:7" x14ac:dyDescent="0.25">
      <c r="A20" t="s">
        <v>10</v>
      </c>
      <c r="B20" s="4">
        <v>664.4</v>
      </c>
      <c r="C20" s="4">
        <v>709.4</v>
      </c>
      <c r="D20" s="4">
        <v>684.2</v>
      </c>
      <c r="E20" s="4">
        <v>605.1</v>
      </c>
      <c r="F20" s="4">
        <v>547.29999999999995</v>
      </c>
    </row>
    <row r="21" spans="1:7" x14ac:dyDescent="0.25">
      <c r="A21" t="s">
        <v>11</v>
      </c>
      <c r="B21" s="4">
        <v>766.2</v>
      </c>
      <c r="C21" s="4">
        <v>864.3</v>
      </c>
      <c r="D21" s="4">
        <v>819</v>
      </c>
      <c r="E21" s="4">
        <v>699.9</v>
      </c>
      <c r="F21" s="4">
        <v>606.1</v>
      </c>
      <c r="G21" s="4">
        <f>SUM(B21:F21)</f>
        <v>3755.5</v>
      </c>
    </row>
    <row r="22" spans="1:7" x14ac:dyDescent="0.25">
      <c r="A22" t="s">
        <v>14</v>
      </c>
      <c r="B22" s="6">
        <f>B20/B21</f>
        <v>0.86713651788044888</v>
      </c>
      <c r="C22" s="6">
        <f t="shared" ref="C22:F22" si="2">C20/C21</f>
        <v>0.82077982182112696</v>
      </c>
      <c r="D22" s="6">
        <f t="shared" si="2"/>
        <v>0.83540903540903544</v>
      </c>
      <c r="E22" s="6">
        <f t="shared" si="2"/>
        <v>0.86455207886840979</v>
      </c>
      <c r="F22" s="6">
        <f t="shared" si="2"/>
        <v>0.90298630589011708</v>
      </c>
    </row>
    <row r="23" spans="1:7" ht="48" customHeight="1" x14ac:dyDescent="0.25">
      <c r="A23" t="s">
        <v>15</v>
      </c>
      <c r="B23" s="6">
        <f>B21/$G$21</f>
        <v>0.20402076953801093</v>
      </c>
      <c r="C23" s="6">
        <f t="shared" ref="C23:F23" si="3">C21/$G$21</f>
        <v>0.23014245772866462</v>
      </c>
      <c r="D23" s="6">
        <f t="shared" si="3"/>
        <v>0.21808014911463186</v>
      </c>
      <c r="E23" s="6">
        <f t="shared" si="3"/>
        <v>0.18636666222873119</v>
      </c>
      <c r="F23" s="6">
        <f t="shared" si="3"/>
        <v>0.16138996138996139</v>
      </c>
      <c r="G23" s="6">
        <f>SUM(B23:F23)</f>
        <v>1</v>
      </c>
    </row>
    <row r="24" spans="1:7" ht="60" x14ac:dyDescent="0.25">
      <c r="A24" s="8" t="s">
        <v>18</v>
      </c>
      <c r="B24" s="9">
        <f>(B22*B23*4.28)</f>
        <v>0.75719131939821593</v>
      </c>
      <c r="C24" s="9">
        <f t="shared" ref="C24:F24" si="4">(C22*C23*4.28)</f>
        <v>0.80847610171748108</v>
      </c>
      <c r="D24" s="9">
        <f t="shared" si="4"/>
        <v>0.77975662361869269</v>
      </c>
      <c r="E24" s="9">
        <f t="shared" si="4"/>
        <v>0.6896093729197178</v>
      </c>
      <c r="F24" s="9">
        <f t="shared" si="4"/>
        <v>0.62373691918519514</v>
      </c>
      <c r="G24" s="6">
        <f>SUM(B24:F24)</f>
        <v>3.6587703368393023</v>
      </c>
    </row>
    <row r="26" spans="1:7" ht="30" x14ac:dyDescent="0.25">
      <c r="A26" s="10" t="s">
        <v>19</v>
      </c>
      <c r="B26" s="11">
        <f>B15-B24</f>
        <v>-0.36259548822789911</v>
      </c>
      <c r="C26" s="11">
        <f t="shared" ref="C26:F26" si="5">C15-C24</f>
        <v>-0.36978343833032679</v>
      </c>
      <c r="D26" s="11">
        <f t="shared" si="5"/>
        <v>-1.94157190357683</v>
      </c>
      <c r="E26" s="11">
        <f t="shared" si="5"/>
        <v>-3.3024778779442441</v>
      </c>
      <c r="F26" s="11">
        <f t="shared" si="5"/>
        <v>-3.3101211792082945</v>
      </c>
      <c r="G26" s="6">
        <f>SUM(B26:F26)</f>
        <v>-9.2865498872875953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ACCC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Kuznecovs, Juris</dc:creator>
  <cp:lastModifiedBy>Kuznecovs, Juris</cp:lastModifiedBy>
  <dcterms:created xsi:type="dcterms:W3CDTF">2015-04-07T08:05:17Z</dcterms:created>
  <dcterms:modified xsi:type="dcterms:W3CDTF">2015-04-20T06:53:25Z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URI">
    <vt:lpwstr>8407117</vt:lpwstr>
  </property>
  <property fmtid="{D5CDD505-2E9C-101B-9397-08002B2CF9AE}" pid="3" name="currfile">
    <vt:lpwstr>\\cdchnas-evs02\home$\jkuzn\ausgrid capex aer fd adjustments for real labour and materials cost escalation (juris) (D2015-00044096).xlsx</vt:lpwstr>
  </property>
</Properties>
</file>